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BattleTech\Konstruktionen\"/>
    </mc:Choice>
  </mc:AlternateContent>
  <bookViews>
    <workbookView xWindow="0" yWindow="0" windowWidth="7485" windowHeight="3930"/>
  </bookViews>
  <sheets>
    <sheet name="Übersicht" sheetId="1" r:id="rId1"/>
    <sheet name="Interne Struktur" sheetId="2" r:id="rId2"/>
    <sheet name="Fortbewegung" sheetId="3" r:id="rId3"/>
    <sheet name="Kopf" sheetId="4" r:id="rId4"/>
    <sheet name="Panzerung" sheetId="6" r:id="rId5"/>
    <sheet name="Wärmetauscher" sheetId="8" r:id="rId6"/>
    <sheet name="Systeme_Industrie" sheetId="9" r:id="rId7"/>
    <sheet name="Waffen" sheetId="7" r:id="rId8"/>
    <sheet name="Tabellen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I18" i="6" l="1"/>
  <c r="S2" i="2" l="1"/>
  <c r="F14" i="2"/>
  <c r="F7" i="2"/>
  <c r="F4" i="2"/>
  <c r="F3" i="2"/>
  <c r="I13" i="2"/>
  <c r="I6" i="2"/>
  <c r="AJ272" i="7" l="1"/>
  <c r="AJ271" i="7"/>
  <c r="AJ270" i="7"/>
  <c r="AJ269" i="7"/>
  <c r="AJ268" i="7"/>
  <c r="AJ267" i="7"/>
  <c r="AJ266" i="7"/>
  <c r="AJ265" i="7"/>
  <c r="AJ264" i="7"/>
  <c r="AJ263" i="7"/>
  <c r="AJ262" i="7"/>
  <c r="AJ261" i="7"/>
  <c r="AJ260" i="7"/>
  <c r="AJ259" i="7"/>
  <c r="AJ258" i="7"/>
  <c r="AJ257" i="7"/>
  <c r="AJ256" i="7"/>
  <c r="AJ255" i="7"/>
  <c r="AJ254" i="7"/>
  <c r="AJ253" i="7"/>
  <c r="AJ252" i="7"/>
  <c r="AJ251" i="7"/>
  <c r="AJ250" i="7"/>
  <c r="AJ249" i="7"/>
  <c r="AJ248" i="7"/>
  <c r="AJ247" i="7"/>
  <c r="AJ246" i="7"/>
  <c r="AJ245" i="7"/>
  <c r="AJ244" i="7"/>
  <c r="AJ243" i="7"/>
  <c r="AJ242" i="7"/>
  <c r="AJ241" i="7"/>
  <c r="AJ240" i="7"/>
  <c r="AJ239" i="7"/>
  <c r="AJ238" i="7"/>
  <c r="AJ237" i="7"/>
  <c r="AJ236" i="7"/>
  <c r="AJ235" i="7"/>
  <c r="AJ234" i="7"/>
  <c r="AJ233" i="7"/>
  <c r="AJ232" i="7"/>
  <c r="AJ231" i="7"/>
  <c r="AJ230" i="7"/>
  <c r="AJ229" i="7"/>
  <c r="AJ228" i="7"/>
  <c r="AJ227" i="7"/>
  <c r="AJ226" i="7"/>
  <c r="AJ225" i="7"/>
  <c r="AJ224" i="7"/>
  <c r="AJ223" i="7"/>
  <c r="AJ222" i="7"/>
  <c r="AJ221" i="7"/>
  <c r="AJ220" i="7"/>
  <c r="AJ219" i="7"/>
  <c r="AJ218" i="7"/>
  <c r="AJ217" i="7"/>
  <c r="AJ216" i="7"/>
  <c r="AJ215" i="7"/>
  <c r="AJ214" i="7"/>
  <c r="AJ213" i="7"/>
  <c r="AJ212" i="7"/>
  <c r="AJ211" i="7"/>
  <c r="AJ210" i="7"/>
  <c r="AJ209" i="7"/>
  <c r="AJ208" i="7"/>
  <c r="AJ207" i="7"/>
  <c r="AJ206" i="7"/>
  <c r="AJ205" i="7"/>
  <c r="AJ204" i="7"/>
  <c r="AJ203" i="7"/>
  <c r="AJ376" i="7" l="1"/>
  <c r="AJ375" i="7"/>
  <c r="AJ374" i="7"/>
  <c r="AJ373" i="7"/>
  <c r="AJ372" i="7"/>
  <c r="AJ371" i="7"/>
  <c r="AJ370" i="7"/>
  <c r="AJ369" i="7"/>
  <c r="AJ368" i="7"/>
  <c r="AJ367" i="7"/>
  <c r="AJ366" i="7"/>
  <c r="AJ365" i="7"/>
  <c r="AJ364" i="7"/>
  <c r="AJ363" i="7"/>
  <c r="AJ362" i="7"/>
  <c r="AJ361" i="7"/>
  <c r="AJ360" i="7"/>
  <c r="AJ359" i="7"/>
  <c r="AJ358" i="7"/>
  <c r="AJ357" i="7"/>
  <c r="AJ355" i="7"/>
  <c r="AJ354" i="7"/>
  <c r="AJ353" i="7"/>
  <c r="AJ356" i="7"/>
  <c r="AJ352" i="7"/>
  <c r="AJ351" i="7"/>
  <c r="AJ174" i="7"/>
  <c r="AJ175" i="7"/>
  <c r="AJ176" i="7"/>
  <c r="AJ177" i="7"/>
  <c r="AJ178" i="7"/>
  <c r="AJ183" i="7"/>
  <c r="AJ182" i="7"/>
  <c r="AJ181" i="7"/>
  <c r="AJ180" i="7"/>
  <c r="AJ179" i="7"/>
  <c r="AA340" i="7" l="1"/>
  <c r="AA341" i="7"/>
  <c r="AA342" i="7"/>
  <c r="S336" i="7"/>
  <c r="S376" i="7"/>
  <c r="S375" i="7"/>
  <c r="S374" i="7"/>
  <c r="S373" i="7"/>
  <c r="S372" i="7"/>
  <c r="S371" i="7"/>
  <c r="S368" i="7"/>
  <c r="S367" i="7"/>
  <c r="S366" i="7"/>
  <c r="S364" i="7"/>
  <c r="S363" i="7"/>
  <c r="S362" i="7"/>
  <c r="S356" i="7"/>
  <c r="S355" i="7"/>
  <c r="S354" i="7"/>
  <c r="S360" i="7"/>
  <c r="S359" i="7"/>
  <c r="S358" i="7"/>
  <c r="AD1430" i="7" l="1"/>
  <c r="AD1428" i="7"/>
  <c r="AD1426" i="7"/>
  <c r="AD1402" i="7"/>
  <c r="AD1378" i="7"/>
  <c r="AD1354" i="7"/>
  <c r="AD1351" i="7"/>
  <c r="AD1348" i="7"/>
  <c r="AD1345" i="7"/>
  <c r="AD1342" i="7"/>
  <c r="AD1341" i="7"/>
  <c r="AD1340" i="7"/>
  <c r="AD1339" i="7"/>
  <c r="AD1338" i="7"/>
  <c r="AD1337" i="7"/>
  <c r="AD1336" i="7"/>
  <c r="AD1335" i="7"/>
  <c r="AD1334" i="7"/>
  <c r="AD1305" i="7"/>
  <c r="AD1276" i="7"/>
  <c r="AD1247" i="7"/>
  <c r="AD1218" i="7"/>
  <c r="AD1189" i="7"/>
  <c r="AD1160" i="7"/>
  <c r="AD1131" i="7"/>
  <c r="AD1102" i="7"/>
  <c r="AD1082" i="7"/>
  <c r="AD1062" i="7"/>
  <c r="AD1042" i="7"/>
  <c r="AD1022" i="7"/>
  <c r="AD1021" i="7"/>
  <c r="AD1020" i="7"/>
  <c r="AD1019" i="7"/>
  <c r="AD1018" i="7"/>
  <c r="AD1017" i="7"/>
  <c r="AD1016" i="7"/>
  <c r="AD1015" i="7"/>
  <c r="AD1014" i="7"/>
  <c r="AD994" i="7"/>
  <c r="AD974" i="7"/>
  <c r="AD954" i="7"/>
  <c r="AD934" i="7"/>
  <c r="AD914" i="7"/>
  <c r="AD894" i="7"/>
  <c r="AD874" i="7"/>
  <c r="AD854" i="7"/>
  <c r="AD834" i="7"/>
  <c r="AD814" i="7"/>
  <c r="AD794" i="7"/>
  <c r="AD774" i="7"/>
  <c r="AD754" i="7"/>
  <c r="AD734" i="7"/>
  <c r="AD714" i="7"/>
  <c r="AD694" i="7"/>
  <c r="AD674" i="7"/>
  <c r="AD654" i="7"/>
  <c r="AD634" i="7"/>
  <c r="AD614" i="7"/>
  <c r="AD599" i="7"/>
  <c r="AD584" i="7"/>
  <c r="AD569" i="7"/>
  <c r="AD554" i="7"/>
  <c r="AD539" i="7"/>
  <c r="AD524" i="7"/>
  <c r="AD509" i="7"/>
  <c r="AD494" i="7"/>
  <c r="AD479" i="7"/>
  <c r="AD464" i="7"/>
  <c r="AD449" i="7"/>
  <c r="AD434" i="7"/>
  <c r="AD419" i="7"/>
  <c r="AD404" i="7"/>
  <c r="AD389" i="7"/>
  <c r="AD388" i="7"/>
  <c r="AD387" i="7"/>
  <c r="AD386" i="7"/>
  <c r="AD385" i="7"/>
  <c r="AD384" i="7"/>
  <c r="AD383" i="7"/>
  <c r="AD381" i="7"/>
  <c r="AD380" i="7"/>
  <c r="AD379" i="7"/>
  <c r="AD378" i="7"/>
  <c r="AD348" i="7"/>
  <c r="AD347" i="7"/>
  <c r="AD346" i="7"/>
  <c r="AD344" i="7"/>
  <c r="AD342" i="7"/>
  <c r="AD341" i="7"/>
  <c r="AD340" i="7"/>
  <c r="AD336" i="7"/>
  <c r="AD335" i="7"/>
  <c r="AD326" i="7"/>
  <c r="AD319" i="7"/>
  <c r="AD312" i="7"/>
  <c r="AD305" i="7"/>
  <c r="AD298" i="7"/>
  <c r="AD291" i="7"/>
  <c r="AD284" i="7"/>
  <c r="AD277" i="7"/>
  <c r="AD201" i="7"/>
  <c r="AD200" i="7"/>
  <c r="AD199" i="7"/>
  <c r="AD198" i="7"/>
  <c r="AD197" i="7"/>
  <c r="AD196" i="7"/>
  <c r="AD195" i="7"/>
  <c r="AD194" i="7"/>
  <c r="AD193" i="7"/>
  <c r="AD192" i="7"/>
  <c r="AD191" i="7"/>
  <c r="AD190" i="7"/>
  <c r="AD189" i="7"/>
  <c r="AD188" i="7"/>
  <c r="AD187" i="7"/>
  <c r="AD186" i="7"/>
  <c r="AD185" i="7"/>
  <c r="AD183" i="7"/>
  <c r="AD168" i="7"/>
  <c r="AD167" i="7"/>
  <c r="AD166" i="7"/>
  <c r="AD165" i="7"/>
  <c r="AD164" i="7"/>
  <c r="AD163" i="7"/>
  <c r="AD162" i="7"/>
  <c r="AD161" i="7"/>
  <c r="AD160" i="7"/>
  <c r="AD159" i="7"/>
  <c r="AD158" i="7"/>
  <c r="AD157" i="7"/>
  <c r="AD15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AD104" i="7"/>
  <c r="AD103" i="7"/>
  <c r="AD102" i="7"/>
  <c r="AD101" i="7"/>
  <c r="AD100" i="7"/>
  <c r="AD99" i="7"/>
  <c r="AD98" i="7"/>
  <c r="AD97" i="7"/>
  <c r="AD96" i="7"/>
  <c r="AD95" i="7"/>
  <c r="AD94" i="7"/>
  <c r="AD93" i="7"/>
  <c r="AD92" i="7"/>
  <c r="AD91" i="7"/>
  <c r="AD90" i="7"/>
  <c r="AD89" i="7"/>
  <c r="AD88" i="7"/>
  <c r="AD86" i="7"/>
  <c r="AD85" i="7"/>
  <c r="AD84" i="7"/>
  <c r="AD83" i="7"/>
  <c r="AD82" i="7"/>
  <c r="AD81" i="7"/>
  <c r="AD80" i="7"/>
  <c r="AD79" i="7"/>
  <c r="AD77" i="7"/>
  <c r="AD74" i="7"/>
  <c r="AD71" i="7"/>
  <c r="AD63" i="7"/>
  <c r="AD56" i="7"/>
  <c r="AD51" i="7"/>
  <c r="AD49" i="7"/>
  <c r="AD47" i="7"/>
  <c r="AD45" i="7"/>
  <c r="AD43" i="7"/>
  <c r="AD41" i="7"/>
  <c r="AD39" i="7"/>
  <c r="AD37" i="7"/>
  <c r="AD29" i="7"/>
  <c r="AD22" i="7"/>
  <c r="AD15" i="7"/>
  <c r="AD8" i="7"/>
  <c r="X66" i="7" l="1"/>
  <c r="X67" i="7"/>
  <c r="X68" i="7"/>
  <c r="X69" i="7"/>
  <c r="AC66" i="7"/>
  <c r="AC67" i="7"/>
  <c r="AC68" i="7"/>
  <c r="AC69" i="7"/>
  <c r="Y250" i="7" l="1"/>
  <c r="AH152" i="7"/>
  <c r="AF152" i="7"/>
  <c r="AE152" i="7"/>
  <c r="AC152" i="7"/>
  <c r="AB152" i="7"/>
  <c r="Z152" i="7"/>
  <c r="Y152" i="7"/>
  <c r="X152" i="7"/>
  <c r="AH151" i="7"/>
  <c r="AF151" i="7"/>
  <c r="AE151" i="7"/>
  <c r="AC151" i="7"/>
  <c r="AB151" i="7"/>
  <c r="Z151" i="7"/>
  <c r="Y151" i="7"/>
  <c r="X151" i="7"/>
  <c r="AH150" i="7"/>
  <c r="AF150" i="7"/>
  <c r="AE150" i="7"/>
  <c r="AC150" i="7"/>
  <c r="AB150" i="7"/>
  <c r="Z150" i="7"/>
  <c r="Y150" i="7"/>
  <c r="X150" i="7"/>
  <c r="AH149" i="7"/>
  <c r="AF149" i="7"/>
  <c r="AE149" i="7"/>
  <c r="AC149" i="7"/>
  <c r="AB149" i="7"/>
  <c r="Z149" i="7"/>
  <c r="Y149" i="7"/>
  <c r="X149" i="7"/>
  <c r="AH148" i="7"/>
  <c r="AF148" i="7"/>
  <c r="AE148" i="7"/>
  <c r="AC148" i="7"/>
  <c r="AB148" i="7"/>
  <c r="Z148" i="7"/>
  <c r="Y148" i="7"/>
  <c r="AH147" i="7"/>
  <c r="AF147" i="7"/>
  <c r="AE147" i="7"/>
  <c r="AC147" i="7"/>
  <c r="AB147" i="7"/>
  <c r="Z147" i="7"/>
  <c r="Y147" i="7"/>
  <c r="X147" i="7"/>
  <c r="AH146" i="7"/>
  <c r="AF146" i="7"/>
  <c r="AE146" i="7"/>
  <c r="AC146" i="7"/>
  <c r="AB146" i="7"/>
  <c r="Z146" i="7"/>
  <c r="Y146" i="7"/>
  <c r="X146" i="7"/>
  <c r="AH144" i="7"/>
  <c r="AF144" i="7"/>
  <c r="AE144" i="7"/>
  <c r="AC144" i="7"/>
  <c r="AB144" i="7"/>
  <c r="Z144" i="7"/>
  <c r="Y144" i="7"/>
  <c r="X144" i="7"/>
  <c r="AH143" i="7"/>
  <c r="AF143" i="7"/>
  <c r="AE143" i="7"/>
  <c r="AC143" i="7"/>
  <c r="AB143" i="7"/>
  <c r="Z143" i="7"/>
  <c r="Y143" i="7"/>
  <c r="X143" i="7"/>
  <c r="AH142" i="7"/>
  <c r="AF142" i="7"/>
  <c r="AE142" i="7"/>
  <c r="AC142" i="7"/>
  <c r="AB142" i="7"/>
  <c r="Z142" i="7"/>
  <c r="Y142" i="7"/>
  <c r="X142" i="7"/>
  <c r="AH141" i="7"/>
  <c r="AF141" i="7"/>
  <c r="AE141" i="7"/>
  <c r="AC141" i="7"/>
  <c r="AB141" i="7"/>
  <c r="Z141" i="7"/>
  <c r="Y141" i="7"/>
  <c r="X141" i="7"/>
  <c r="AH140" i="7"/>
  <c r="AF140" i="7"/>
  <c r="AE140" i="7"/>
  <c r="AC140" i="7"/>
  <c r="AB140" i="7"/>
  <c r="Z140" i="7"/>
  <c r="Y140" i="7"/>
  <c r="AH139" i="7"/>
  <c r="AF139" i="7"/>
  <c r="AE139" i="7"/>
  <c r="AC139" i="7"/>
  <c r="AB139" i="7"/>
  <c r="Z139" i="7"/>
  <c r="Y139" i="7"/>
  <c r="X139" i="7"/>
  <c r="AH138" i="7"/>
  <c r="AF138" i="7"/>
  <c r="AE138" i="7"/>
  <c r="AC138" i="7"/>
  <c r="AB138" i="7"/>
  <c r="Z138" i="7"/>
  <c r="Y138" i="7"/>
  <c r="X138" i="7"/>
  <c r="O1434" i="7"/>
  <c r="AD1434" i="7" s="1"/>
  <c r="N1434" i="7"/>
  <c r="O1433" i="7"/>
  <c r="AD1433" i="7" s="1"/>
  <c r="N1433" i="7"/>
  <c r="O1432" i="7"/>
  <c r="AD1432" i="7" s="1"/>
  <c r="N1432" i="7"/>
  <c r="O1431" i="7"/>
  <c r="AD1431" i="7" s="1"/>
  <c r="N1431" i="7"/>
  <c r="O1429" i="7"/>
  <c r="AD1429" i="7" s="1"/>
  <c r="N1429" i="7"/>
  <c r="O1427" i="7"/>
  <c r="AD1427" i="7" s="1"/>
  <c r="N1427" i="7"/>
  <c r="H1434" i="7"/>
  <c r="H1433" i="7"/>
  <c r="H1432" i="7"/>
  <c r="H1431" i="7"/>
  <c r="G1434" i="7"/>
  <c r="G1433" i="7"/>
  <c r="G1432" i="7"/>
  <c r="G1431" i="7"/>
  <c r="F1434" i="7"/>
  <c r="F1433" i="7"/>
  <c r="F1432" i="7"/>
  <c r="F1431" i="7"/>
  <c r="H1429" i="7"/>
  <c r="G1429" i="7"/>
  <c r="F1429" i="7"/>
  <c r="H1427" i="7"/>
  <c r="G1427" i="7"/>
  <c r="F1427" i="7"/>
  <c r="C1432" i="7"/>
  <c r="C1434" i="7"/>
  <c r="C1433" i="7"/>
  <c r="C1431" i="7"/>
  <c r="C1429" i="7"/>
  <c r="C1427" i="7"/>
  <c r="O1425" i="7"/>
  <c r="N1425" i="7"/>
  <c r="H1425" i="7"/>
  <c r="G1425" i="7"/>
  <c r="F1425" i="7"/>
  <c r="E1425" i="7"/>
  <c r="D1425" i="7"/>
  <c r="C1425" i="7"/>
  <c r="O1424" i="7"/>
  <c r="N1424" i="7"/>
  <c r="H1424" i="7"/>
  <c r="G1424" i="7"/>
  <c r="F1424" i="7"/>
  <c r="E1424" i="7"/>
  <c r="D1424" i="7"/>
  <c r="C1424" i="7"/>
  <c r="O1423" i="7"/>
  <c r="N1423" i="7"/>
  <c r="H1423" i="7"/>
  <c r="G1423" i="7"/>
  <c r="F1423" i="7"/>
  <c r="E1423" i="7"/>
  <c r="D1423" i="7"/>
  <c r="C1423" i="7"/>
  <c r="O1422" i="7"/>
  <c r="N1422" i="7"/>
  <c r="H1422" i="7"/>
  <c r="G1422" i="7"/>
  <c r="F1422" i="7"/>
  <c r="E1422" i="7"/>
  <c r="D1422" i="7"/>
  <c r="C1422" i="7"/>
  <c r="O1421" i="7"/>
  <c r="N1421" i="7"/>
  <c r="H1421" i="7"/>
  <c r="G1421" i="7"/>
  <c r="F1421" i="7"/>
  <c r="E1421" i="7"/>
  <c r="D1421" i="7"/>
  <c r="C1421" i="7"/>
  <c r="O1420" i="7"/>
  <c r="N1420" i="7"/>
  <c r="H1420" i="7"/>
  <c r="G1420" i="7"/>
  <c r="F1420" i="7"/>
  <c r="E1420" i="7"/>
  <c r="D1420" i="7"/>
  <c r="C1420" i="7"/>
  <c r="O1419" i="7"/>
  <c r="N1419" i="7"/>
  <c r="H1419" i="7"/>
  <c r="G1419" i="7"/>
  <c r="F1419" i="7"/>
  <c r="E1419" i="7"/>
  <c r="D1419" i="7"/>
  <c r="C1419" i="7"/>
  <c r="O1418" i="7"/>
  <c r="N1418" i="7"/>
  <c r="H1418" i="7"/>
  <c r="G1418" i="7"/>
  <c r="F1418" i="7"/>
  <c r="E1418" i="7"/>
  <c r="D1418" i="7"/>
  <c r="C1418" i="7"/>
  <c r="O1417" i="7"/>
  <c r="N1417" i="7"/>
  <c r="H1417" i="7"/>
  <c r="G1417" i="7"/>
  <c r="F1417" i="7"/>
  <c r="E1417" i="7"/>
  <c r="D1417" i="7"/>
  <c r="C1417" i="7"/>
  <c r="O1416" i="7"/>
  <c r="N1416" i="7"/>
  <c r="H1416" i="7"/>
  <c r="G1416" i="7"/>
  <c r="F1416" i="7"/>
  <c r="E1416" i="7"/>
  <c r="D1416" i="7"/>
  <c r="C1416" i="7"/>
  <c r="O1415" i="7"/>
  <c r="N1415" i="7"/>
  <c r="H1415" i="7"/>
  <c r="G1415" i="7"/>
  <c r="F1415" i="7"/>
  <c r="E1415" i="7"/>
  <c r="D1415" i="7"/>
  <c r="C1415" i="7"/>
  <c r="O1414" i="7"/>
  <c r="N1414" i="7"/>
  <c r="H1414" i="7"/>
  <c r="G1414" i="7"/>
  <c r="F1414" i="7"/>
  <c r="E1414" i="7"/>
  <c r="D1414" i="7"/>
  <c r="C1414" i="7"/>
  <c r="O1413" i="7"/>
  <c r="N1413" i="7"/>
  <c r="H1413" i="7"/>
  <c r="G1413" i="7"/>
  <c r="F1413" i="7"/>
  <c r="E1413" i="7"/>
  <c r="D1413" i="7"/>
  <c r="C1413" i="7"/>
  <c r="O1412" i="7"/>
  <c r="N1412" i="7"/>
  <c r="H1412" i="7"/>
  <c r="G1412" i="7"/>
  <c r="F1412" i="7"/>
  <c r="E1412" i="7"/>
  <c r="D1412" i="7"/>
  <c r="C1412" i="7"/>
  <c r="O1411" i="7"/>
  <c r="N1411" i="7"/>
  <c r="H1411" i="7"/>
  <c r="G1411" i="7"/>
  <c r="F1411" i="7"/>
  <c r="E1411" i="7"/>
  <c r="D1411" i="7"/>
  <c r="C1411" i="7"/>
  <c r="O1410" i="7"/>
  <c r="N1410" i="7"/>
  <c r="H1410" i="7"/>
  <c r="G1410" i="7"/>
  <c r="F1410" i="7"/>
  <c r="E1410" i="7"/>
  <c r="D1410" i="7"/>
  <c r="C1410" i="7"/>
  <c r="O1409" i="7"/>
  <c r="N1409" i="7"/>
  <c r="H1409" i="7"/>
  <c r="G1409" i="7"/>
  <c r="F1409" i="7"/>
  <c r="E1409" i="7"/>
  <c r="D1409" i="7"/>
  <c r="C1409" i="7"/>
  <c r="O1408" i="7"/>
  <c r="N1408" i="7"/>
  <c r="H1408" i="7"/>
  <c r="G1408" i="7"/>
  <c r="F1408" i="7"/>
  <c r="E1408" i="7"/>
  <c r="D1408" i="7"/>
  <c r="C1408" i="7"/>
  <c r="O1407" i="7"/>
  <c r="N1407" i="7"/>
  <c r="H1407" i="7"/>
  <c r="G1407" i="7"/>
  <c r="F1407" i="7"/>
  <c r="E1407" i="7"/>
  <c r="D1407" i="7"/>
  <c r="C1407" i="7"/>
  <c r="O1406" i="7"/>
  <c r="N1406" i="7"/>
  <c r="H1406" i="7"/>
  <c r="G1406" i="7"/>
  <c r="F1406" i="7"/>
  <c r="E1406" i="7"/>
  <c r="D1406" i="7"/>
  <c r="C1406" i="7"/>
  <c r="O1405" i="7"/>
  <c r="N1405" i="7"/>
  <c r="H1405" i="7"/>
  <c r="G1405" i="7"/>
  <c r="F1405" i="7"/>
  <c r="E1405" i="7"/>
  <c r="D1405" i="7"/>
  <c r="C1405" i="7"/>
  <c r="O1404" i="7"/>
  <c r="N1404" i="7"/>
  <c r="H1404" i="7"/>
  <c r="G1404" i="7"/>
  <c r="F1404" i="7"/>
  <c r="E1404" i="7"/>
  <c r="D1404" i="7"/>
  <c r="C1404" i="7"/>
  <c r="O1403" i="7"/>
  <c r="N1403" i="7"/>
  <c r="H1403" i="7"/>
  <c r="G1403" i="7"/>
  <c r="F1403" i="7"/>
  <c r="E1403" i="7"/>
  <c r="D1403" i="7"/>
  <c r="C1403" i="7"/>
  <c r="O1401" i="7"/>
  <c r="N1401" i="7"/>
  <c r="H1401" i="7"/>
  <c r="G1401" i="7"/>
  <c r="F1401" i="7"/>
  <c r="E1401" i="7"/>
  <c r="D1401" i="7"/>
  <c r="C1401" i="7"/>
  <c r="O1400" i="7"/>
  <c r="N1400" i="7"/>
  <c r="H1400" i="7"/>
  <c r="G1400" i="7"/>
  <c r="F1400" i="7"/>
  <c r="E1400" i="7"/>
  <c r="D1400" i="7"/>
  <c r="C1400" i="7"/>
  <c r="O1399" i="7"/>
  <c r="N1399" i="7"/>
  <c r="H1399" i="7"/>
  <c r="G1399" i="7"/>
  <c r="F1399" i="7"/>
  <c r="E1399" i="7"/>
  <c r="D1399" i="7"/>
  <c r="C1399" i="7"/>
  <c r="O1398" i="7"/>
  <c r="N1398" i="7"/>
  <c r="H1398" i="7"/>
  <c r="G1398" i="7"/>
  <c r="F1398" i="7"/>
  <c r="E1398" i="7"/>
  <c r="D1398" i="7"/>
  <c r="C1398" i="7"/>
  <c r="O1397" i="7"/>
  <c r="N1397" i="7"/>
  <c r="H1397" i="7"/>
  <c r="G1397" i="7"/>
  <c r="F1397" i="7"/>
  <c r="E1397" i="7"/>
  <c r="D1397" i="7"/>
  <c r="C1397" i="7"/>
  <c r="O1396" i="7"/>
  <c r="N1396" i="7"/>
  <c r="H1396" i="7"/>
  <c r="G1396" i="7"/>
  <c r="F1396" i="7"/>
  <c r="E1396" i="7"/>
  <c r="D1396" i="7"/>
  <c r="C1396" i="7"/>
  <c r="O1395" i="7"/>
  <c r="N1395" i="7"/>
  <c r="H1395" i="7"/>
  <c r="G1395" i="7"/>
  <c r="F1395" i="7"/>
  <c r="E1395" i="7"/>
  <c r="D1395" i="7"/>
  <c r="C1395" i="7"/>
  <c r="O1394" i="7"/>
  <c r="N1394" i="7"/>
  <c r="H1394" i="7"/>
  <c r="G1394" i="7"/>
  <c r="F1394" i="7"/>
  <c r="E1394" i="7"/>
  <c r="D1394" i="7"/>
  <c r="C1394" i="7"/>
  <c r="O1393" i="7"/>
  <c r="N1393" i="7"/>
  <c r="H1393" i="7"/>
  <c r="G1393" i="7"/>
  <c r="F1393" i="7"/>
  <c r="E1393" i="7"/>
  <c r="D1393" i="7"/>
  <c r="C1393" i="7"/>
  <c r="O1392" i="7"/>
  <c r="N1392" i="7"/>
  <c r="H1392" i="7"/>
  <c r="G1392" i="7"/>
  <c r="F1392" i="7"/>
  <c r="E1392" i="7"/>
  <c r="D1392" i="7"/>
  <c r="C1392" i="7"/>
  <c r="O1391" i="7"/>
  <c r="N1391" i="7"/>
  <c r="H1391" i="7"/>
  <c r="G1391" i="7"/>
  <c r="F1391" i="7"/>
  <c r="E1391" i="7"/>
  <c r="D1391" i="7"/>
  <c r="C1391" i="7"/>
  <c r="O1390" i="7"/>
  <c r="N1390" i="7"/>
  <c r="H1390" i="7"/>
  <c r="G1390" i="7"/>
  <c r="F1390" i="7"/>
  <c r="E1390" i="7"/>
  <c r="D1390" i="7"/>
  <c r="C1390" i="7"/>
  <c r="O1389" i="7"/>
  <c r="N1389" i="7"/>
  <c r="H1389" i="7"/>
  <c r="G1389" i="7"/>
  <c r="F1389" i="7"/>
  <c r="E1389" i="7"/>
  <c r="D1389" i="7"/>
  <c r="C1389" i="7"/>
  <c r="O1388" i="7"/>
  <c r="N1388" i="7"/>
  <c r="H1388" i="7"/>
  <c r="G1388" i="7"/>
  <c r="F1388" i="7"/>
  <c r="E1388" i="7"/>
  <c r="D1388" i="7"/>
  <c r="C1388" i="7"/>
  <c r="O1387" i="7"/>
  <c r="N1387" i="7"/>
  <c r="H1387" i="7"/>
  <c r="G1387" i="7"/>
  <c r="F1387" i="7"/>
  <c r="E1387" i="7"/>
  <c r="D1387" i="7"/>
  <c r="C1387" i="7"/>
  <c r="O1386" i="7"/>
  <c r="N1386" i="7"/>
  <c r="H1386" i="7"/>
  <c r="G1386" i="7"/>
  <c r="F1386" i="7"/>
  <c r="E1386" i="7"/>
  <c r="D1386" i="7"/>
  <c r="C1386" i="7"/>
  <c r="O1385" i="7"/>
  <c r="N1385" i="7"/>
  <c r="H1385" i="7"/>
  <c r="G1385" i="7"/>
  <c r="F1385" i="7"/>
  <c r="E1385" i="7"/>
  <c r="D1385" i="7"/>
  <c r="C1385" i="7"/>
  <c r="O1384" i="7"/>
  <c r="N1384" i="7"/>
  <c r="H1384" i="7"/>
  <c r="G1384" i="7"/>
  <c r="F1384" i="7"/>
  <c r="E1384" i="7"/>
  <c r="D1384" i="7"/>
  <c r="C1384" i="7"/>
  <c r="O1383" i="7"/>
  <c r="N1383" i="7"/>
  <c r="H1383" i="7"/>
  <c r="G1383" i="7"/>
  <c r="F1383" i="7"/>
  <c r="E1383" i="7"/>
  <c r="D1383" i="7"/>
  <c r="C1383" i="7"/>
  <c r="O1382" i="7"/>
  <c r="N1382" i="7"/>
  <c r="H1382" i="7"/>
  <c r="G1382" i="7"/>
  <c r="F1382" i="7"/>
  <c r="E1382" i="7"/>
  <c r="D1382" i="7"/>
  <c r="C1382" i="7"/>
  <c r="O1381" i="7"/>
  <c r="N1381" i="7"/>
  <c r="H1381" i="7"/>
  <c r="G1381" i="7"/>
  <c r="F1381" i="7"/>
  <c r="E1381" i="7"/>
  <c r="D1381" i="7"/>
  <c r="C1381" i="7"/>
  <c r="O1380" i="7"/>
  <c r="N1380" i="7"/>
  <c r="H1380" i="7"/>
  <c r="G1380" i="7"/>
  <c r="F1380" i="7"/>
  <c r="E1380" i="7"/>
  <c r="D1380" i="7"/>
  <c r="C1380" i="7"/>
  <c r="O1379" i="7"/>
  <c r="N1379" i="7"/>
  <c r="H1379" i="7"/>
  <c r="G1379" i="7"/>
  <c r="F1379" i="7"/>
  <c r="E1379" i="7"/>
  <c r="D1379" i="7"/>
  <c r="C1379" i="7"/>
  <c r="O1377" i="7"/>
  <c r="N1377" i="7"/>
  <c r="O1376" i="7"/>
  <c r="N1376" i="7"/>
  <c r="O1375" i="7"/>
  <c r="N1375" i="7"/>
  <c r="O1374" i="7"/>
  <c r="N1374" i="7"/>
  <c r="O1373" i="7"/>
  <c r="N1373" i="7"/>
  <c r="O1372" i="7"/>
  <c r="N1372" i="7"/>
  <c r="O1371" i="7"/>
  <c r="N1371" i="7"/>
  <c r="O1370" i="7"/>
  <c r="N1370" i="7"/>
  <c r="O1369" i="7"/>
  <c r="N1369" i="7"/>
  <c r="O1368" i="7"/>
  <c r="N1368" i="7"/>
  <c r="O1367" i="7"/>
  <c r="N1367" i="7"/>
  <c r="O1366" i="7"/>
  <c r="N1366" i="7"/>
  <c r="O1365" i="7"/>
  <c r="N1365" i="7"/>
  <c r="O1364" i="7"/>
  <c r="N1364" i="7"/>
  <c r="O1363" i="7"/>
  <c r="N1363" i="7"/>
  <c r="O1362" i="7"/>
  <c r="N1362" i="7"/>
  <c r="O1361" i="7"/>
  <c r="N1361" i="7"/>
  <c r="O1360" i="7"/>
  <c r="N1360" i="7"/>
  <c r="O1359" i="7"/>
  <c r="N1359" i="7"/>
  <c r="O1358" i="7"/>
  <c r="N1358" i="7"/>
  <c r="O1357" i="7"/>
  <c r="N1357" i="7"/>
  <c r="O1356" i="7"/>
  <c r="N1356" i="7"/>
  <c r="O1355" i="7"/>
  <c r="N1355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U1425" i="7"/>
  <c r="S1425" i="7"/>
  <c r="R1425" i="7"/>
  <c r="Q1425" i="7"/>
  <c r="U1424" i="7"/>
  <c r="S1424" i="7"/>
  <c r="R1424" i="7"/>
  <c r="Q1424" i="7"/>
  <c r="U1423" i="7"/>
  <c r="S1423" i="7"/>
  <c r="R1423" i="7"/>
  <c r="Q1423" i="7"/>
  <c r="U1422" i="7"/>
  <c r="S1422" i="7"/>
  <c r="R1422" i="7"/>
  <c r="Q1422" i="7"/>
  <c r="U1421" i="7"/>
  <c r="S1421" i="7"/>
  <c r="R1421" i="7"/>
  <c r="Q1421" i="7"/>
  <c r="U1420" i="7"/>
  <c r="S1420" i="7"/>
  <c r="R1420" i="7"/>
  <c r="Q1420" i="7"/>
  <c r="U1419" i="7"/>
  <c r="S1419" i="7"/>
  <c r="R1419" i="7"/>
  <c r="Q1419" i="7"/>
  <c r="U1418" i="7"/>
  <c r="S1418" i="7"/>
  <c r="R1418" i="7"/>
  <c r="Q1418" i="7"/>
  <c r="U1417" i="7"/>
  <c r="S1417" i="7"/>
  <c r="R1417" i="7"/>
  <c r="Q1417" i="7"/>
  <c r="U1416" i="7"/>
  <c r="S1416" i="7"/>
  <c r="R1416" i="7"/>
  <c r="Q1416" i="7"/>
  <c r="U1415" i="7"/>
  <c r="S1415" i="7"/>
  <c r="R1415" i="7"/>
  <c r="Q1415" i="7"/>
  <c r="U1414" i="7"/>
  <c r="S1414" i="7"/>
  <c r="R1414" i="7"/>
  <c r="Q1414" i="7"/>
  <c r="U1413" i="7"/>
  <c r="S1413" i="7"/>
  <c r="R1413" i="7"/>
  <c r="Q1413" i="7"/>
  <c r="U1412" i="7"/>
  <c r="S1412" i="7"/>
  <c r="R1412" i="7"/>
  <c r="Q1412" i="7"/>
  <c r="U1411" i="7"/>
  <c r="S1411" i="7"/>
  <c r="R1411" i="7"/>
  <c r="Q1411" i="7"/>
  <c r="U1410" i="7"/>
  <c r="S1410" i="7"/>
  <c r="R1410" i="7"/>
  <c r="Q1410" i="7"/>
  <c r="U1409" i="7"/>
  <c r="S1409" i="7"/>
  <c r="R1409" i="7"/>
  <c r="Q1409" i="7"/>
  <c r="U1408" i="7"/>
  <c r="S1408" i="7"/>
  <c r="R1408" i="7"/>
  <c r="Q1408" i="7"/>
  <c r="U1407" i="7"/>
  <c r="S1407" i="7"/>
  <c r="R1407" i="7"/>
  <c r="Q1407" i="7"/>
  <c r="U1406" i="7"/>
  <c r="S1406" i="7"/>
  <c r="R1406" i="7"/>
  <c r="Q1406" i="7"/>
  <c r="U1405" i="7"/>
  <c r="S1405" i="7"/>
  <c r="R1405" i="7"/>
  <c r="Q1405" i="7"/>
  <c r="U1404" i="7"/>
  <c r="S1404" i="7"/>
  <c r="R1404" i="7"/>
  <c r="Q1404" i="7"/>
  <c r="U1403" i="7"/>
  <c r="S1403" i="7"/>
  <c r="R1403" i="7"/>
  <c r="Q1403" i="7"/>
  <c r="U1401" i="7"/>
  <c r="S1401" i="7"/>
  <c r="R1401" i="7"/>
  <c r="Q1401" i="7"/>
  <c r="U1400" i="7"/>
  <c r="S1400" i="7"/>
  <c r="R1400" i="7"/>
  <c r="Q1400" i="7"/>
  <c r="U1399" i="7"/>
  <c r="S1399" i="7"/>
  <c r="R1399" i="7"/>
  <c r="Q1399" i="7"/>
  <c r="U1398" i="7"/>
  <c r="S1398" i="7"/>
  <c r="R1398" i="7"/>
  <c r="Q1398" i="7"/>
  <c r="U1397" i="7"/>
  <c r="S1397" i="7"/>
  <c r="R1397" i="7"/>
  <c r="Q1397" i="7"/>
  <c r="U1396" i="7"/>
  <c r="S1396" i="7"/>
  <c r="R1396" i="7"/>
  <c r="Q1396" i="7"/>
  <c r="U1395" i="7"/>
  <c r="S1395" i="7"/>
  <c r="R1395" i="7"/>
  <c r="Q1395" i="7"/>
  <c r="U1394" i="7"/>
  <c r="S1394" i="7"/>
  <c r="R1394" i="7"/>
  <c r="Q1394" i="7"/>
  <c r="U1393" i="7"/>
  <c r="S1393" i="7"/>
  <c r="R1393" i="7"/>
  <c r="Q1393" i="7"/>
  <c r="U1392" i="7"/>
  <c r="S1392" i="7"/>
  <c r="R1392" i="7"/>
  <c r="Q1392" i="7"/>
  <c r="U1391" i="7"/>
  <c r="S1391" i="7"/>
  <c r="R1391" i="7"/>
  <c r="Q1391" i="7"/>
  <c r="U1390" i="7"/>
  <c r="S1390" i="7"/>
  <c r="R1390" i="7"/>
  <c r="Q1390" i="7"/>
  <c r="U1389" i="7"/>
  <c r="S1389" i="7"/>
  <c r="R1389" i="7"/>
  <c r="Q1389" i="7"/>
  <c r="U1388" i="7"/>
  <c r="S1388" i="7"/>
  <c r="R1388" i="7"/>
  <c r="Q1388" i="7"/>
  <c r="U1387" i="7"/>
  <c r="S1387" i="7"/>
  <c r="R1387" i="7"/>
  <c r="Q1387" i="7"/>
  <c r="U1386" i="7"/>
  <c r="S1386" i="7"/>
  <c r="R1386" i="7"/>
  <c r="Q1386" i="7"/>
  <c r="U1385" i="7"/>
  <c r="S1385" i="7"/>
  <c r="R1385" i="7"/>
  <c r="Q1385" i="7"/>
  <c r="U1384" i="7"/>
  <c r="S1384" i="7"/>
  <c r="R1384" i="7"/>
  <c r="Q1384" i="7"/>
  <c r="U1383" i="7"/>
  <c r="S1383" i="7"/>
  <c r="R1383" i="7"/>
  <c r="Q1383" i="7"/>
  <c r="U1382" i="7"/>
  <c r="S1382" i="7"/>
  <c r="R1382" i="7"/>
  <c r="Q1382" i="7"/>
  <c r="U1381" i="7"/>
  <c r="S1381" i="7"/>
  <c r="R1381" i="7"/>
  <c r="Q1381" i="7"/>
  <c r="U1380" i="7"/>
  <c r="S1380" i="7"/>
  <c r="R1380" i="7"/>
  <c r="Q1380" i="7"/>
  <c r="U1379" i="7"/>
  <c r="S1379" i="7"/>
  <c r="R1379" i="7"/>
  <c r="Q1379" i="7"/>
  <c r="U1377" i="7"/>
  <c r="S1377" i="7"/>
  <c r="R1377" i="7"/>
  <c r="U1376" i="7"/>
  <c r="S1376" i="7"/>
  <c r="R1376" i="7"/>
  <c r="U1375" i="7"/>
  <c r="S1375" i="7"/>
  <c r="R1375" i="7"/>
  <c r="U1374" i="7"/>
  <c r="S1374" i="7"/>
  <c r="R1374" i="7"/>
  <c r="U1373" i="7"/>
  <c r="S1373" i="7"/>
  <c r="R1373" i="7"/>
  <c r="U1372" i="7"/>
  <c r="S1372" i="7"/>
  <c r="R1372" i="7"/>
  <c r="U1371" i="7"/>
  <c r="S1371" i="7"/>
  <c r="R1371" i="7"/>
  <c r="U1370" i="7"/>
  <c r="S1370" i="7"/>
  <c r="R1370" i="7"/>
  <c r="U1369" i="7"/>
  <c r="S1369" i="7"/>
  <c r="R1369" i="7"/>
  <c r="U1368" i="7"/>
  <c r="S1368" i="7"/>
  <c r="R1368" i="7"/>
  <c r="U1367" i="7"/>
  <c r="S1367" i="7"/>
  <c r="R1367" i="7"/>
  <c r="U1366" i="7"/>
  <c r="S1366" i="7"/>
  <c r="R1366" i="7"/>
  <c r="U1365" i="7"/>
  <c r="S1365" i="7"/>
  <c r="R1365" i="7"/>
  <c r="U1364" i="7"/>
  <c r="S1364" i="7"/>
  <c r="R1364" i="7"/>
  <c r="U1363" i="7"/>
  <c r="S1363" i="7"/>
  <c r="R1363" i="7"/>
  <c r="U1362" i="7"/>
  <c r="S1362" i="7"/>
  <c r="R1362" i="7"/>
  <c r="U1361" i="7"/>
  <c r="S1361" i="7"/>
  <c r="R1361" i="7"/>
  <c r="U1360" i="7"/>
  <c r="S1360" i="7"/>
  <c r="R1360" i="7"/>
  <c r="U1359" i="7"/>
  <c r="S1359" i="7"/>
  <c r="R1359" i="7"/>
  <c r="U1358" i="7"/>
  <c r="S1358" i="7"/>
  <c r="R1358" i="7"/>
  <c r="U1357" i="7"/>
  <c r="S1357" i="7"/>
  <c r="R1357" i="7"/>
  <c r="U1356" i="7"/>
  <c r="S1356" i="7"/>
  <c r="R1356" i="7"/>
  <c r="U1355" i="7"/>
  <c r="S1355" i="7"/>
  <c r="R1355" i="7"/>
  <c r="Q1377" i="7"/>
  <c r="Q1376" i="7"/>
  <c r="Q1375" i="7"/>
  <c r="Q1374" i="7"/>
  <c r="Q1373" i="7"/>
  <c r="Q1372" i="7"/>
  <c r="AD1372" i="7" s="1"/>
  <c r="Q1371" i="7"/>
  <c r="Q1370" i="7"/>
  <c r="Q1369" i="7"/>
  <c r="Q1368" i="7"/>
  <c r="Q1367" i="7"/>
  <c r="Q1366" i="7"/>
  <c r="Q1365" i="7"/>
  <c r="Q1364" i="7"/>
  <c r="AD1364" i="7" s="1"/>
  <c r="Q1363" i="7"/>
  <c r="Q1362" i="7"/>
  <c r="Q1361" i="7"/>
  <c r="Q1360" i="7"/>
  <c r="Q1359" i="7"/>
  <c r="Q1358" i="7"/>
  <c r="Q1357" i="7"/>
  <c r="Q1356" i="7"/>
  <c r="AD1356" i="7" s="1"/>
  <c r="Q1355" i="7"/>
  <c r="V1353" i="7"/>
  <c r="T1353" i="7"/>
  <c r="V1352" i="7"/>
  <c r="T1352" i="7"/>
  <c r="V1350" i="7"/>
  <c r="T1350" i="7"/>
  <c r="V1349" i="7"/>
  <c r="T1349" i="7"/>
  <c r="V1347" i="7"/>
  <c r="T1347" i="7"/>
  <c r="V1346" i="7"/>
  <c r="T1346" i="7"/>
  <c r="T1344" i="7"/>
  <c r="T1343" i="7"/>
  <c r="V1344" i="7"/>
  <c r="V1343" i="7"/>
  <c r="O1353" i="7"/>
  <c r="AD1353" i="7" s="1"/>
  <c r="N1353" i="7"/>
  <c r="H1353" i="7"/>
  <c r="G1353" i="7"/>
  <c r="E1353" i="7"/>
  <c r="C1353" i="7"/>
  <c r="O1352" i="7"/>
  <c r="AD1352" i="7" s="1"/>
  <c r="N1352" i="7"/>
  <c r="H1352" i="7"/>
  <c r="G1352" i="7"/>
  <c r="E1352" i="7"/>
  <c r="C1352" i="7"/>
  <c r="O1350" i="7"/>
  <c r="AD1350" i="7" s="1"/>
  <c r="N1350" i="7"/>
  <c r="H1350" i="7"/>
  <c r="G1350" i="7"/>
  <c r="E1350" i="7"/>
  <c r="C1350" i="7"/>
  <c r="O1349" i="7"/>
  <c r="AD1349" i="7" s="1"/>
  <c r="N1349" i="7"/>
  <c r="H1349" i="7"/>
  <c r="G1349" i="7"/>
  <c r="E1349" i="7"/>
  <c r="C1349" i="7"/>
  <c r="O1347" i="7"/>
  <c r="AD1347" i="7" s="1"/>
  <c r="N1347" i="7"/>
  <c r="H1347" i="7"/>
  <c r="G1347" i="7"/>
  <c r="E1347" i="7"/>
  <c r="C1347" i="7"/>
  <c r="O1346" i="7"/>
  <c r="AD1346" i="7" s="1"/>
  <c r="N1346" i="7"/>
  <c r="H1346" i="7"/>
  <c r="G1346" i="7"/>
  <c r="E1346" i="7"/>
  <c r="C1346" i="7"/>
  <c r="O1343" i="7"/>
  <c r="AD1343" i="7" s="1"/>
  <c r="O1344" i="7"/>
  <c r="AD1344" i="7" s="1"/>
  <c r="N1344" i="7"/>
  <c r="N1343" i="7"/>
  <c r="H1343" i="7"/>
  <c r="H1344" i="7"/>
  <c r="G1344" i="7"/>
  <c r="G1343" i="7"/>
  <c r="E1344" i="7"/>
  <c r="E1343" i="7"/>
  <c r="C1344" i="7"/>
  <c r="C1343" i="7"/>
  <c r="AJ1" i="7" l="1"/>
  <c r="AD1358" i="7"/>
  <c r="AD1374" i="7"/>
  <c r="AD1366" i="7"/>
  <c r="AD1357" i="7"/>
  <c r="AD1365" i="7"/>
  <c r="AD1379" i="7"/>
  <c r="AD1381" i="7"/>
  <c r="AD1383" i="7"/>
  <c r="AD1385" i="7"/>
  <c r="AD1387" i="7"/>
  <c r="AD1389" i="7"/>
  <c r="AD1391" i="7"/>
  <c r="AD1393" i="7"/>
  <c r="AD1395" i="7"/>
  <c r="AD1397" i="7"/>
  <c r="AD1399" i="7"/>
  <c r="AD1401" i="7"/>
  <c r="AD1404" i="7"/>
  <c r="AD1406" i="7"/>
  <c r="AD1408" i="7"/>
  <c r="AD1410" i="7"/>
  <c r="AD1412" i="7"/>
  <c r="AD1414" i="7"/>
  <c r="AD1416" i="7"/>
  <c r="AD1418" i="7"/>
  <c r="AD1420" i="7"/>
  <c r="AD1422" i="7"/>
  <c r="AD1424" i="7"/>
  <c r="AD1380" i="7"/>
  <c r="AD1382" i="7"/>
  <c r="AD1384" i="7"/>
  <c r="AD1386" i="7"/>
  <c r="AD1388" i="7"/>
  <c r="AD1390" i="7"/>
  <c r="AD1392" i="7"/>
  <c r="AD1394" i="7"/>
  <c r="AD1396" i="7"/>
  <c r="AD1398" i="7"/>
  <c r="AD1400" i="7"/>
  <c r="AD1403" i="7"/>
  <c r="AD1405" i="7"/>
  <c r="AD1407" i="7"/>
  <c r="AD1409" i="7"/>
  <c r="AD1411" i="7"/>
  <c r="AD1413" i="7"/>
  <c r="AD1415" i="7"/>
  <c r="AD1417" i="7"/>
  <c r="AD1419" i="7"/>
  <c r="AD1421" i="7"/>
  <c r="AD1423" i="7"/>
  <c r="AD1425" i="7"/>
  <c r="AD1355" i="7"/>
  <c r="AD1371" i="7"/>
  <c r="AD1375" i="7"/>
  <c r="AD1359" i="7"/>
  <c r="AD1367" i="7"/>
  <c r="AD1363" i="7"/>
  <c r="AD1362" i="7"/>
  <c r="AD1370" i="7"/>
  <c r="AD1361" i="7"/>
  <c r="AD1369" i="7"/>
  <c r="AD1373" i="7"/>
  <c r="AD1377" i="7"/>
  <c r="AD1360" i="7"/>
  <c r="AD1376" i="7"/>
  <c r="AD1368" i="7"/>
  <c r="AH1316" i="7"/>
  <c r="AH1317" i="7"/>
  <c r="AH1318" i="7"/>
  <c r="AH1319" i="7"/>
  <c r="AH1283" i="7"/>
  <c r="AH1284" i="7"/>
  <c r="AH1285" i="7"/>
  <c r="AH1286" i="7"/>
  <c r="AH1251" i="7"/>
  <c r="AH1252" i="7"/>
  <c r="AH1253" i="7"/>
  <c r="AH1254" i="7"/>
  <c r="AH1226" i="7"/>
  <c r="AH1227" i="7"/>
  <c r="AH1228" i="7"/>
  <c r="AH1229" i="7"/>
  <c r="AF1190" i="7"/>
  <c r="AF1189" i="7"/>
  <c r="AF1161" i="7"/>
  <c r="AF1160" i="7"/>
  <c r="AH1104" i="7"/>
  <c r="AH1105" i="7"/>
  <c r="AH1119" i="7"/>
  <c r="AH1126" i="7"/>
  <c r="AH1149" i="7"/>
  <c r="AH1150" i="7"/>
  <c r="AH1151" i="7"/>
  <c r="AH1152" i="7"/>
  <c r="AH1168" i="7"/>
  <c r="AH1169" i="7"/>
  <c r="AH1170" i="7"/>
  <c r="AH1171" i="7"/>
  <c r="AH1196" i="7"/>
  <c r="AH1197" i="7"/>
  <c r="AH1198" i="7"/>
  <c r="AH1199" i="7"/>
  <c r="V1333" i="7"/>
  <c r="T1333" i="7"/>
  <c r="H1333" i="7"/>
  <c r="G1333" i="7"/>
  <c r="F1333" i="7"/>
  <c r="E1333" i="7"/>
  <c r="C1333" i="7"/>
  <c r="V1332" i="7"/>
  <c r="T1332" i="7"/>
  <c r="O1332" i="7"/>
  <c r="AD1332" i="7" s="1"/>
  <c r="N1332" i="7"/>
  <c r="H1332" i="7"/>
  <c r="G1332" i="7"/>
  <c r="F1332" i="7"/>
  <c r="E1332" i="7"/>
  <c r="C1332" i="7"/>
  <c r="V1331" i="7"/>
  <c r="T1331" i="7"/>
  <c r="O1331" i="7"/>
  <c r="AD1331" i="7" s="1"/>
  <c r="N1331" i="7"/>
  <c r="H1331" i="7"/>
  <c r="G1331" i="7"/>
  <c r="F1331" i="7"/>
  <c r="E1331" i="7"/>
  <c r="C1331" i="7"/>
  <c r="V1330" i="7"/>
  <c r="T1330" i="7"/>
  <c r="O1330" i="7"/>
  <c r="AD1330" i="7" s="1"/>
  <c r="N1330" i="7"/>
  <c r="H1330" i="7"/>
  <c r="G1330" i="7"/>
  <c r="F1330" i="7"/>
  <c r="E1330" i="7"/>
  <c r="C1330" i="7"/>
  <c r="V1329" i="7"/>
  <c r="T1329" i="7"/>
  <c r="H1329" i="7"/>
  <c r="G1329" i="7"/>
  <c r="F1329" i="7"/>
  <c r="E1329" i="7"/>
  <c r="C1329" i="7"/>
  <c r="V1328" i="7"/>
  <c r="T1328" i="7"/>
  <c r="O1328" i="7"/>
  <c r="AD1328" i="7" s="1"/>
  <c r="N1328" i="7"/>
  <c r="H1328" i="7"/>
  <c r="G1328" i="7"/>
  <c r="F1328" i="7"/>
  <c r="E1328" i="7"/>
  <c r="C1328" i="7"/>
  <c r="V1327" i="7"/>
  <c r="T1327" i="7"/>
  <c r="H1327" i="7"/>
  <c r="G1327" i="7"/>
  <c r="F1327" i="7"/>
  <c r="E1327" i="7"/>
  <c r="C1327" i="7"/>
  <c r="V1326" i="7"/>
  <c r="T1326" i="7"/>
  <c r="H1326" i="7"/>
  <c r="G1326" i="7"/>
  <c r="F1326" i="7"/>
  <c r="E1326" i="7"/>
  <c r="C1326" i="7"/>
  <c r="V1325" i="7"/>
  <c r="T1325" i="7"/>
  <c r="O1325" i="7"/>
  <c r="AD1325" i="7" s="1"/>
  <c r="N1325" i="7"/>
  <c r="H1325" i="7"/>
  <c r="G1325" i="7"/>
  <c r="F1325" i="7"/>
  <c r="E1325" i="7"/>
  <c r="C1325" i="7"/>
  <c r="V1324" i="7"/>
  <c r="T1324" i="7"/>
  <c r="H1324" i="7"/>
  <c r="G1324" i="7"/>
  <c r="F1324" i="7"/>
  <c r="E1324" i="7"/>
  <c r="C1324" i="7"/>
  <c r="V1323" i="7"/>
  <c r="T1323" i="7"/>
  <c r="O1323" i="7"/>
  <c r="AD1323" i="7" s="1"/>
  <c r="N1323" i="7"/>
  <c r="H1323" i="7"/>
  <c r="G1323" i="7"/>
  <c r="F1323" i="7"/>
  <c r="E1323" i="7"/>
  <c r="C1323" i="7"/>
  <c r="V1322" i="7"/>
  <c r="T1322" i="7"/>
  <c r="H1322" i="7"/>
  <c r="G1322" i="7"/>
  <c r="F1322" i="7"/>
  <c r="E1322" i="7"/>
  <c r="C1322" i="7"/>
  <c r="V1321" i="7"/>
  <c r="T1321" i="7"/>
  <c r="O1321" i="7"/>
  <c r="AD1321" i="7" s="1"/>
  <c r="N1321" i="7"/>
  <c r="H1321" i="7"/>
  <c r="G1321" i="7"/>
  <c r="F1321" i="7"/>
  <c r="E1321" i="7"/>
  <c r="C1321" i="7"/>
  <c r="V1320" i="7"/>
  <c r="T1320" i="7"/>
  <c r="H1320" i="7"/>
  <c r="G1320" i="7"/>
  <c r="F1320" i="7"/>
  <c r="E1320" i="7"/>
  <c r="C1320" i="7"/>
  <c r="V1319" i="7"/>
  <c r="T1319" i="7"/>
  <c r="O1319" i="7"/>
  <c r="N1319" i="7"/>
  <c r="H1319" i="7"/>
  <c r="G1319" i="7"/>
  <c r="Z1319" i="7" s="1"/>
  <c r="F1319" i="7"/>
  <c r="E1319" i="7"/>
  <c r="C1319" i="7"/>
  <c r="V1318" i="7"/>
  <c r="T1318" i="7"/>
  <c r="H1318" i="7"/>
  <c r="G1318" i="7"/>
  <c r="AB1318" i="7" s="1"/>
  <c r="F1318" i="7"/>
  <c r="E1318" i="7"/>
  <c r="C1318" i="7"/>
  <c r="V1317" i="7"/>
  <c r="T1317" i="7"/>
  <c r="O1317" i="7"/>
  <c r="N1317" i="7"/>
  <c r="H1317" i="7"/>
  <c r="G1317" i="7"/>
  <c r="Y1317" i="7" s="1"/>
  <c r="F1317" i="7"/>
  <c r="E1317" i="7"/>
  <c r="C1317" i="7"/>
  <c r="V1316" i="7"/>
  <c r="T1316" i="7"/>
  <c r="O1316" i="7"/>
  <c r="N1316" i="7"/>
  <c r="H1316" i="7"/>
  <c r="G1316" i="7"/>
  <c r="Y1316" i="7" s="1"/>
  <c r="F1316" i="7"/>
  <c r="E1316" i="7"/>
  <c r="C1316" i="7"/>
  <c r="V1315" i="7"/>
  <c r="T1315" i="7"/>
  <c r="H1315" i="7"/>
  <c r="G1315" i="7"/>
  <c r="F1315" i="7"/>
  <c r="E1315" i="7"/>
  <c r="C1315" i="7"/>
  <c r="V1314" i="7"/>
  <c r="T1314" i="7"/>
  <c r="H1314" i="7"/>
  <c r="G1314" i="7"/>
  <c r="F1314" i="7"/>
  <c r="E1314" i="7"/>
  <c r="C1314" i="7"/>
  <c r="V1313" i="7"/>
  <c r="T1313" i="7"/>
  <c r="H1313" i="7"/>
  <c r="G1313" i="7"/>
  <c r="F1313" i="7"/>
  <c r="E1313" i="7"/>
  <c r="C1313" i="7"/>
  <c r="V1312" i="7"/>
  <c r="T1312" i="7"/>
  <c r="H1312" i="7"/>
  <c r="G1312" i="7"/>
  <c r="F1312" i="7"/>
  <c r="E1312" i="7"/>
  <c r="C1312" i="7"/>
  <c r="V1311" i="7"/>
  <c r="T1311" i="7"/>
  <c r="H1311" i="7"/>
  <c r="G1311" i="7"/>
  <c r="F1311" i="7"/>
  <c r="E1311" i="7"/>
  <c r="C1311" i="7"/>
  <c r="V1310" i="7"/>
  <c r="T1310" i="7"/>
  <c r="H1310" i="7"/>
  <c r="G1310" i="7"/>
  <c r="F1310" i="7"/>
  <c r="E1310" i="7"/>
  <c r="C1310" i="7"/>
  <c r="V1309" i="7"/>
  <c r="T1309" i="7"/>
  <c r="H1309" i="7"/>
  <c r="G1309" i="7"/>
  <c r="F1309" i="7"/>
  <c r="E1309" i="7"/>
  <c r="C1309" i="7"/>
  <c r="V1308" i="7"/>
  <c r="T1308" i="7"/>
  <c r="H1308" i="7"/>
  <c r="G1308" i="7"/>
  <c r="F1308" i="7"/>
  <c r="E1308" i="7"/>
  <c r="C1308" i="7"/>
  <c r="V1307" i="7"/>
  <c r="T1307" i="7"/>
  <c r="O1307" i="7"/>
  <c r="AD1307" i="7" s="1"/>
  <c r="N1307" i="7"/>
  <c r="H1307" i="7"/>
  <c r="G1307" i="7"/>
  <c r="F1307" i="7"/>
  <c r="E1307" i="7"/>
  <c r="C1307" i="7"/>
  <c r="O1306" i="7"/>
  <c r="N1306" i="7"/>
  <c r="N1327" i="7" s="1"/>
  <c r="V1304" i="7"/>
  <c r="T1304" i="7"/>
  <c r="H1304" i="7"/>
  <c r="G1304" i="7"/>
  <c r="F1304" i="7"/>
  <c r="E1304" i="7"/>
  <c r="C1304" i="7"/>
  <c r="V1303" i="7"/>
  <c r="T1303" i="7"/>
  <c r="O1303" i="7"/>
  <c r="AD1303" i="7" s="1"/>
  <c r="N1303" i="7"/>
  <c r="H1303" i="7"/>
  <c r="G1303" i="7"/>
  <c r="F1303" i="7"/>
  <c r="E1303" i="7"/>
  <c r="C1303" i="7"/>
  <c r="V1302" i="7"/>
  <c r="T1302" i="7"/>
  <c r="O1302" i="7"/>
  <c r="AD1302" i="7" s="1"/>
  <c r="N1302" i="7"/>
  <c r="H1302" i="7"/>
  <c r="G1302" i="7"/>
  <c r="F1302" i="7"/>
  <c r="E1302" i="7"/>
  <c r="C1302" i="7"/>
  <c r="V1301" i="7"/>
  <c r="T1301" i="7"/>
  <c r="O1301" i="7"/>
  <c r="AD1301" i="7" s="1"/>
  <c r="N1301" i="7"/>
  <c r="H1301" i="7"/>
  <c r="G1301" i="7"/>
  <c r="F1301" i="7"/>
  <c r="E1301" i="7"/>
  <c r="C1301" i="7"/>
  <c r="V1300" i="7"/>
  <c r="T1300" i="7"/>
  <c r="H1300" i="7"/>
  <c r="G1300" i="7"/>
  <c r="F1300" i="7"/>
  <c r="E1300" i="7"/>
  <c r="C1300" i="7"/>
  <c r="V1299" i="7"/>
  <c r="T1299" i="7"/>
  <c r="O1299" i="7"/>
  <c r="AD1299" i="7" s="1"/>
  <c r="N1299" i="7"/>
  <c r="H1299" i="7"/>
  <c r="G1299" i="7"/>
  <c r="F1299" i="7"/>
  <c r="E1299" i="7"/>
  <c r="C1299" i="7"/>
  <c r="V1298" i="7"/>
  <c r="T1298" i="7"/>
  <c r="H1298" i="7"/>
  <c r="G1298" i="7"/>
  <c r="F1298" i="7"/>
  <c r="E1298" i="7"/>
  <c r="C1298" i="7"/>
  <c r="V1297" i="7"/>
  <c r="T1297" i="7"/>
  <c r="H1297" i="7"/>
  <c r="G1297" i="7"/>
  <c r="F1297" i="7"/>
  <c r="E1297" i="7"/>
  <c r="C1297" i="7"/>
  <c r="V1296" i="7"/>
  <c r="T1296" i="7"/>
  <c r="O1296" i="7"/>
  <c r="AD1296" i="7" s="1"/>
  <c r="N1296" i="7"/>
  <c r="H1296" i="7"/>
  <c r="G1296" i="7"/>
  <c r="F1296" i="7"/>
  <c r="E1296" i="7"/>
  <c r="C1296" i="7"/>
  <c r="V1295" i="7"/>
  <c r="T1295" i="7"/>
  <c r="H1295" i="7"/>
  <c r="G1295" i="7"/>
  <c r="F1295" i="7"/>
  <c r="E1295" i="7"/>
  <c r="C1295" i="7"/>
  <c r="V1294" i="7"/>
  <c r="T1294" i="7"/>
  <c r="O1294" i="7"/>
  <c r="AD1294" i="7" s="1"/>
  <c r="N1294" i="7"/>
  <c r="H1294" i="7"/>
  <c r="G1294" i="7"/>
  <c r="F1294" i="7"/>
  <c r="E1294" i="7"/>
  <c r="C1294" i="7"/>
  <c r="V1293" i="7"/>
  <c r="T1293" i="7"/>
  <c r="H1293" i="7"/>
  <c r="G1293" i="7"/>
  <c r="F1293" i="7"/>
  <c r="E1293" i="7"/>
  <c r="C1293" i="7"/>
  <c r="V1292" i="7"/>
  <c r="T1292" i="7"/>
  <c r="O1292" i="7"/>
  <c r="AD1292" i="7" s="1"/>
  <c r="N1292" i="7"/>
  <c r="H1292" i="7"/>
  <c r="G1292" i="7"/>
  <c r="F1292" i="7"/>
  <c r="E1292" i="7"/>
  <c r="C1292" i="7"/>
  <c r="V1291" i="7"/>
  <c r="T1291" i="7"/>
  <c r="H1291" i="7"/>
  <c r="G1291" i="7"/>
  <c r="F1291" i="7"/>
  <c r="E1291" i="7"/>
  <c r="C1291" i="7"/>
  <c r="V1290" i="7"/>
  <c r="T1290" i="7"/>
  <c r="O1290" i="7"/>
  <c r="AD1290" i="7" s="1"/>
  <c r="N1290" i="7"/>
  <c r="H1290" i="7"/>
  <c r="G1290" i="7"/>
  <c r="F1290" i="7"/>
  <c r="E1290" i="7"/>
  <c r="C1290" i="7"/>
  <c r="V1289" i="7"/>
  <c r="T1289" i="7"/>
  <c r="H1289" i="7"/>
  <c r="G1289" i="7"/>
  <c r="F1289" i="7"/>
  <c r="E1289" i="7"/>
  <c r="C1289" i="7"/>
  <c r="V1288" i="7"/>
  <c r="T1288" i="7"/>
  <c r="O1288" i="7"/>
  <c r="AD1288" i="7" s="1"/>
  <c r="N1288" i="7"/>
  <c r="H1288" i="7"/>
  <c r="G1288" i="7"/>
  <c r="F1288" i="7"/>
  <c r="E1288" i="7"/>
  <c r="C1288" i="7"/>
  <c r="V1287" i="7"/>
  <c r="T1287" i="7"/>
  <c r="O1287" i="7"/>
  <c r="AD1287" i="7" s="1"/>
  <c r="N1287" i="7"/>
  <c r="H1287" i="7"/>
  <c r="G1287" i="7"/>
  <c r="F1287" i="7"/>
  <c r="E1287" i="7"/>
  <c r="C1287" i="7"/>
  <c r="V1286" i="7"/>
  <c r="T1286" i="7"/>
  <c r="H1286" i="7"/>
  <c r="G1286" i="7"/>
  <c r="F1286" i="7"/>
  <c r="E1286" i="7"/>
  <c r="C1286" i="7"/>
  <c r="V1285" i="7"/>
  <c r="T1285" i="7"/>
  <c r="H1285" i="7"/>
  <c r="G1285" i="7"/>
  <c r="AB1285" i="7" s="1"/>
  <c r="F1285" i="7"/>
  <c r="E1285" i="7"/>
  <c r="C1285" i="7"/>
  <c r="V1284" i="7"/>
  <c r="T1284" i="7"/>
  <c r="H1284" i="7"/>
  <c r="G1284" i="7"/>
  <c r="AB1284" i="7" s="1"/>
  <c r="F1284" i="7"/>
  <c r="E1284" i="7"/>
  <c r="C1284" i="7"/>
  <c r="V1283" i="7"/>
  <c r="T1283" i="7"/>
  <c r="H1283" i="7"/>
  <c r="G1283" i="7"/>
  <c r="AB1283" i="7" s="1"/>
  <c r="F1283" i="7"/>
  <c r="E1283" i="7"/>
  <c r="C1283" i="7"/>
  <c r="X1283" i="7" s="1"/>
  <c r="V1282" i="7"/>
  <c r="T1282" i="7"/>
  <c r="H1282" i="7"/>
  <c r="G1282" i="7"/>
  <c r="F1282" i="7"/>
  <c r="E1282" i="7"/>
  <c r="C1282" i="7"/>
  <c r="V1281" i="7"/>
  <c r="T1281" i="7"/>
  <c r="H1281" i="7"/>
  <c r="G1281" i="7"/>
  <c r="F1281" i="7"/>
  <c r="E1281" i="7"/>
  <c r="C1281" i="7"/>
  <c r="V1280" i="7"/>
  <c r="T1280" i="7"/>
  <c r="H1280" i="7"/>
  <c r="G1280" i="7"/>
  <c r="F1280" i="7"/>
  <c r="E1280" i="7"/>
  <c r="C1280" i="7"/>
  <c r="V1279" i="7"/>
  <c r="T1279" i="7"/>
  <c r="H1279" i="7"/>
  <c r="G1279" i="7"/>
  <c r="F1279" i="7"/>
  <c r="E1279" i="7"/>
  <c r="C1279" i="7"/>
  <c r="V1278" i="7"/>
  <c r="T1278" i="7"/>
  <c r="O1278" i="7"/>
  <c r="AD1278" i="7" s="1"/>
  <c r="N1278" i="7"/>
  <c r="H1278" i="7"/>
  <c r="G1278" i="7"/>
  <c r="F1278" i="7"/>
  <c r="E1278" i="7"/>
  <c r="C1278" i="7"/>
  <c r="O1277" i="7"/>
  <c r="N1277" i="7"/>
  <c r="N1298" i="7" s="1"/>
  <c r="V1275" i="7"/>
  <c r="T1275" i="7"/>
  <c r="H1275" i="7"/>
  <c r="G1275" i="7"/>
  <c r="F1275" i="7"/>
  <c r="E1275" i="7"/>
  <c r="C1275" i="7"/>
  <c r="V1274" i="7"/>
  <c r="T1274" i="7"/>
  <c r="O1274" i="7"/>
  <c r="AD1274" i="7" s="1"/>
  <c r="N1274" i="7"/>
  <c r="H1274" i="7"/>
  <c r="G1274" i="7"/>
  <c r="F1274" i="7"/>
  <c r="E1274" i="7"/>
  <c r="C1274" i="7"/>
  <c r="V1273" i="7"/>
  <c r="T1273" i="7"/>
  <c r="O1273" i="7"/>
  <c r="AD1273" i="7" s="1"/>
  <c r="N1273" i="7"/>
  <c r="H1273" i="7"/>
  <c r="G1273" i="7"/>
  <c r="F1273" i="7"/>
  <c r="E1273" i="7"/>
  <c r="C1273" i="7"/>
  <c r="V1272" i="7"/>
  <c r="T1272" i="7"/>
  <c r="O1272" i="7"/>
  <c r="AD1272" i="7" s="1"/>
  <c r="N1272" i="7"/>
  <c r="H1272" i="7"/>
  <c r="G1272" i="7"/>
  <c r="F1272" i="7"/>
  <c r="E1272" i="7"/>
  <c r="C1272" i="7"/>
  <c r="V1271" i="7"/>
  <c r="T1271" i="7"/>
  <c r="H1271" i="7"/>
  <c r="G1271" i="7"/>
  <c r="F1271" i="7"/>
  <c r="E1271" i="7"/>
  <c r="C1271" i="7"/>
  <c r="V1270" i="7"/>
  <c r="T1270" i="7"/>
  <c r="O1270" i="7"/>
  <c r="AD1270" i="7" s="1"/>
  <c r="N1270" i="7"/>
  <c r="H1270" i="7"/>
  <c r="G1270" i="7"/>
  <c r="F1270" i="7"/>
  <c r="E1270" i="7"/>
  <c r="C1270" i="7"/>
  <c r="V1269" i="7"/>
  <c r="T1269" i="7"/>
  <c r="H1269" i="7"/>
  <c r="G1269" i="7"/>
  <c r="F1269" i="7"/>
  <c r="E1269" i="7"/>
  <c r="C1269" i="7"/>
  <c r="V1268" i="7"/>
  <c r="T1268" i="7"/>
  <c r="H1268" i="7"/>
  <c r="G1268" i="7"/>
  <c r="F1268" i="7"/>
  <c r="E1268" i="7"/>
  <c r="C1268" i="7"/>
  <c r="V1267" i="7"/>
  <c r="T1267" i="7"/>
  <c r="O1267" i="7"/>
  <c r="AD1267" i="7" s="1"/>
  <c r="N1267" i="7"/>
  <c r="H1267" i="7"/>
  <c r="G1267" i="7"/>
  <c r="F1267" i="7"/>
  <c r="E1267" i="7"/>
  <c r="C1267" i="7"/>
  <c r="V1266" i="7"/>
  <c r="T1266" i="7"/>
  <c r="H1266" i="7"/>
  <c r="G1266" i="7"/>
  <c r="F1266" i="7"/>
  <c r="E1266" i="7"/>
  <c r="C1266" i="7"/>
  <c r="V1265" i="7"/>
  <c r="T1265" i="7"/>
  <c r="O1265" i="7"/>
  <c r="AD1265" i="7" s="1"/>
  <c r="N1265" i="7"/>
  <c r="H1265" i="7"/>
  <c r="G1265" i="7"/>
  <c r="F1265" i="7"/>
  <c r="E1265" i="7"/>
  <c r="C1265" i="7"/>
  <c r="V1264" i="7"/>
  <c r="T1264" i="7"/>
  <c r="H1264" i="7"/>
  <c r="G1264" i="7"/>
  <c r="F1264" i="7"/>
  <c r="E1264" i="7"/>
  <c r="C1264" i="7"/>
  <c r="V1263" i="7"/>
  <c r="T1263" i="7"/>
  <c r="O1263" i="7"/>
  <c r="AD1263" i="7" s="1"/>
  <c r="N1263" i="7"/>
  <c r="H1263" i="7"/>
  <c r="G1263" i="7"/>
  <c r="F1263" i="7"/>
  <c r="E1263" i="7"/>
  <c r="C1263" i="7"/>
  <c r="V1262" i="7"/>
  <c r="T1262" i="7"/>
  <c r="H1262" i="7"/>
  <c r="G1262" i="7"/>
  <c r="F1262" i="7"/>
  <c r="E1262" i="7"/>
  <c r="C1262" i="7"/>
  <c r="V1261" i="7"/>
  <c r="T1261" i="7"/>
  <c r="O1261" i="7"/>
  <c r="AD1261" i="7" s="1"/>
  <c r="N1261" i="7"/>
  <c r="H1261" i="7"/>
  <c r="G1261" i="7"/>
  <c r="F1261" i="7"/>
  <c r="E1261" i="7"/>
  <c r="C1261" i="7"/>
  <c r="V1260" i="7"/>
  <c r="T1260" i="7"/>
  <c r="H1260" i="7"/>
  <c r="G1260" i="7"/>
  <c r="F1260" i="7"/>
  <c r="E1260" i="7"/>
  <c r="C1260" i="7"/>
  <c r="V1259" i="7"/>
  <c r="T1259" i="7"/>
  <c r="O1259" i="7"/>
  <c r="AD1259" i="7" s="1"/>
  <c r="N1259" i="7"/>
  <c r="H1259" i="7"/>
  <c r="G1259" i="7"/>
  <c r="F1259" i="7"/>
  <c r="E1259" i="7"/>
  <c r="C1259" i="7"/>
  <c r="V1258" i="7"/>
  <c r="T1258" i="7"/>
  <c r="O1258" i="7"/>
  <c r="AD1258" i="7" s="1"/>
  <c r="N1258" i="7"/>
  <c r="H1258" i="7"/>
  <c r="G1258" i="7"/>
  <c r="F1258" i="7"/>
  <c r="E1258" i="7"/>
  <c r="C1258" i="7"/>
  <c r="V1257" i="7"/>
  <c r="T1257" i="7"/>
  <c r="H1257" i="7"/>
  <c r="G1257" i="7"/>
  <c r="F1257" i="7"/>
  <c r="E1257" i="7"/>
  <c r="C1257" i="7"/>
  <c r="V1256" i="7"/>
  <c r="T1256" i="7"/>
  <c r="H1256" i="7"/>
  <c r="G1256" i="7"/>
  <c r="F1256" i="7"/>
  <c r="E1256" i="7"/>
  <c r="C1256" i="7"/>
  <c r="V1255" i="7"/>
  <c r="T1255" i="7"/>
  <c r="H1255" i="7"/>
  <c r="G1255" i="7"/>
  <c r="F1255" i="7"/>
  <c r="E1255" i="7"/>
  <c r="C1255" i="7"/>
  <c r="V1254" i="7"/>
  <c r="T1254" i="7"/>
  <c r="H1254" i="7"/>
  <c r="G1254" i="7"/>
  <c r="F1254" i="7"/>
  <c r="E1254" i="7"/>
  <c r="C1254" i="7"/>
  <c r="V1253" i="7"/>
  <c r="T1253" i="7"/>
  <c r="H1253" i="7"/>
  <c r="G1253" i="7"/>
  <c r="F1253" i="7"/>
  <c r="E1253" i="7"/>
  <c r="C1253" i="7"/>
  <c r="V1252" i="7"/>
  <c r="T1252" i="7"/>
  <c r="H1252" i="7"/>
  <c r="G1252" i="7"/>
  <c r="F1252" i="7"/>
  <c r="E1252" i="7"/>
  <c r="C1252" i="7"/>
  <c r="V1251" i="7"/>
  <c r="T1251" i="7"/>
  <c r="H1251" i="7"/>
  <c r="G1251" i="7"/>
  <c r="F1251" i="7"/>
  <c r="E1251" i="7"/>
  <c r="C1251" i="7"/>
  <c r="V1250" i="7"/>
  <c r="T1250" i="7"/>
  <c r="H1250" i="7"/>
  <c r="G1250" i="7"/>
  <c r="F1250" i="7"/>
  <c r="E1250" i="7"/>
  <c r="C1250" i="7"/>
  <c r="V1249" i="7"/>
  <c r="T1249" i="7"/>
  <c r="O1249" i="7"/>
  <c r="AD1249" i="7" s="1"/>
  <c r="N1249" i="7"/>
  <c r="H1249" i="7"/>
  <c r="G1249" i="7"/>
  <c r="F1249" i="7"/>
  <c r="E1249" i="7"/>
  <c r="C1249" i="7"/>
  <c r="O1248" i="7"/>
  <c r="N1248" i="7"/>
  <c r="N1269" i="7" s="1"/>
  <c r="V1246" i="7"/>
  <c r="T1246" i="7"/>
  <c r="H1246" i="7"/>
  <c r="G1246" i="7"/>
  <c r="F1246" i="7"/>
  <c r="E1246" i="7"/>
  <c r="C1246" i="7"/>
  <c r="V1245" i="7"/>
  <c r="T1245" i="7"/>
  <c r="O1245" i="7"/>
  <c r="AD1245" i="7" s="1"/>
  <c r="N1245" i="7"/>
  <c r="H1245" i="7"/>
  <c r="G1245" i="7"/>
  <c r="F1245" i="7"/>
  <c r="E1245" i="7"/>
  <c r="C1245" i="7"/>
  <c r="V1244" i="7"/>
  <c r="T1244" i="7"/>
  <c r="O1244" i="7"/>
  <c r="AD1244" i="7" s="1"/>
  <c r="N1244" i="7"/>
  <c r="H1244" i="7"/>
  <c r="G1244" i="7"/>
  <c r="F1244" i="7"/>
  <c r="E1244" i="7"/>
  <c r="C1244" i="7"/>
  <c r="V1243" i="7"/>
  <c r="T1243" i="7"/>
  <c r="O1243" i="7"/>
  <c r="AD1243" i="7" s="1"/>
  <c r="N1243" i="7"/>
  <c r="H1243" i="7"/>
  <c r="G1243" i="7"/>
  <c r="F1243" i="7"/>
  <c r="E1243" i="7"/>
  <c r="C1243" i="7"/>
  <c r="V1242" i="7"/>
  <c r="T1242" i="7"/>
  <c r="H1242" i="7"/>
  <c r="G1242" i="7"/>
  <c r="F1242" i="7"/>
  <c r="E1242" i="7"/>
  <c r="C1242" i="7"/>
  <c r="V1241" i="7"/>
  <c r="T1241" i="7"/>
  <c r="O1241" i="7"/>
  <c r="AD1241" i="7" s="1"/>
  <c r="N1241" i="7"/>
  <c r="H1241" i="7"/>
  <c r="G1241" i="7"/>
  <c r="F1241" i="7"/>
  <c r="E1241" i="7"/>
  <c r="C1241" i="7"/>
  <c r="V1240" i="7"/>
  <c r="T1240" i="7"/>
  <c r="H1240" i="7"/>
  <c r="G1240" i="7"/>
  <c r="F1240" i="7"/>
  <c r="E1240" i="7"/>
  <c r="C1240" i="7"/>
  <c r="V1239" i="7"/>
  <c r="T1239" i="7"/>
  <c r="H1239" i="7"/>
  <c r="G1239" i="7"/>
  <c r="F1239" i="7"/>
  <c r="E1239" i="7"/>
  <c r="C1239" i="7"/>
  <c r="V1238" i="7"/>
  <c r="T1238" i="7"/>
  <c r="O1238" i="7"/>
  <c r="AD1238" i="7" s="1"/>
  <c r="N1238" i="7"/>
  <c r="H1238" i="7"/>
  <c r="G1238" i="7"/>
  <c r="F1238" i="7"/>
  <c r="E1238" i="7"/>
  <c r="C1238" i="7"/>
  <c r="V1237" i="7"/>
  <c r="T1237" i="7"/>
  <c r="H1237" i="7"/>
  <c r="G1237" i="7"/>
  <c r="F1237" i="7"/>
  <c r="E1237" i="7"/>
  <c r="C1237" i="7"/>
  <c r="V1236" i="7"/>
  <c r="T1236" i="7"/>
  <c r="O1236" i="7"/>
  <c r="AD1236" i="7" s="1"/>
  <c r="N1236" i="7"/>
  <c r="H1236" i="7"/>
  <c r="G1236" i="7"/>
  <c r="F1236" i="7"/>
  <c r="E1236" i="7"/>
  <c r="C1236" i="7"/>
  <c r="V1235" i="7"/>
  <c r="T1235" i="7"/>
  <c r="H1235" i="7"/>
  <c r="G1235" i="7"/>
  <c r="F1235" i="7"/>
  <c r="E1235" i="7"/>
  <c r="C1235" i="7"/>
  <c r="V1234" i="7"/>
  <c r="T1234" i="7"/>
  <c r="O1234" i="7"/>
  <c r="AD1234" i="7" s="1"/>
  <c r="N1234" i="7"/>
  <c r="H1234" i="7"/>
  <c r="G1234" i="7"/>
  <c r="F1234" i="7"/>
  <c r="E1234" i="7"/>
  <c r="C1234" i="7"/>
  <c r="V1233" i="7"/>
  <c r="T1233" i="7"/>
  <c r="H1233" i="7"/>
  <c r="G1233" i="7"/>
  <c r="F1233" i="7"/>
  <c r="E1233" i="7"/>
  <c r="C1233" i="7"/>
  <c r="V1232" i="7"/>
  <c r="T1232" i="7"/>
  <c r="O1232" i="7"/>
  <c r="AD1232" i="7" s="1"/>
  <c r="N1232" i="7"/>
  <c r="H1232" i="7"/>
  <c r="G1232" i="7"/>
  <c r="F1232" i="7"/>
  <c r="E1232" i="7"/>
  <c r="C1232" i="7"/>
  <c r="V1231" i="7"/>
  <c r="T1231" i="7"/>
  <c r="H1231" i="7"/>
  <c r="G1231" i="7"/>
  <c r="F1231" i="7"/>
  <c r="E1231" i="7"/>
  <c r="C1231" i="7"/>
  <c r="V1230" i="7"/>
  <c r="T1230" i="7"/>
  <c r="O1230" i="7"/>
  <c r="AD1230" i="7" s="1"/>
  <c r="N1230" i="7"/>
  <c r="H1230" i="7"/>
  <c r="G1230" i="7"/>
  <c r="F1230" i="7"/>
  <c r="E1230" i="7"/>
  <c r="C1230" i="7"/>
  <c r="V1229" i="7"/>
  <c r="T1229" i="7"/>
  <c r="O1229" i="7"/>
  <c r="N1229" i="7"/>
  <c r="H1229" i="7"/>
  <c r="G1229" i="7"/>
  <c r="Y1229" i="7" s="1"/>
  <c r="F1229" i="7"/>
  <c r="E1229" i="7"/>
  <c r="C1229" i="7"/>
  <c r="V1228" i="7"/>
  <c r="T1228" i="7"/>
  <c r="H1228" i="7"/>
  <c r="G1228" i="7"/>
  <c r="Y1228" i="7" s="1"/>
  <c r="F1228" i="7"/>
  <c r="E1228" i="7"/>
  <c r="C1228" i="7"/>
  <c r="V1227" i="7"/>
  <c r="T1227" i="7"/>
  <c r="H1227" i="7"/>
  <c r="G1227" i="7"/>
  <c r="Y1227" i="7" s="1"/>
  <c r="F1227" i="7"/>
  <c r="E1227" i="7"/>
  <c r="C1227" i="7"/>
  <c r="V1226" i="7"/>
  <c r="T1226" i="7"/>
  <c r="H1226" i="7"/>
  <c r="G1226" i="7"/>
  <c r="Y1226" i="7" s="1"/>
  <c r="F1226" i="7"/>
  <c r="E1226" i="7"/>
  <c r="C1226" i="7"/>
  <c r="V1225" i="7"/>
  <c r="T1225" i="7"/>
  <c r="H1225" i="7"/>
  <c r="G1225" i="7"/>
  <c r="F1225" i="7"/>
  <c r="E1225" i="7"/>
  <c r="C1225" i="7"/>
  <c r="V1224" i="7"/>
  <c r="T1224" i="7"/>
  <c r="H1224" i="7"/>
  <c r="G1224" i="7"/>
  <c r="F1224" i="7"/>
  <c r="E1224" i="7"/>
  <c r="C1224" i="7"/>
  <c r="V1223" i="7"/>
  <c r="T1223" i="7"/>
  <c r="H1223" i="7"/>
  <c r="G1223" i="7"/>
  <c r="F1223" i="7"/>
  <c r="E1223" i="7"/>
  <c r="C1223" i="7"/>
  <c r="V1222" i="7"/>
  <c r="T1222" i="7"/>
  <c r="H1222" i="7"/>
  <c r="G1222" i="7"/>
  <c r="F1222" i="7"/>
  <c r="E1222" i="7"/>
  <c r="C1222" i="7"/>
  <c r="V1221" i="7"/>
  <c r="T1221" i="7"/>
  <c r="H1221" i="7"/>
  <c r="G1221" i="7"/>
  <c r="F1221" i="7"/>
  <c r="E1221" i="7"/>
  <c r="C1221" i="7"/>
  <c r="V1220" i="7"/>
  <c r="T1220" i="7"/>
  <c r="O1220" i="7"/>
  <c r="AD1220" i="7" s="1"/>
  <c r="N1220" i="7"/>
  <c r="H1220" i="7"/>
  <c r="G1220" i="7"/>
  <c r="F1220" i="7"/>
  <c r="E1220" i="7"/>
  <c r="C1220" i="7"/>
  <c r="O1219" i="7"/>
  <c r="N1219" i="7"/>
  <c r="N1240" i="7" s="1"/>
  <c r="V1217" i="7"/>
  <c r="T1217" i="7"/>
  <c r="H1217" i="7"/>
  <c r="G1217" i="7"/>
  <c r="F1217" i="7"/>
  <c r="E1217" i="7"/>
  <c r="C1217" i="7"/>
  <c r="V1216" i="7"/>
  <c r="T1216" i="7"/>
  <c r="O1216" i="7"/>
  <c r="AD1216" i="7" s="1"/>
  <c r="N1216" i="7"/>
  <c r="H1216" i="7"/>
  <c r="G1216" i="7"/>
  <c r="F1216" i="7"/>
  <c r="E1216" i="7"/>
  <c r="C1216" i="7"/>
  <c r="V1215" i="7"/>
  <c r="T1215" i="7"/>
  <c r="O1215" i="7"/>
  <c r="AD1215" i="7" s="1"/>
  <c r="N1215" i="7"/>
  <c r="H1215" i="7"/>
  <c r="G1215" i="7"/>
  <c r="F1215" i="7"/>
  <c r="E1215" i="7"/>
  <c r="C1215" i="7"/>
  <c r="V1214" i="7"/>
  <c r="T1214" i="7"/>
  <c r="O1214" i="7"/>
  <c r="AD1214" i="7" s="1"/>
  <c r="N1214" i="7"/>
  <c r="H1214" i="7"/>
  <c r="G1214" i="7"/>
  <c r="F1214" i="7"/>
  <c r="E1214" i="7"/>
  <c r="C1214" i="7"/>
  <c r="V1213" i="7"/>
  <c r="T1213" i="7"/>
  <c r="H1213" i="7"/>
  <c r="G1213" i="7"/>
  <c r="F1213" i="7"/>
  <c r="E1213" i="7"/>
  <c r="C1213" i="7"/>
  <c r="V1212" i="7"/>
  <c r="T1212" i="7"/>
  <c r="O1212" i="7"/>
  <c r="AD1212" i="7" s="1"/>
  <c r="N1212" i="7"/>
  <c r="H1212" i="7"/>
  <c r="G1212" i="7"/>
  <c r="F1212" i="7"/>
  <c r="E1212" i="7"/>
  <c r="C1212" i="7"/>
  <c r="V1211" i="7"/>
  <c r="T1211" i="7"/>
  <c r="H1211" i="7"/>
  <c r="G1211" i="7"/>
  <c r="F1211" i="7"/>
  <c r="E1211" i="7"/>
  <c r="C1211" i="7"/>
  <c r="V1210" i="7"/>
  <c r="T1210" i="7"/>
  <c r="H1210" i="7"/>
  <c r="G1210" i="7"/>
  <c r="F1210" i="7"/>
  <c r="E1210" i="7"/>
  <c r="C1210" i="7"/>
  <c r="V1209" i="7"/>
  <c r="T1209" i="7"/>
  <c r="O1209" i="7"/>
  <c r="AD1209" i="7" s="1"/>
  <c r="N1209" i="7"/>
  <c r="H1209" i="7"/>
  <c r="G1209" i="7"/>
  <c r="F1209" i="7"/>
  <c r="E1209" i="7"/>
  <c r="C1209" i="7"/>
  <c r="V1208" i="7"/>
  <c r="T1208" i="7"/>
  <c r="H1208" i="7"/>
  <c r="G1208" i="7"/>
  <c r="F1208" i="7"/>
  <c r="E1208" i="7"/>
  <c r="C1208" i="7"/>
  <c r="V1207" i="7"/>
  <c r="T1207" i="7"/>
  <c r="O1207" i="7"/>
  <c r="AD1207" i="7" s="1"/>
  <c r="N1207" i="7"/>
  <c r="H1207" i="7"/>
  <c r="G1207" i="7"/>
  <c r="F1207" i="7"/>
  <c r="E1207" i="7"/>
  <c r="C1207" i="7"/>
  <c r="V1206" i="7"/>
  <c r="T1206" i="7"/>
  <c r="H1206" i="7"/>
  <c r="G1206" i="7"/>
  <c r="F1206" i="7"/>
  <c r="E1206" i="7"/>
  <c r="C1206" i="7"/>
  <c r="V1205" i="7"/>
  <c r="T1205" i="7"/>
  <c r="O1205" i="7"/>
  <c r="AD1205" i="7" s="1"/>
  <c r="N1205" i="7"/>
  <c r="H1205" i="7"/>
  <c r="G1205" i="7"/>
  <c r="F1205" i="7"/>
  <c r="E1205" i="7"/>
  <c r="C1205" i="7"/>
  <c r="V1204" i="7"/>
  <c r="T1204" i="7"/>
  <c r="H1204" i="7"/>
  <c r="G1204" i="7"/>
  <c r="F1204" i="7"/>
  <c r="E1204" i="7"/>
  <c r="C1204" i="7"/>
  <c r="V1203" i="7"/>
  <c r="T1203" i="7"/>
  <c r="O1203" i="7"/>
  <c r="AD1203" i="7" s="1"/>
  <c r="N1203" i="7"/>
  <c r="H1203" i="7"/>
  <c r="G1203" i="7"/>
  <c r="F1203" i="7"/>
  <c r="E1203" i="7"/>
  <c r="C1203" i="7"/>
  <c r="V1202" i="7"/>
  <c r="T1202" i="7"/>
  <c r="H1202" i="7"/>
  <c r="G1202" i="7"/>
  <c r="F1202" i="7"/>
  <c r="E1202" i="7"/>
  <c r="C1202" i="7"/>
  <c r="V1201" i="7"/>
  <c r="T1201" i="7"/>
  <c r="O1201" i="7"/>
  <c r="AD1201" i="7" s="1"/>
  <c r="N1201" i="7"/>
  <c r="H1201" i="7"/>
  <c r="G1201" i="7"/>
  <c r="F1201" i="7"/>
  <c r="E1201" i="7"/>
  <c r="C1201" i="7"/>
  <c r="V1200" i="7"/>
  <c r="T1200" i="7"/>
  <c r="O1200" i="7"/>
  <c r="AD1200" i="7" s="1"/>
  <c r="N1200" i="7"/>
  <c r="H1200" i="7"/>
  <c r="G1200" i="7"/>
  <c r="F1200" i="7"/>
  <c r="E1200" i="7"/>
  <c r="C1200" i="7"/>
  <c r="V1199" i="7"/>
  <c r="T1199" i="7"/>
  <c r="H1199" i="7"/>
  <c r="G1199" i="7"/>
  <c r="AB1199" i="7" s="1"/>
  <c r="F1199" i="7"/>
  <c r="E1199" i="7"/>
  <c r="C1199" i="7"/>
  <c r="V1198" i="7"/>
  <c r="T1198" i="7"/>
  <c r="H1198" i="7"/>
  <c r="G1198" i="7"/>
  <c r="Y1198" i="7" s="1"/>
  <c r="F1198" i="7"/>
  <c r="E1198" i="7"/>
  <c r="C1198" i="7"/>
  <c r="V1197" i="7"/>
  <c r="T1197" i="7"/>
  <c r="H1197" i="7"/>
  <c r="G1197" i="7"/>
  <c r="Y1197" i="7" s="1"/>
  <c r="F1197" i="7"/>
  <c r="E1197" i="7"/>
  <c r="C1197" i="7"/>
  <c r="V1196" i="7"/>
  <c r="T1196" i="7"/>
  <c r="H1196" i="7"/>
  <c r="G1196" i="7"/>
  <c r="Y1196" i="7" s="1"/>
  <c r="F1196" i="7"/>
  <c r="E1196" i="7"/>
  <c r="C1196" i="7"/>
  <c r="V1195" i="7"/>
  <c r="T1195" i="7"/>
  <c r="H1195" i="7"/>
  <c r="G1195" i="7"/>
  <c r="F1195" i="7"/>
  <c r="E1195" i="7"/>
  <c r="C1195" i="7"/>
  <c r="V1194" i="7"/>
  <c r="T1194" i="7"/>
  <c r="H1194" i="7"/>
  <c r="G1194" i="7"/>
  <c r="F1194" i="7"/>
  <c r="E1194" i="7"/>
  <c r="C1194" i="7"/>
  <c r="V1193" i="7"/>
  <c r="T1193" i="7"/>
  <c r="H1193" i="7"/>
  <c r="G1193" i="7"/>
  <c r="F1193" i="7"/>
  <c r="E1193" i="7"/>
  <c r="C1193" i="7"/>
  <c r="V1192" i="7"/>
  <c r="T1192" i="7"/>
  <c r="H1192" i="7"/>
  <c r="G1192" i="7"/>
  <c r="F1192" i="7"/>
  <c r="E1192" i="7"/>
  <c r="C1192" i="7"/>
  <c r="V1191" i="7"/>
  <c r="T1191" i="7"/>
  <c r="O1191" i="7"/>
  <c r="AD1191" i="7" s="1"/>
  <c r="N1191" i="7"/>
  <c r="H1191" i="7"/>
  <c r="G1191" i="7"/>
  <c r="F1191" i="7"/>
  <c r="E1191" i="7"/>
  <c r="C1191" i="7"/>
  <c r="O1190" i="7"/>
  <c r="N1190" i="7"/>
  <c r="N1211" i="7" s="1"/>
  <c r="V1188" i="7"/>
  <c r="T1188" i="7"/>
  <c r="H1188" i="7"/>
  <c r="G1188" i="7"/>
  <c r="F1188" i="7"/>
  <c r="E1188" i="7"/>
  <c r="C1188" i="7"/>
  <c r="V1187" i="7"/>
  <c r="T1187" i="7"/>
  <c r="O1187" i="7"/>
  <c r="AD1187" i="7" s="1"/>
  <c r="N1187" i="7"/>
  <c r="H1187" i="7"/>
  <c r="G1187" i="7"/>
  <c r="F1187" i="7"/>
  <c r="E1187" i="7"/>
  <c r="C1187" i="7"/>
  <c r="V1186" i="7"/>
  <c r="T1186" i="7"/>
  <c r="O1186" i="7"/>
  <c r="AD1186" i="7" s="1"/>
  <c r="N1186" i="7"/>
  <c r="H1186" i="7"/>
  <c r="G1186" i="7"/>
  <c r="F1186" i="7"/>
  <c r="E1186" i="7"/>
  <c r="C1186" i="7"/>
  <c r="V1185" i="7"/>
  <c r="T1185" i="7"/>
  <c r="O1185" i="7"/>
  <c r="AD1185" i="7" s="1"/>
  <c r="N1185" i="7"/>
  <c r="H1185" i="7"/>
  <c r="G1185" i="7"/>
  <c r="F1185" i="7"/>
  <c r="E1185" i="7"/>
  <c r="C1185" i="7"/>
  <c r="V1184" i="7"/>
  <c r="T1184" i="7"/>
  <c r="H1184" i="7"/>
  <c r="G1184" i="7"/>
  <c r="F1184" i="7"/>
  <c r="E1184" i="7"/>
  <c r="C1184" i="7"/>
  <c r="V1183" i="7"/>
  <c r="T1183" i="7"/>
  <c r="O1183" i="7"/>
  <c r="AD1183" i="7" s="1"/>
  <c r="N1183" i="7"/>
  <c r="H1183" i="7"/>
  <c r="G1183" i="7"/>
  <c r="F1183" i="7"/>
  <c r="E1183" i="7"/>
  <c r="C1183" i="7"/>
  <c r="V1182" i="7"/>
  <c r="T1182" i="7"/>
  <c r="H1182" i="7"/>
  <c r="G1182" i="7"/>
  <c r="F1182" i="7"/>
  <c r="E1182" i="7"/>
  <c r="C1182" i="7"/>
  <c r="V1181" i="7"/>
  <c r="T1181" i="7"/>
  <c r="H1181" i="7"/>
  <c r="G1181" i="7"/>
  <c r="F1181" i="7"/>
  <c r="E1181" i="7"/>
  <c r="C1181" i="7"/>
  <c r="V1180" i="7"/>
  <c r="T1180" i="7"/>
  <c r="O1180" i="7"/>
  <c r="AD1180" i="7" s="1"/>
  <c r="N1180" i="7"/>
  <c r="H1180" i="7"/>
  <c r="G1180" i="7"/>
  <c r="F1180" i="7"/>
  <c r="E1180" i="7"/>
  <c r="C1180" i="7"/>
  <c r="V1179" i="7"/>
  <c r="T1179" i="7"/>
  <c r="H1179" i="7"/>
  <c r="G1179" i="7"/>
  <c r="F1179" i="7"/>
  <c r="E1179" i="7"/>
  <c r="C1179" i="7"/>
  <c r="V1178" i="7"/>
  <c r="T1178" i="7"/>
  <c r="O1178" i="7"/>
  <c r="AD1178" i="7" s="1"/>
  <c r="N1178" i="7"/>
  <c r="H1178" i="7"/>
  <c r="G1178" i="7"/>
  <c r="F1178" i="7"/>
  <c r="E1178" i="7"/>
  <c r="C1178" i="7"/>
  <c r="V1177" i="7"/>
  <c r="T1177" i="7"/>
  <c r="H1177" i="7"/>
  <c r="G1177" i="7"/>
  <c r="F1177" i="7"/>
  <c r="E1177" i="7"/>
  <c r="C1177" i="7"/>
  <c r="V1176" i="7"/>
  <c r="T1176" i="7"/>
  <c r="O1176" i="7"/>
  <c r="AD1176" i="7" s="1"/>
  <c r="N1176" i="7"/>
  <c r="H1176" i="7"/>
  <c r="G1176" i="7"/>
  <c r="F1176" i="7"/>
  <c r="E1176" i="7"/>
  <c r="C1176" i="7"/>
  <c r="V1175" i="7"/>
  <c r="T1175" i="7"/>
  <c r="H1175" i="7"/>
  <c r="G1175" i="7"/>
  <c r="F1175" i="7"/>
  <c r="E1175" i="7"/>
  <c r="C1175" i="7"/>
  <c r="V1174" i="7"/>
  <c r="T1174" i="7"/>
  <c r="O1174" i="7"/>
  <c r="AD1174" i="7" s="1"/>
  <c r="N1174" i="7"/>
  <c r="H1174" i="7"/>
  <c r="G1174" i="7"/>
  <c r="F1174" i="7"/>
  <c r="E1174" i="7"/>
  <c r="C1174" i="7"/>
  <c r="V1173" i="7"/>
  <c r="T1173" i="7"/>
  <c r="H1173" i="7"/>
  <c r="G1173" i="7"/>
  <c r="F1173" i="7"/>
  <c r="E1173" i="7"/>
  <c r="C1173" i="7"/>
  <c r="V1172" i="7"/>
  <c r="T1172" i="7"/>
  <c r="O1172" i="7"/>
  <c r="AD1172" i="7" s="1"/>
  <c r="N1172" i="7"/>
  <c r="H1172" i="7"/>
  <c r="G1172" i="7"/>
  <c r="F1172" i="7"/>
  <c r="E1172" i="7"/>
  <c r="C1172" i="7"/>
  <c r="V1171" i="7"/>
  <c r="T1171" i="7"/>
  <c r="O1171" i="7"/>
  <c r="N1171" i="7"/>
  <c r="H1171" i="7"/>
  <c r="G1171" i="7"/>
  <c r="Z1171" i="7" s="1"/>
  <c r="F1171" i="7"/>
  <c r="E1171" i="7"/>
  <c r="C1171" i="7"/>
  <c r="V1170" i="7"/>
  <c r="T1170" i="7"/>
  <c r="H1170" i="7"/>
  <c r="G1170" i="7"/>
  <c r="Z1170" i="7" s="1"/>
  <c r="F1170" i="7"/>
  <c r="E1170" i="7"/>
  <c r="C1170" i="7"/>
  <c r="V1169" i="7"/>
  <c r="T1169" i="7"/>
  <c r="H1169" i="7"/>
  <c r="G1169" i="7"/>
  <c r="Z1169" i="7" s="1"/>
  <c r="F1169" i="7"/>
  <c r="E1169" i="7"/>
  <c r="C1169" i="7"/>
  <c r="V1168" i="7"/>
  <c r="T1168" i="7"/>
  <c r="H1168" i="7"/>
  <c r="G1168" i="7"/>
  <c r="Z1168" i="7" s="1"/>
  <c r="F1168" i="7"/>
  <c r="E1168" i="7"/>
  <c r="C1168" i="7"/>
  <c r="V1167" i="7"/>
  <c r="T1167" i="7"/>
  <c r="H1167" i="7"/>
  <c r="G1167" i="7"/>
  <c r="F1167" i="7"/>
  <c r="E1167" i="7"/>
  <c r="C1167" i="7"/>
  <c r="V1166" i="7"/>
  <c r="T1166" i="7"/>
  <c r="H1166" i="7"/>
  <c r="G1166" i="7"/>
  <c r="F1166" i="7"/>
  <c r="E1166" i="7"/>
  <c r="C1166" i="7"/>
  <c r="V1165" i="7"/>
  <c r="T1165" i="7"/>
  <c r="H1165" i="7"/>
  <c r="G1165" i="7"/>
  <c r="F1165" i="7"/>
  <c r="E1165" i="7"/>
  <c r="C1165" i="7"/>
  <c r="V1164" i="7"/>
  <c r="T1164" i="7"/>
  <c r="H1164" i="7"/>
  <c r="G1164" i="7"/>
  <c r="F1164" i="7"/>
  <c r="E1164" i="7"/>
  <c r="C1164" i="7"/>
  <c r="V1163" i="7"/>
  <c r="T1163" i="7"/>
  <c r="H1163" i="7"/>
  <c r="G1163" i="7"/>
  <c r="F1163" i="7"/>
  <c r="E1163" i="7"/>
  <c r="C1163" i="7"/>
  <c r="V1162" i="7"/>
  <c r="T1162" i="7"/>
  <c r="O1162" i="7"/>
  <c r="AD1162" i="7" s="1"/>
  <c r="N1162" i="7"/>
  <c r="H1162" i="7"/>
  <c r="G1162" i="7"/>
  <c r="F1162" i="7"/>
  <c r="E1162" i="7"/>
  <c r="C1162" i="7"/>
  <c r="O1161" i="7"/>
  <c r="N1161" i="7"/>
  <c r="N1182" i="7" s="1"/>
  <c r="V1159" i="7"/>
  <c r="T1159" i="7"/>
  <c r="H1159" i="7"/>
  <c r="G1159" i="7"/>
  <c r="F1159" i="7"/>
  <c r="E1159" i="7"/>
  <c r="C1159" i="7"/>
  <c r="V1158" i="7"/>
  <c r="T1158" i="7"/>
  <c r="O1158" i="7"/>
  <c r="AD1158" i="7" s="1"/>
  <c r="N1158" i="7"/>
  <c r="H1158" i="7"/>
  <c r="G1158" i="7"/>
  <c r="F1158" i="7"/>
  <c r="E1158" i="7"/>
  <c r="C1158" i="7"/>
  <c r="V1157" i="7"/>
  <c r="T1157" i="7"/>
  <c r="O1157" i="7"/>
  <c r="AD1157" i="7" s="1"/>
  <c r="N1157" i="7"/>
  <c r="H1157" i="7"/>
  <c r="G1157" i="7"/>
  <c r="F1157" i="7"/>
  <c r="E1157" i="7"/>
  <c r="C1157" i="7"/>
  <c r="V1156" i="7"/>
  <c r="T1156" i="7"/>
  <c r="O1156" i="7"/>
  <c r="AD1156" i="7" s="1"/>
  <c r="N1156" i="7"/>
  <c r="H1156" i="7"/>
  <c r="G1156" i="7"/>
  <c r="F1156" i="7"/>
  <c r="E1156" i="7"/>
  <c r="C1156" i="7"/>
  <c r="V1155" i="7"/>
  <c r="T1155" i="7"/>
  <c r="H1155" i="7"/>
  <c r="G1155" i="7"/>
  <c r="F1155" i="7"/>
  <c r="E1155" i="7"/>
  <c r="C1155" i="7"/>
  <c r="V1154" i="7"/>
  <c r="T1154" i="7"/>
  <c r="O1154" i="7"/>
  <c r="AD1154" i="7" s="1"/>
  <c r="N1154" i="7"/>
  <c r="H1154" i="7"/>
  <c r="G1154" i="7"/>
  <c r="F1154" i="7"/>
  <c r="E1154" i="7"/>
  <c r="C1154" i="7"/>
  <c r="V1153" i="7"/>
  <c r="T1153" i="7"/>
  <c r="H1153" i="7"/>
  <c r="G1153" i="7"/>
  <c r="F1153" i="7"/>
  <c r="E1153" i="7"/>
  <c r="C1153" i="7"/>
  <c r="V1152" i="7"/>
  <c r="T1152" i="7"/>
  <c r="H1152" i="7"/>
  <c r="G1152" i="7"/>
  <c r="Z1152" i="7" s="1"/>
  <c r="F1152" i="7"/>
  <c r="E1152" i="7"/>
  <c r="C1152" i="7"/>
  <c r="V1151" i="7"/>
  <c r="T1151" i="7"/>
  <c r="O1151" i="7"/>
  <c r="N1151" i="7"/>
  <c r="H1151" i="7"/>
  <c r="G1151" i="7"/>
  <c r="Z1151" i="7" s="1"/>
  <c r="F1151" i="7"/>
  <c r="E1151" i="7"/>
  <c r="C1151" i="7"/>
  <c r="V1150" i="7"/>
  <c r="T1150" i="7"/>
  <c r="H1150" i="7"/>
  <c r="G1150" i="7"/>
  <c r="Z1150" i="7" s="1"/>
  <c r="F1150" i="7"/>
  <c r="E1150" i="7"/>
  <c r="C1150" i="7"/>
  <c r="V1149" i="7"/>
  <c r="T1149" i="7"/>
  <c r="O1149" i="7"/>
  <c r="N1149" i="7"/>
  <c r="H1149" i="7"/>
  <c r="G1149" i="7"/>
  <c r="AB1149" i="7" s="1"/>
  <c r="F1149" i="7"/>
  <c r="E1149" i="7"/>
  <c r="C1149" i="7"/>
  <c r="V1148" i="7"/>
  <c r="T1148" i="7"/>
  <c r="H1148" i="7"/>
  <c r="G1148" i="7"/>
  <c r="F1148" i="7"/>
  <c r="E1148" i="7"/>
  <c r="C1148" i="7"/>
  <c r="V1147" i="7"/>
  <c r="T1147" i="7"/>
  <c r="O1147" i="7"/>
  <c r="AD1147" i="7" s="1"/>
  <c r="N1147" i="7"/>
  <c r="H1147" i="7"/>
  <c r="G1147" i="7"/>
  <c r="F1147" i="7"/>
  <c r="E1147" i="7"/>
  <c r="C1147" i="7"/>
  <c r="V1146" i="7"/>
  <c r="T1146" i="7"/>
  <c r="H1146" i="7"/>
  <c r="G1146" i="7"/>
  <c r="F1146" i="7"/>
  <c r="E1146" i="7"/>
  <c r="C1146" i="7"/>
  <c r="V1145" i="7"/>
  <c r="T1145" i="7"/>
  <c r="O1145" i="7"/>
  <c r="AD1145" i="7" s="1"/>
  <c r="N1145" i="7"/>
  <c r="H1145" i="7"/>
  <c r="G1145" i="7"/>
  <c r="F1145" i="7"/>
  <c r="E1145" i="7"/>
  <c r="C1145" i="7"/>
  <c r="V1144" i="7"/>
  <c r="T1144" i="7"/>
  <c r="H1144" i="7"/>
  <c r="G1144" i="7"/>
  <c r="F1144" i="7"/>
  <c r="E1144" i="7"/>
  <c r="C1144" i="7"/>
  <c r="V1143" i="7"/>
  <c r="T1143" i="7"/>
  <c r="O1143" i="7"/>
  <c r="AD1143" i="7" s="1"/>
  <c r="N1143" i="7"/>
  <c r="H1143" i="7"/>
  <c r="G1143" i="7"/>
  <c r="F1143" i="7"/>
  <c r="E1143" i="7"/>
  <c r="C1143" i="7"/>
  <c r="V1142" i="7"/>
  <c r="T1142" i="7"/>
  <c r="O1142" i="7"/>
  <c r="AD1142" i="7" s="1"/>
  <c r="N1142" i="7"/>
  <c r="H1142" i="7"/>
  <c r="G1142" i="7"/>
  <c r="F1142" i="7"/>
  <c r="E1142" i="7"/>
  <c r="C1142" i="7"/>
  <c r="V1141" i="7"/>
  <c r="T1141" i="7"/>
  <c r="H1141" i="7"/>
  <c r="G1141" i="7"/>
  <c r="F1141" i="7"/>
  <c r="E1141" i="7"/>
  <c r="C1141" i="7"/>
  <c r="V1140" i="7"/>
  <c r="T1140" i="7"/>
  <c r="H1140" i="7"/>
  <c r="G1140" i="7"/>
  <c r="F1140" i="7"/>
  <c r="E1140" i="7"/>
  <c r="C1140" i="7"/>
  <c r="V1139" i="7"/>
  <c r="T1139" i="7"/>
  <c r="H1139" i="7"/>
  <c r="G1139" i="7"/>
  <c r="F1139" i="7"/>
  <c r="E1139" i="7"/>
  <c r="C1139" i="7"/>
  <c r="V1138" i="7"/>
  <c r="T1138" i="7"/>
  <c r="H1138" i="7"/>
  <c r="G1138" i="7"/>
  <c r="F1138" i="7"/>
  <c r="E1138" i="7"/>
  <c r="C1138" i="7"/>
  <c r="V1137" i="7"/>
  <c r="T1137" i="7"/>
  <c r="H1137" i="7"/>
  <c r="G1137" i="7"/>
  <c r="F1137" i="7"/>
  <c r="E1137" i="7"/>
  <c r="C1137" i="7"/>
  <c r="V1136" i="7"/>
  <c r="T1136" i="7"/>
  <c r="H1136" i="7"/>
  <c r="G1136" i="7"/>
  <c r="F1136" i="7"/>
  <c r="E1136" i="7"/>
  <c r="C1136" i="7"/>
  <c r="V1135" i="7"/>
  <c r="T1135" i="7"/>
  <c r="H1135" i="7"/>
  <c r="G1135" i="7"/>
  <c r="F1135" i="7"/>
  <c r="E1135" i="7"/>
  <c r="C1135" i="7"/>
  <c r="V1134" i="7"/>
  <c r="T1134" i="7"/>
  <c r="H1134" i="7"/>
  <c r="G1134" i="7"/>
  <c r="F1134" i="7"/>
  <c r="E1134" i="7"/>
  <c r="C1134" i="7"/>
  <c r="V1133" i="7"/>
  <c r="T1133" i="7"/>
  <c r="O1133" i="7"/>
  <c r="AD1133" i="7" s="1"/>
  <c r="N1133" i="7"/>
  <c r="H1133" i="7"/>
  <c r="G1133" i="7"/>
  <c r="F1133" i="7"/>
  <c r="E1133" i="7"/>
  <c r="C1133" i="7"/>
  <c r="O1132" i="7"/>
  <c r="N1132" i="7"/>
  <c r="N1153" i="7" s="1"/>
  <c r="V1128" i="7"/>
  <c r="V1129" i="7"/>
  <c r="V1130" i="7"/>
  <c r="V1127" i="7"/>
  <c r="V1124" i="7"/>
  <c r="V1123" i="7"/>
  <c r="V1122" i="7"/>
  <c r="V1121" i="7"/>
  <c r="V1120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G1130" i="7"/>
  <c r="G1129" i="7"/>
  <c r="G1127" i="7"/>
  <c r="G1122" i="7"/>
  <c r="G1112" i="7"/>
  <c r="G1111" i="7"/>
  <c r="G1110" i="7"/>
  <c r="G1109" i="7"/>
  <c r="G1108" i="7"/>
  <c r="H1106" i="7"/>
  <c r="G1106" i="7"/>
  <c r="F1106" i="7"/>
  <c r="E1106" i="7"/>
  <c r="C1106" i="7"/>
  <c r="T1130" i="7"/>
  <c r="T1129" i="7"/>
  <c r="T1128" i="7"/>
  <c r="T1127" i="7"/>
  <c r="T1126" i="7"/>
  <c r="T1125" i="7"/>
  <c r="T1124" i="7"/>
  <c r="T1123" i="7"/>
  <c r="T1122" i="7"/>
  <c r="T1121" i="7"/>
  <c r="T1120" i="7"/>
  <c r="T1119" i="7"/>
  <c r="T1118" i="7"/>
  <c r="T1117" i="7"/>
  <c r="T1116" i="7"/>
  <c r="T1115" i="7"/>
  <c r="T1114" i="7"/>
  <c r="T1113" i="7"/>
  <c r="T1112" i="7"/>
  <c r="T1111" i="7"/>
  <c r="T1110" i="7"/>
  <c r="T1109" i="7"/>
  <c r="T1108" i="7"/>
  <c r="T1107" i="7"/>
  <c r="T1106" i="7"/>
  <c r="T1105" i="7"/>
  <c r="T1104" i="7"/>
  <c r="O1129" i="7"/>
  <c r="AD1129" i="7" s="1"/>
  <c r="O1128" i="7"/>
  <c r="AD1128" i="7" s="1"/>
  <c r="O1127" i="7"/>
  <c r="AD1127" i="7" s="1"/>
  <c r="O1125" i="7"/>
  <c r="AD1125" i="7" s="1"/>
  <c r="O1122" i="7"/>
  <c r="AD1122" i="7" s="1"/>
  <c r="O1120" i="7"/>
  <c r="AD1120" i="7" s="1"/>
  <c r="O1118" i="7"/>
  <c r="AD1118" i="7" s="1"/>
  <c r="O1116" i="7"/>
  <c r="AD1116" i="7" s="1"/>
  <c r="O1114" i="7"/>
  <c r="AD1114" i="7" s="1"/>
  <c r="O1113" i="7"/>
  <c r="AD1113" i="7" s="1"/>
  <c r="O1104" i="7"/>
  <c r="N1129" i="7"/>
  <c r="N1128" i="7"/>
  <c r="N1127" i="7"/>
  <c r="N1125" i="7"/>
  <c r="N1122" i="7"/>
  <c r="N1120" i="7"/>
  <c r="N1118" i="7"/>
  <c r="N1116" i="7"/>
  <c r="N1114" i="7"/>
  <c r="N1113" i="7"/>
  <c r="N1104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5" i="7"/>
  <c r="H1104" i="7"/>
  <c r="G1128" i="7"/>
  <c r="G1126" i="7"/>
  <c r="AB1126" i="7" s="1"/>
  <c r="G1125" i="7"/>
  <c r="G1124" i="7"/>
  <c r="G1123" i="7"/>
  <c r="G1121" i="7"/>
  <c r="G1120" i="7"/>
  <c r="G1119" i="7"/>
  <c r="Y1119" i="7" s="1"/>
  <c r="G1118" i="7"/>
  <c r="G1117" i="7"/>
  <c r="G1116" i="7"/>
  <c r="G1115" i="7"/>
  <c r="G1114" i="7"/>
  <c r="G1113" i="7"/>
  <c r="G1107" i="7"/>
  <c r="G1105" i="7"/>
  <c r="Y1105" i="7" s="1"/>
  <c r="G1104" i="7"/>
  <c r="Y1104" i="7" s="1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5" i="7"/>
  <c r="F1104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5" i="7"/>
  <c r="E1104" i="7"/>
  <c r="C1130" i="7"/>
  <c r="C1126" i="7"/>
  <c r="C1124" i="7"/>
  <c r="C1123" i="7"/>
  <c r="C1121" i="7"/>
  <c r="C1119" i="7"/>
  <c r="C1117" i="7"/>
  <c r="C1116" i="7"/>
  <c r="C1115" i="7"/>
  <c r="C1112" i="7"/>
  <c r="C1111" i="7"/>
  <c r="C1110" i="7"/>
  <c r="C1109" i="7"/>
  <c r="C1108" i="7"/>
  <c r="C1107" i="7"/>
  <c r="C1105" i="7"/>
  <c r="C1104" i="7"/>
  <c r="V1126" i="7"/>
  <c r="V1125" i="7"/>
  <c r="V1119" i="7"/>
  <c r="V1118" i="7"/>
  <c r="O1103" i="7"/>
  <c r="N1103" i="7"/>
  <c r="N1123" i="7" s="1"/>
  <c r="C1129" i="7"/>
  <c r="C1128" i="7"/>
  <c r="C1127" i="7"/>
  <c r="C1125" i="7"/>
  <c r="C1122" i="7"/>
  <c r="C1120" i="7"/>
  <c r="C1118" i="7"/>
  <c r="C1114" i="7"/>
  <c r="C1113" i="7"/>
  <c r="E1101" i="7"/>
  <c r="C1101" i="7"/>
  <c r="E1100" i="7"/>
  <c r="C1100" i="7"/>
  <c r="E1099" i="7"/>
  <c r="C1099" i="7"/>
  <c r="E1098" i="7"/>
  <c r="C1098" i="7"/>
  <c r="E1097" i="7"/>
  <c r="C1097" i="7"/>
  <c r="E1096" i="7"/>
  <c r="C1096" i="7"/>
  <c r="E1095" i="7"/>
  <c r="C1095" i="7"/>
  <c r="E1094" i="7"/>
  <c r="C1094" i="7"/>
  <c r="E1093" i="7"/>
  <c r="C1093" i="7"/>
  <c r="E1092" i="7"/>
  <c r="C1092" i="7"/>
  <c r="E1091" i="7"/>
  <c r="C1091" i="7"/>
  <c r="E1090" i="7"/>
  <c r="C1090" i="7"/>
  <c r="E1089" i="7"/>
  <c r="C1089" i="7"/>
  <c r="E1088" i="7"/>
  <c r="C1088" i="7"/>
  <c r="E1087" i="7"/>
  <c r="C1087" i="7"/>
  <c r="E1086" i="7"/>
  <c r="C1086" i="7"/>
  <c r="E1085" i="7"/>
  <c r="C1085" i="7"/>
  <c r="E1084" i="7"/>
  <c r="C1084" i="7"/>
  <c r="E1083" i="7"/>
  <c r="C1083" i="7"/>
  <c r="E1081" i="7"/>
  <c r="C1081" i="7"/>
  <c r="E1080" i="7"/>
  <c r="C1080" i="7"/>
  <c r="E1079" i="7"/>
  <c r="C1079" i="7"/>
  <c r="E1078" i="7"/>
  <c r="C1078" i="7"/>
  <c r="E1077" i="7"/>
  <c r="C1077" i="7"/>
  <c r="E1076" i="7"/>
  <c r="C1076" i="7"/>
  <c r="E1075" i="7"/>
  <c r="C1075" i="7"/>
  <c r="E1074" i="7"/>
  <c r="C1074" i="7"/>
  <c r="E1073" i="7"/>
  <c r="C1073" i="7"/>
  <c r="E1072" i="7"/>
  <c r="C1072" i="7"/>
  <c r="E1071" i="7"/>
  <c r="C1071" i="7"/>
  <c r="E1070" i="7"/>
  <c r="C1070" i="7"/>
  <c r="E1069" i="7"/>
  <c r="C1069" i="7"/>
  <c r="E1068" i="7"/>
  <c r="C1068" i="7"/>
  <c r="E1067" i="7"/>
  <c r="C1067" i="7"/>
  <c r="E1066" i="7"/>
  <c r="C1066" i="7"/>
  <c r="E1065" i="7"/>
  <c r="C1065" i="7"/>
  <c r="E1064" i="7"/>
  <c r="C1064" i="7"/>
  <c r="E1063" i="7"/>
  <c r="C1063" i="7"/>
  <c r="E1061" i="7"/>
  <c r="C1061" i="7"/>
  <c r="E1060" i="7"/>
  <c r="C1060" i="7"/>
  <c r="E1059" i="7"/>
  <c r="C1059" i="7"/>
  <c r="E1058" i="7"/>
  <c r="C1058" i="7"/>
  <c r="E1057" i="7"/>
  <c r="C1057" i="7"/>
  <c r="E1056" i="7"/>
  <c r="C1056" i="7"/>
  <c r="E1055" i="7"/>
  <c r="C1055" i="7"/>
  <c r="E1054" i="7"/>
  <c r="C1054" i="7"/>
  <c r="E1053" i="7"/>
  <c r="C1053" i="7"/>
  <c r="E1052" i="7"/>
  <c r="C1052" i="7"/>
  <c r="E1051" i="7"/>
  <c r="C1051" i="7"/>
  <c r="E1050" i="7"/>
  <c r="C1050" i="7"/>
  <c r="E1049" i="7"/>
  <c r="C1049" i="7"/>
  <c r="E1048" i="7"/>
  <c r="C1048" i="7"/>
  <c r="E1047" i="7"/>
  <c r="C1047" i="7"/>
  <c r="E1046" i="7"/>
  <c r="C1046" i="7"/>
  <c r="E1045" i="7"/>
  <c r="C1045" i="7"/>
  <c r="E1044" i="7"/>
  <c r="C1044" i="7"/>
  <c r="E1043" i="7"/>
  <c r="C1043" i="7"/>
  <c r="E1041" i="7"/>
  <c r="C1041" i="7"/>
  <c r="E1040" i="7"/>
  <c r="C1040" i="7"/>
  <c r="E1039" i="7"/>
  <c r="C1039" i="7"/>
  <c r="E1038" i="7"/>
  <c r="C1038" i="7"/>
  <c r="E1037" i="7"/>
  <c r="C1037" i="7"/>
  <c r="E1036" i="7"/>
  <c r="C1036" i="7"/>
  <c r="E1035" i="7"/>
  <c r="C1035" i="7"/>
  <c r="E1034" i="7"/>
  <c r="C1034" i="7"/>
  <c r="E1033" i="7"/>
  <c r="C1033" i="7"/>
  <c r="E1032" i="7"/>
  <c r="C1032" i="7"/>
  <c r="E1031" i="7"/>
  <c r="C1031" i="7"/>
  <c r="E1030" i="7"/>
  <c r="C1030" i="7"/>
  <c r="E1029" i="7"/>
  <c r="C1029" i="7"/>
  <c r="E1028" i="7"/>
  <c r="C1028" i="7"/>
  <c r="E1027" i="7"/>
  <c r="C1027" i="7"/>
  <c r="E1026" i="7"/>
  <c r="C1026" i="7"/>
  <c r="E1025" i="7"/>
  <c r="C1025" i="7"/>
  <c r="E1024" i="7"/>
  <c r="C1024" i="7"/>
  <c r="E1023" i="7"/>
  <c r="C1023" i="7"/>
  <c r="V1101" i="7"/>
  <c r="T1101" i="7"/>
  <c r="V1100" i="7"/>
  <c r="T1100" i="7"/>
  <c r="V1099" i="7"/>
  <c r="T1099" i="7"/>
  <c r="V1098" i="7"/>
  <c r="T1098" i="7"/>
  <c r="V1097" i="7"/>
  <c r="T1097" i="7"/>
  <c r="V1096" i="7"/>
  <c r="T1096" i="7"/>
  <c r="V1095" i="7"/>
  <c r="T1095" i="7"/>
  <c r="V1094" i="7"/>
  <c r="T1094" i="7"/>
  <c r="V1093" i="7"/>
  <c r="T1093" i="7"/>
  <c r="V1092" i="7"/>
  <c r="T1092" i="7"/>
  <c r="V1091" i="7"/>
  <c r="T1091" i="7"/>
  <c r="V1090" i="7"/>
  <c r="T1090" i="7"/>
  <c r="V1089" i="7"/>
  <c r="T1089" i="7"/>
  <c r="V1088" i="7"/>
  <c r="T1088" i="7"/>
  <c r="V1087" i="7"/>
  <c r="T1087" i="7"/>
  <c r="V1086" i="7"/>
  <c r="T1086" i="7"/>
  <c r="V1085" i="7"/>
  <c r="T1085" i="7"/>
  <c r="V1084" i="7"/>
  <c r="T1084" i="7"/>
  <c r="V1083" i="7"/>
  <c r="T1083" i="7"/>
  <c r="V1081" i="7"/>
  <c r="T1081" i="7"/>
  <c r="V1080" i="7"/>
  <c r="T1080" i="7"/>
  <c r="V1079" i="7"/>
  <c r="T1079" i="7"/>
  <c r="V1078" i="7"/>
  <c r="T1078" i="7"/>
  <c r="V1077" i="7"/>
  <c r="T1077" i="7"/>
  <c r="V1076" i="7"/>
  <c r="T1076" i="7"/>
  <c r="V1075" i="7"/>
  <c r="T1075" i="7"/>
  <c r="V1074" i="7"/>
  <c r="T1074" i="7"/>
  <c r="V1073" i="7"/>
  <c r="T1073" i="7"/>
  <c r="V1072" i="7"/>
  <c r="T1072" i="7"/>
  <c r="V1071" i="7"/>
  <c r="T1071" i="7"/>
  <c r="V1070" i="7"/>
  <c r="T1070" i="7"/>
  <c r="V1069" i="7"/>
  <c r="T1069" i="7"/>
  <c r="V1068" i="7"/>
  <c r="T1068" i="7"/>
  <c r="V1067" i="7"/>
  <c r="T1067" i="7"/>
  <c r="V1066" i="7"/>
  <c r="T1066" i="7"/>
  <c r="V1065" i="7"/>
  <c r="T1065" i="7"/>
  <c r="V1064" i="7"/>
  <c r="T1064" i="7"/>
  <c r="V1063" i="7"/>
  <c r="T1063" i="7"/>
  <c r="V1061" i="7"/>
  <c r="T1061" i="7"/>
  <c r="V1060" i="7"/>
  <c r="T1060" i="7"/>
  <c r="V1059" i="7"/>
  <c r="T1059" i="7"/>
  <c r="V1058" i="7"/>
  <c r="T1058" i="7"/>
  <c r="V1057" i="7"/>
  <c r="T1057" i="7"/>
  <c r="V1056" i="7"/>
  <c r="T1056" i="7"/>
  <c r="V1055" i="7"/>
  <c r="T1055" i="7"/>
  <c r="V1054" i="7"/>
  <c r="T1054" i="7"/>
  <c r="V1053" i="7"/>
  <c r="T1053" i="7"/>
  <c r="V1052" i="7"/>
  <c r="T1052" i="7"/>
  <c r="V1051" i="7"/>
  <c r="T1051" i="7"/>
  <c r="V1050" i="7"/>
  <c r="T1050" i="7"/>
  <c r="V1049" i="7"/>
  <c r="T1049" i="7"/>
  <c r="V1048" i="7"/>
  <c r="T1048" i="7"/>
  <c r="V1047" i="7"/>
  <c r="T1047" i="7"/>
  <c r="V1046" i="7"/>
  <c r="T1046" i="7"/>
  <c r="V1045" i="7"/>
  <c r="T1045" i="7"/>
  <c r="V1044" i="7"/>
  <c r="T1044" i="7"/>
  <c r="V1043" i="7"/>
  <c r="T1043" i="7"/>
  <c r="V1041" i="7"/>
  <c r="T1041" i="7"/>
  <c r="V1040" i="7"/>
  <c r="T1040" i="7"/>
  <c r="V1039" i="7"/>
  <c r="T1039" i="7"/>
  <c r="V1038" i="7"/>
  <c r="T1038" i="7"/>
  <c r="V1037" i="7"/>
  <c r="T1037" i="7"/>
  <c r="V1036" i="7"/>
  <c r="T1036" i="7"/>
  <c r="V1035" i="7"/>
  <c r="T1035" i="7"/>
  <c r="V1034" i="7"/>
  <c r="T1034" i="7"/>
  <c r="V1033" i="7"/>
  <c r="T1033" i="7"/>
  <c r="V1032" i="7"/>
  <c r="T1032" i="7"/>
  <c r="V1031" i="7"/>
  <c r="T1031" i="7"/>
  <c r="V1030" i="7"/>
  <c r="T1030" i="7"/>
  <c r="V1029" i="7"/>
  <c r="T1029" i="7"/>
  <c r="V1028" i="7"/>
  <c r="T1028" i="7"/>
  <c r="V1027" i="7"/>
  <c r="T1027" i="7"/>
  <c r="V1026" i="7"/>
  <c r="T1026" i="7"/>
  <c r="V1025" i="7"/>
  <c r="T1025" i="7"/>
  <c r="V1024" i="7"/>
  <c r="T1024" i="7"/>
  <c r="V1023" i="7"/>
  <c r="T1023" i="7"/>
  <c r="O1101" i="7"/>
  <c r="AD1101" i="7" s="1"/>
  <c r="N1101" i="7"/>
  <c r="H1101" i="7"/>
  <c r="G1101" i="7"/>
  <c r="F1101" i="7"/>
  <c r="O1100" i="7"/>
  <c r="AD1100" i="7" s="1"/>
  <c r="N1100" i="7"/>
  <c r="H1100" i="7"/>
  <c r="G1100" i="7"/>
  <c r="F1100" i="7"/>
  <c r="O1099" i="7"/>
  <c r="AD1099" i="7" s="1"/>
  <c r="N1099" i="7"/>
  <c r="H1099" i="7"/>
  <c r="G1099" i="7"/>
  <c r="F1099" i="7"/>
  <c r="O1098" i="7"/>
  <c r="AD1098" i="7" s="1"/>
  <c r="N1098" i="7"/>
  <c r="H1098" i="7"/>
  <c r="G1098" i="7"/>
  <c r="F1098" i="7"/>
  <c r="O1097" i="7"/>
  <c r="AD1097" i="7" s="1"/>
  <c r="N1097" i="7"/>
  <c r="H1097" i="7"/>
  <c r="G1097" i="7"/>
  <c r="F1097" i="7"/>
  <c r="O1096" i="7"/>
  <c r="AD1096" i="7" s="1"/>
  <c r="N1096" i="7"/>
  <c r="H1096" i="7"/>
  <c r="G1096" i="7"/>
  <c r="F1096" i="7"/>
  <c r="O1095" i="7"/>
  <c r="AD1095" i="7" s="1"/>
  <c r="N1095" i="7"/>
  <c r="H1095" i="7"/>
  <c r="G1095" i="7"/>
  <c r="F1095" i="7"/>
  <c r="O1094" i="7"/>
  <c r="AD1094" i="7" s="1"/>
  <c r="N1094" i="7"/>
  <c r="H1094" i="7"/>
  <c r="G1094" i="7"/>
  <c r="F1094" i="7"/>
  <c r="O1093" i="7"/>
  <c r="AD1093" i="7" s="1"/>
  <c r="N1093" i="7"/>
  <c r="H1093" i="7"/>
  <c r="G1093" i="7"/>
  <c r="F1093" i="7"/>
  <c r="O1092" i="7"/>
  <c r="AD1092" i="7" s="1"/>
  <c r="N1092" i="7"/>
  <c r="H1092" i="7"/>
  <c r="G1092" i="7"/>
  <c r="F1092" i="7"/>
  <c r="O1091" i="7"/>
  <c r="AD1091" i="7" s="1"/>
  <c r="N1091" i="7"/>
  <c r="H1091" i="7"/>
  <c r="G1091" i="7"/>
  <c r="F1091" i="7"/>
  <c r="O1090" i="7"/>
  <c r="AD1090" i="7" s="1"/>
  <c r="N1090" i="7"/>
  <c r="H1090" i="7"/>
  <c r="G1090" i="7"/>
  <c r="F1090" i="7"/>
  <c r="O1089" i="7"/>
  <c r="AD1089" i="7" s="1"/>
  <c r="N1089" i="7"/>
  <c r="H1089" i="7"/>
  <c r="G1089" i="7"/>
  <c r="F1089" i="7"/>
  <c r="O1088" i="7"/>
  <c r="AD1088" i="7" s="1"/>
  <c r="N1088" i="7"/>
  <c r="H1088" i="7"/>
  <c r="G1088" i="7"/>
  <c r="F1088" i="7"/>
  <c r="O1087" i="7"/>
  <c r="AD1087" i="7" s="1"/>
  <c r="N1087" i="7"/>
  <c r="H1087" i="7"/>
  <c r="G1087" i="7"/>
  <c r="F1087" i="7"/>
  <c r="O1086" i="7"/>
  <c r="AD1086" i="7" s="1"/>
  <c r="N1086" i="7"/>
  <c r="H1086" i="7"/>
  <c r="G1086" i="7"/>
  <c r="F1086" i="7"/>
  <c r="O1085" i="7"/>
  <c r="AD1085" i="7" s="1"/>
  <c r="N1085" i="7"/>
  <c r="H1085" i="7"/>
  <c r="G1085" i="7"/>
  <c r="F1085" i="7"/>
  <c r="O1084" i="7"/>
  <c r="AD1084" i="7" s="1"/>
  <c r="N1084" i="7"/>
  <c r="H1084" i="7"/>
  <c r="G1084" i="7"/>
  <c r="F1084" i="7"/>
  <c r="O1083" i="7"/>
  <c r="AD1083" i="7" s="1"/>
  <c r="N1083" i="7"/>
  <c r="H1083" i="7"/>
  <c r="G1083" i="7"/>
  <c r="F1083" i="7"/>
  <c r="O1081" i="7"/>
  <c r="AD1081" i="7" s="1"/>
  <c r="N1081" i="7"/>
  <c r="H1081" i="7"/>
  <c r="G1081" i="7"/>
  <c r="F1081" i="7"/>
  <c r="O1080" i="7"/>
  <c r="AD1080" i="7" s="1"/>
  <c r="N1080" i="7"/>
  <c r="H1080" i="7"/>
  <c r="G1080" i="7"/>
  <c r="F1080" i="7"/>
  <c r="O1079" i="7"/>
  <c r="AD1079" i="7" s="1"/>
  <c r="N1079" i="7"/>
  <c r="H1079" i="7"/>
  <c r="G1079" i="7"/>
  <c r="F1079" i="7"/>
  <c r="O1078" i="7"/>
  <c r="AD1078" i="7" s="1"/>
  <c r="N1078" i="7"/>
  <c r="H1078" i="7"/>
  <c r="G1078" i="7"/>
  <c r="F1078" i="7"/>
  <c r="O1077" i="7"/>
  <c r="AD1077" i="7" s="1"/>
  <c r="N1077" i="7"/>
  <c r="H1077" i="7"/>
  <c r="G1077" i="7"/>
  <c r="F1077" i="7"/>
  <c r="O1076" i="7"/>
  <c r="AD1076" i="7" s="1"/>
  <c r="N1076" i="7"/>
  <c r="H1076" i="7"/>
  <c r="G1076" i="7"/>
  <c r="F1076" i="7"/>
  <c r="O1075" i="7"/>
  <c r="AD1075" i="7" s="1"/>
  <c r="N1075" i="7"/>
  <c r="H1075" i="7"/>
  <c r="G1075" i="7"/>
  <c r="F1075" i="7"/>
  <c r="O1074" i="7"/>
  <c r="AD1074" i="7" s="1"/>
  <c r="N1074" i="7"/>
  <c r="H1074" i="7"/>
  <c r="G1074" i="7"/>
  <c r="F1074" i="7"/>
  <c r="O1073" i="7"/>
  <c r="AD1073" i="7" s="1"/>
  <c r="N1073" i="7"/>
  <c r="H1073" i="7"/>
  <c r="G1073" i="7"/>
  <c r="F1073" i="7"/>
  <c r="O1072" i="7"/>
  <c r="AD1072" i="7" s="1"/>
  <c r="N1072" i="7"/>
  <c r="H1072" i="7"/>
  <c r="G1072" i="7"/>
  <c r="F1072" i="7"/>
  <c r="O1071" i="7"/>
  <c r="AD1071" i="7" s="1"/>
  <c r="N1071" i="7"/>
  <c r="H1071" i="7"/>
  <c r="G1071" i="7"/>
  <c r="F1071" i="7"/>
  <c r="O1070" i="7"/>
  <c r="AD1070" i="7" s="1"/>
  <c r="N1070" i="7"/>
  <c r="H1070" i="7"/>
  <c r="G1070" i="7"/>
  <c r="F1070" i="7"/>
  <c r="O1069" i="7"/>
  <c r="AD1069" i="7" s="1"/>
  <c r="N1069" i="7"/>
  <c r="H1069" i="7"/>
  <c r="G1069" i="7"/>
  <c r="F1069" i="7"/>
  <c r="O1068" i="7"/>
  <c r="AD1068" i="7" s="1"/>
  <c r="N1068" i="7"/>
  <c r="H1068" i="7"/>
  <c r="G1068" i="7"/>
  <c r="F1068" i="7"/>
  <c r="O1067" i="7"/>
  <c r="AD1067" i="7" s="1"/>
  <c r="N1067" i="7"/>
  <c r="H1067" i="7"/>
  <c r="G1067" i="7"/>
  <c r="F1067" i="7"/>
  <c r="O1066" i="7"/>
  <c r="AD1066" i="7" s="1"/>
  <c r="N1066" i="7"/>
  <c r="H1066" i="7"/>
  <c r="G1066" i="7"/>
  <c r="F1066" i="7"/>
  <c r="O1065" i="7"/>
  <c r="AD1065" i="7" s="1"/>
  <c r="N1065" i="7"/>
  <c r="H1065" i="7"/>
  <c r="G1065" i="7"/>
  <c r="F1065" i="7"/>
  <c r="O1064" i="7"/>
  <c r="AD1064" i="7" s="1"/>
  <c r="N1064" i="7"/>
  <c r="H1064" i="7"/>
  <c r="G1064" i="7"/>
  <c r="F1064" i="7"/>
  <c r="O1063" i="7"/>
  <c r="AD1063" i="7" s="1"/>
  <c r="N1063" i="7"/>
  <c r="H1063" i="7"/>
  <c r="G1063" i="7"/>
  <c r="F1063" i="7"/>
  <c r="O1061" i="7"/>
  <c r="AD1061" i="7" s="1"/>
  <c r="N1061" i="7"/>
  <c r="H1061" i="7"/>
  <c r="G1061" i="7"/>
  <c r="F1061" i="7"/>
  <c r="O1060" i="7"/>
  <c r="AD1060" i="7" s="1"/>
  <c r="N1060" i="7"/>
  <c r="H1060" i="7"/>
  <c r="G1060" i="7"/>
  <c r="F1060" i="7"/>
  <c r="O1059" i="7"/>
  <c r="AD1059" i="7" s="1"/>
  <c r="N1059" i="7"/>
  <c r="H1059" i="7"/>
  <c r="G1059" i="7"/>
  <c r="F1059" i="7"/>
  <c r="O1058" i="7"/>
  <c r="AD1058" i="7" s="1"/>
  <c r="N1058" i="7"/>
  <c r="H1058" i="7"/>
  <c r="G1058" i="7"/>
  <c r="F1058" i="7"/>
  <c r="O1057" i="7"/>
  <c r="AD1057" i="7" s="1"/>
  <c r="N1057" i="7"/>
  <c r="H1057" i="7"/>
  <c r="G1057" i="7"/>
  <c r="F1057" i="7"/>
  <c r="O1056" i="7"/>
  <c r="AD1056" i="7" s="1"/>
  <c r="N1056" i="7"/>
  <c r="H1056" i="7"/>
  <c r="G1056" i="7"/>
  <c r="F1056" i="7"/>
  <c r="O1055" i="7"/>
  <c r="AD1055" i="7" s="1"/>
  <c r="N1055" i="7"/>
  <c r="H1055" i="7"/>
  <c r="G1055" i="7"/>
  <c r="F1055" i="7"/>
  <c r="O1054" i="7"/>
  <c r="AD1054" i="7" s="1"/>
  <c r="N1054" i="7"/>
  <c r="H1054" i="7"/>
  <c r="G1054" i="7"/>
  <c r="F1054" i="7"/>
  <c r="O1053" i="7"/>
  <c r="AD1053" i="7" s="1"/>
  <c r="N1053" i="7"/>
  <c r="H1053" i="7"/>
  <c r="G1053" i="7"/>
  <c r="F1053" i="7"/>
  <c r="O1052" i="7"/>
  <c r="AD1052" i="7" s="1"/>
  <c r="N1052" i="7"/>
  <c r="H1052" i="7"/>
  <c r="G1052" i="7"/>
  <c r="F1052" i="7"/>
  <c r="O1051" i="7"/>
  <c r="AD1051" i="7" s="1"/>
  <c r="N1051" i="7"/>
  <c r="H1051" i="7"/>
  <c r="G1051" i="7"/>
  <c r="F1051" i="7"/>
  <c r="O1050" i="7"/>
  <c r="AD1050" i="7" s="1"/>
  <c r="N1050" i="7"/>
  <c r="H1050" i="7"/>
  <c r="G1050" i="7"/>
  <c r="F1050" i="7"/>
  <c r="O1049" i="7"/>
  <c r="AD1049" i="7" s="1"/>
  <c r="N1049" i="7"/>
  <c r="H1049" i="7"/>
  <c r="G1049" i="7"/>
  <c r="F1049" i="7"/>
  <c r="O1048" i="7"/>
  <c r="AD1048" i="7" s="1"/>
  <c r="N1048" i="7"/>
  <c r="H1048" i="7"/>
  <c r="G1048" i="7"/>
  <c r="F1048" i="7"/>
  <c r="O1047" i="7"/>
  <c r="AD1047" i="7" s="1"/>
  <c r="N1047" i="7"/>
  <c r="H1047" i="7"/>
  <c r="G1047" i="7"/>
  <c r="F1047" i="7"/>
  <c r="O1046" i="7"/>
  <c r="AD1046" i="7" s="1"/>
  <c r="N1046" i="7"/>
  <c r="H1046" i="7"/>
  <c r="G1046" i="7"/>
  <c r="F1046" i="7"/>
  <c r="O1045" i="7"/>
  <c r="AD1045" i="7" s="1"/>
  <c r="N1045" i="7"/>
  <c r="H1045" i="7"/>
  <c r="G1045" i="7"/>
  <c r="F1045" i="7"/>
  <c r="O1044" i="7"/>
  <c r="AD1044" i="7" s="1"/>
  <c r="N1044" i="7"/>
  <c r="H1044" i="7"/>
  <c r="G1044" i="7"/>
  <c r="F1044" i="7"/>
  <c r="O1043" i="7"/>
  <c r="AD1043" i="7" s="1"/>
  <c r="N1043" i="7"/>
  <c r="H1043" i="7"/>
  <c r="G1043" i="7"/>
  <c r="F1043" i="7"/>
  <c r="O1041" i="7"/>
  <c r="AD1041" i="7" s="1"/>
  <c r="N1041" i="7"/>
  <c r="H1041" i="7"/>
  <c r="G1041" i="7"/>
  <c r="F1041" i="7"/>
  <c r="O1040" i="7"/>
  <c r="AD1040" i="7" s="1"/>
  <c r="N1040" i="7"/>
  <c r="H1040" i="7"/>
  <c r="G1040" i="7"/>
  <c r="F1040" i="7"/>
  <c r="O1039" i="7"/>
  <c r="AD1039" i="7" s="1"/>
  <c r="N1039" i="7"/>
  <c r="H1039" i="7"/>
  <c r="G1039" i="7"/>
  <c r="F1039" i="7"/>
  <c r="O1038" i="7"/>
  <c r="AD1038" i="7" s="1"/>
  <c r="N1038" i="7"/>
  <c r="H1038" i="7"/>
  <c r="G1038" i="7"/>
  <c r="F1038" i="7"/>
  <c r="O1037" i="7"/>
  <c r="AD1037" i="7" s="1"/>
  <c r="N1037" i="7"/>
  <c r="H1037" i="7"/>
  <c r="G1037" i="7"/>
  <c r="F1037" i="7"/>
  <c r="O1036" i="7"/>
  <c r="AD1036" i="7" s="1"/>
  <c r="N1036" i="7"/>
  <c r="H1036" i="7"/>
  <c r="G1036" i="7"/>
  <c r="F1036" i="7"/>
  <c r="O1035" i="7"/>
  <c r="AD1035" i="7" s="1"/>
  <c r="N1035" i="7"/>
  <c r="H1035" i="7"/>
  <c r="G1035" i="7"/>
  <c r="F1035" i="7"/>
  <c r="O1034" i="7"/>
  <c r="AD1034" i="7" s="1"/>
  <c r="N1034" i="7"/>
  <c r="H1034" i="7"/>
  <c r="G1034" i="7"/>
  <c r="F1034" i="7"/>
  <c r="O1033" i="7"/>
  <c r="AD1033" i="7" s="1"/>
  <c r="N1033" i="7"/>
  <c r="H1033" i="7"/>
  <c r="G1033" i="7"/>
  <c r="F1033" i="7"/>
  <c r="O1032" i="7"/>
  <c r="AD1032" i="7" s="1"/>
  <c r="N1032" i="7"/>
  <c r="H1032" i="7"/>
  <c r="G1032" i="7"/>
  <c r="F1032" i="7"/>
  <c r="O1031" i="7"/>
  <c r="AD1031" i="7" s="1"/>
  <c r="N1031" i="7"/>
  <c r="H1031" i="7"/>
  <c r="G1031" i="7"/>
  <c r="F1031" i="7"/>
  <c r="O1030" i="7"/>
  <c r="AD1030" i="7" s="1"/>
  <c r="N1030" i="7"/>
  <c r="H1030" i="7"/>
  <c r="G1030" i="7"/>
  <c r="F1030" i="7"/>
  <c r="O1029" i="7"/>
  <c r="AD1029" i="7" s="1"/>
  <c r="N1029" i="7"/>
  <c r="H1029" i="7"/>
  <c r="G1029" i="7"/>
  <c r="F1029" i="7"/>
  <c r="O1028" i="7"/>
  <c r="AD1028" i="7" s="1"/>
  <c r="N1028" i="7"/>
  <c r="H1028" i="7"/>
  <c r="G1028" i="7"/>
  <c r="F1028" i="7"/>
  <c r="O1027" i="7"/>
  <c r="AD1027" i="7" s="1"/>
  <c r="N1027" i="7"/>
  <c r="H1027" i="7"/>
  <c r="G1027" i="7"/>
  <c r="F1027" i="7"/>
  <c r="O1026" i="7"/>
  <c r="AD1026" i="7" s="1"/>
  <c r="N1026" i="7"/>
  <c r="H1026" i="7"/>
  <c r="G1026" i="7"/>
  <c r="F1026" i="7"/>
  <c r="O1025" i="7"/>
  <c r="AD1025" i="7" s="1"/>
  <c r="N1025" i="7"/>
  <c r="H1025" i="7"/>
  <c r="G1025" i="7"/>
  <c r="F1025" i="7"/>
  <c r="O1024" i="7"/>
  <c r="AD1024" i="7" s="1"/>
  <c r="N1024" i="7"/>
  <c r="H1024" i="7"/>
  <c r="G1024" i="7"/>
  <c r="F1024" i="7"/>
  <c r="O1023" i="7"/>
  <c r="AD1023" i="7" s="1"/>
  <c r="N1023" i="7"/>
  <c r="H1023" i="7"/>
  <c r="G1023" i="7"/>
  <c r="F1023" i="7"/>
  <c r="V1013" i="7"/>
  <c r="T1013" i="7"/>
  <c r="V1012" i="7"/>
  <c r="T1012" i="7"/>
  <c r="V1011" i="7"/>
  <c r="T1011" i="7"/>
  <c r="V1010" i="7"/>
  <c r="T1010" i="7"/>
  <c r="V1009" i="7"/>
  <c r="T1009" i="7"/>
  <c r="V1008" i="7"/>
  <c r="T1008" i="7"/>
  <c r="V1007" i="7"/>
  <c r="T1007" i="7"/>
  <c r="V1006" i="7"/>
  <c r="T1006" i="7"/>
  <c r="V1005" i="7"/>
  <c r="T1005" i="7"/>
  <c r="V1004" i="7"/>
  <c r="T1004" i="7"/>
  <c r="V1003" i="7"/>
  <c r="T1003" i="7"/>
  <c r="V1002" i="7"/>
  <c r="T1002" i="7"/>
  <c r="V1001" i="7"/>
  <c r="T1001" i="7"/>
  <c r="V1000" i="7"/>
  <c r="T1000" i="7"/>
  <c r="V999" i="7"/>
  <c r="T999" i="7"/>
  <c r="V998" i="7"/>
  <c r="T998" i="7"/>
  <c r="V997" i="7"/>
  <c r="T997" i="7"/>
  <c r="V996" i="7"/>
  <c r="T996" i="7"/>
  <c r="V995" i="7"/>
  <c r="T995" i="7"/>
  <c r="V993" i="7"/>
  <c r="T993" i="7"/>
  <c r="V992" i="7"/>
  <c r="T992" i="7"/>
  <c r="V991" i="7"/>
  <c r="T991" i="7"/>
  <c r="V990" i="7"/>
  <c r="T990" i="7"/>
  <c r="V989" i="7"/>
  <c r="T989" i="7"/>
  <c r="V988" i="7"/>
  <c r="T988" i="7"/>
  <c r="V987" i="7"/>
  <c r="T987" i="7"/>
  <c r="V986" i="7"/>
  <c r="T986" i="7"/>
  <c r="V985" i="7"/>
  <c r="T985" i="7"/>
  <c r="V984" i="7"/>
  <c r="T984" i="7"/>
  <c r="V983" i="7"/>
  <c r="T983" i="7"/>
  <c r="V982" i="7"/>
  <c r="T982" i="7"/>
  <c r="V981" i="7"/>
  <c r="T981" i="7"/>
  <c r="V980" i="7"/>
  <c r="T980" i="7"/>
  <c r="V979" i="7"/>
  <c r="T979" i="7"/>
  <c r="V978" i="7"/>
  <c r="T978" i="7"/>
  <c r="V977" i="7"/>
  <c r="T977" i="7"/>
  <c r="V976" i="7"/>
  <c r="T976" i="7"/>
  <c r="V975" i="7"/>
  <c r="T975" i="7"/>
  <c r="V973" i="7"/>
  <c r="T973" i="7"/>
  <c r="V972" i="7"/>
  <c r="T972" i="7"/>
  <c r="V971" i="7"/>
  <c r="T971" i="7"/>
  <c r="V970" i="7"/>
  <c r="T970" i="7"/>
  <c r="V969" i="7"/>
  <c r="T969" i="7"/>
  <c r="V968" i="7"/>
  <c r="T968" i="7"/>
  <c r="V967" i="7"/>
  <c r="T967" i="7"/>
  <c r="V966" i="7"/>
  <c r="T966" i="7"/>
  <c r="V965" i="7"/>
  <c r="T965" i="7"/>
  <c r="V964" i="7"/>
  <c r="T964" i="7"/>
  <c r="V963" i="7"/>
  <c r="T963" i="7"/>
  <c r="V962" i="7"/>
  <c r="T962" i="7"/>
  <c r="V961" i="7"/>
  <c r="T961" i="7"/>
  <c r="V960" i="7"/>
  <c r="T960" i="7"/>
  <c r="V959" i="7"/>
  <c r="T959" i="7"/>
  <c r="V958" i="7"/>
  <c r="T958" i="7"/>
  <c r="V957" i="7"/>
  <c r="T957" i="7"/>
  <c r="V956" i="7"/>
  <c r="T956" i="7"/>
  <c r="V955" i="7"/>
  <c r="T955" i="7"/>
  <c r="V953" i="7"/>
  <c r="T953" i="7"/>
  <c r="V952" i="7"/>
  <c r="T952" i="7"/>
  <c r="V951" i="7"/>
  <c r="T951" i="7"/>
  <c r="V950" i="7"/>
  <c r="T950" i="7"/>
  <c r="V949" i="7"/>
  <c r="T949" i="7"/>
  <c r="V948" i="7"/>
  <c r="T948" i="7"/>
  <c r="V947" i="7"/>
  <c r="T947" i="7"/>
  <c r="V946" i="7"/>
  <c r="T946" i="7"/>
  <c r="V945" i="7"/>
  <c r="T945" i="7"/>
  <c r="V944" i="7"/>
  <c r="T944" i="7"/>
  <c r="V943" i="7"/>
  <c r="T943" i="7"/>
  <c r="V942" i="7"/>
  <c r="T942" i="7"/>
  <c r="V941" i="7"/>
  <c r="T941" i="7"/>
  <c r="V940" i="7"/>
  <c r="T940" i="7"/>
  <c r="V939" i="7"/>
  <c r="T939" i="7"/>
  <c r="V938" i="7"/>
  <c r="T938" i="7"/>
  <c r="V937" i="7"/>
  <c r="T937" i="7"/>
  <c r="V936" i="7"/>
  <c r="T936" i="7"/>
  <c r="V935" i="7"/>
  <c r="T935" i="7"/>
  <c r="V933" i="7"/>
  <c r="T933" i="7"/>
  <c r="V932" i="7"/>
  <c r="T932" i="7"/>
  <c r="V931" i="7"/>
  <c r="T931" i="7"/>
  <c r="V930" i="7"/>
  <c r="T930" i="7"/>
  <c r="V929" i="7"/>
  <c r="T929" i="7"/>
  <c r="V928" i="7"/>
  <c r="T928" i="7"/>
  <c r="V927" i="7"/>
  <c r="T927" i="7"/>
  <c r="V926" i="7"/>
  <c r="T926" i="7"/>
  <c r="V925" i="7"/>
  <c r="T925" i="7"/>
  <c r="V924" i="7"/>
  <c r="T924" i="7"/>
  <c r="V923" i="7"/>
  <c r="T923" i="7"/>
  <c r="V922" i="7"/>
  <c r="T922" i="7"/>
  <c r="V921" i="7"/>
  <c r="T921" i="7"/>
  <c r="V920" i="7"/>
  <c r="T920" i="7"/>
  <c r="V919" i="7"/>
  <c r="T919" i="7"/>
  <c r="V918" i="7"/>
  <c r="T918" i="7"/>
  <c r="V917" i="7"/>
  <c r="T917" i="7"/>
  <c r="V916" i="7"/>
  <c r="T916" i="7"/>
  <c r="V915" i="7"/>
  <c r="T915" i="7"/>
  <c r="V913" i="7"/>
  <c r="T913" i="7"/>
  <c r="V912" i="7"/>
  <c r="T912" i="7"/>
  <c r="V911" i="7"/>
  <c r="T911" i="7"/>
  <c r="V910" i="7"/>
  <c r="T910" i="7"/>
  <c r="V909" i="7"/>
  <c r="T909" i="7"/>
  <c r="V908" i="7"/>
  <c r="T908" i="7"/>
  <c r="V907" i="7"/>
  <c r="T907" i="7"/>
  <c r="V906" i="7"/>
  <c r="T906" i="7"/>
  <c r="V905" i="7"/>
  <c r="T905" i="7"/>
  <c r="V904" i="7"/>
  <c r="T904" i="7"/>
  <c r="V903" i="7"/>
  <c r="T903" i="7"/>
  <c r="V902" i="7"/>
  <c r="T902" i="7"/>
  <c r="V901" i="7"/>
  <c r="T901" i="7"/>
  <c r="V900" i="7"/>
  <c r="T900" i="7"/>
  <c r="V899" i="7"/>
  <c r="T899" i="7"/>
  <c r="V898" i="7"/>
  <c r="T898" i="7"/>
  <c r="V897" i="7"/>
  <c r="T897" i="7"/>
  <c r="V896" i="7"/>
  <c r="T896" i="7"/>
  <c r="V895" i="7"/>
  <c r="T895" i="7"/>
  <c r="V893" i="7"/>
  <c r="T893" i="7"/>
  <c r="V892" i="7"/>
  <c r="T892" i="7"/>
  <c r="V891" i="7"/>
  <c r="T891" i="7"/>
  <c r="V890" i="7"/>
  <c r="T890" i="7"/>
  <c r="V889" i="7"/>
  <c r="T889" i="7"/>
  <c r="V888" i="7"/>
  <c r="T888" i="7"/>
  <c r="V887" i="7"/>
  <c r="T887" i="7"/>
  <c r="V886" i="7"/>
  <c r="T886" i="7"/>
  <c r="V885" i="7"/>
  <c r="T885" i="7"/>
  <c r="V884" i="7"/>
  <c r="T884" i="7"/>
  <c r="V883" i="7"/>
  <c r="T883" i="7"/>
  <c r="V882" i="7"/>
  <c r="T882" i="7"/>
  <c r="V881" i="7"/>
  <c r="T881" i="7"/>
  <c r="V880" i="7"/>
  <c r="T880" i="7"/>
  <c r="V879" i="7"/>
  <c r="T879" i="7"/>
  <c r="V878" i="7"/>
  <c r="T878" i="7"/>
  <c r="V877" i="7"/>
  <c r="T877" i="7"/>
  <c r="V876" i="7"/>
  <c r="T876" i="7"/>
  <c r="V875" i="7"/>
  <c r="T875" i="7"/>
  <c r="V873" i="7"/>
  <c r="T873" i="7"/>
  <c r="V872" i="7"/>
  <c r="T872" i="7"/>
  <c r="V871" i="7"/>
  <c r="T871" i="7"/>
  <c r="V870" i="7"/>
  <c r="T870" i="7"/>
  <c r="V869" i="7"/>
  <c r="T869" i="7"/>
  <c r="V868" i="7"/>
  <c r="T868" i="7"/>
  <c r="V867" i="7"/>
  <c r="T867" i="7"/>
  <c r="V866" i="7"/>
  <c r="T866" i="7"/>
  <c r="V865" i="7"/>
  <c r="T865" i="7"/>
  <c r="V864" i="7"/>
  <c r="T864" i="7"/>
  <c r="V863" i="7"/>
  <c r="T863" i="7"/>
  <c r="V862" i="7"/>
  <c r="T862" i="7"/>
  <c r="V861" i="7"/>
  <c r="T861" i="7"/>
  <c r="V860" i="7"/>
  <c r="T860" i="7"/>
  <c r="V859" i="7"/>
  <c r="T859" i="7"/>
  <c r="V858" i="7"/>
  <c r="T858" i="7"/>
  <c r="V857" i="7"/>
  <c r="T857" i="7"/>
  <c r="V856" i="7"/>
  <c r="T856" i="7"/>
  <c r="V855" i="7"/>
  <c r="T855" i="7"/>
  <c r="V853" i="7"/>
  <c r="T853" i="7"/>
  <c r="V852" i="7"/>
  <c r="T852" i="7"/>
  <c r="V851" i="7"/>
  <c r="T851" i="7"/>
  <c r="V850" i="7"/>
  <c r="T850" i="7"/>
  <c r="V849" i="7"/>
  <c r="T849" i="7"/>
  <c r="V848" i="7"/>
  <c r="T848" i="7"/>
  <c r="V847" i="7"/>
  <c r="T847" i="7"/>
  <c r="V846" i="7"/>
  <c r="T846" i="7"/>
  <c r="V845" i="7"/>
  <c r="T845" i="7"/>
  <c r="V844" i="7"/>
  <c r="T844" i="7"/>
  <c r="V843" i="7"/>
  <c r="T843" i="7"/>
  <c r="V842" i="7"/>
  <c r="T842" i="7"/>
  <c r="V841" i="7"/>
  <c r="T841" i="7"/>
  <c r="V840" i="7"/>
  <c r="T840" i="7"/>
  <c r="V839" i="7"/>
  <c r="T839" i="7"/>
  <c r="V838" i="7"/>
  <c r="T838" i="7"/>
  <c r="V837" i="7"/>
  <c r="T837" i="7"/>
  <c r="V836" i="7"/>
  <c r="T836" i="7"/>
  <c r="V835" i="7"/>
  <c r="T835" i="7"/>
  <c r="V833" i="7"/>
  <c r="T833" i="7"/>
  <c r="V832" i="7"/>
  <c r="T832" i="7"/>
  <c r="V831" i="7"/>
  <c r="T831" i="7"/>
  <c r="V830" i="7"/>
  <c r="T830" i="7"/>
  <c r="V829" i="7"/>
  <c r="T829" i="7"/>
  <c r="V828" i="7"/>
  <c r="T828" i="7"/>
  <c r="V827" i="7"/>
  <c r="T827" i="7"/>
  <c r="V826" i="7"/>
  <c r="T826" i="7"/>
  <c r="V825" i="7"/>
  <c r="T825" i="7"/>
  <c r="V824" i="7"/>
  <c r="T824" i="7"/>
  <c r="V823" i="7"/>
  <c r="T823" i="7"/>
  <c r="V822" i="7"/>
  <c r="T822" i="7"/>
  <c r="V821" i="7"/>
  <c r="T821" i="7"/>
  <c r="V820" i="7"/>
  <c r="T820" i="7"/>
  <c r="V819" i="7"/>
  <c r="T819" i="7"/>
  <c r="V818" i="7"/>
  <c r="T818" i="7"/>
  <c r="V817" i="7"/>
  <c r="T817" i="7"/>
  <c r="V816" i="7"/>
  <c r="T816" i="7"/>
  <c r="V815" i="7"/>
  <c r="T815" i="7"/>
  <c r="V813" i="7"/>
  <c r="T813" i="7"/>
  <c r="V812" i="7"/>
  <c r="T812" i="7"/>
  <c r="V811" i="7"/>
  <c r="T811" i="7"/>
  <c r="V810" i="7"/>
  <c r="T810" i="7"/>
  <c r="V809" i="7"/>
  <c r="T809" i="7"/>
  <c r="V808" i="7"/>
  <c r="T808" i="7"/>
  <c r="V807" i="7"/>
  <c r="T807" i="7"/>
  <c r="V806" i="7"/>
  <c r="T806" i="7"/>
  <c r="V805" i="7"/>
  <c r="T805" i="7"/>
  <c r="V804" i="7"/>
  <c r="T804" i="7"/>
  <c r="V803" i="7"/>
  <c r="T803" i="7"/>
  <c r="V802" i="7"/>
  <c r="T802" i="7"/>
  <c r="V801" i="7"/>
  <c r="T801" i="7"/>
  <c r="V800" i="7"/>
  <c r="T800" i="7"/>
  <c r="V799" i="7"/>
  <c r="T799" i="7"/>
  <c r="V798" i="7"/>
  <c r="T798" i="7"/>
  <c r="V797" i="7"/>
  <c r="T797" i="7"/>
  <c r="V796" i="7"/>
  <c r="T796" i="7"/>
  <c r="V795" i="7"/>
  <c r="T795" i="7"/>
  <c r="V793" i="7"/>
  <c r="T793" i="7"/>
  <c r="V792" i="7"/>
  <c r="T792" i="7"/>
  <c r="V791" i="7"/>
  <c r="T791" i="7"/>
  <c r="V790" i="7"/>
  <c r="T790" i="7"/>
  <c r="V789" i="7"/>
  <c r="T789" i="7"/>
  <c r="V788" i="7"/>
  <c r="T788" i="7"/>
  <c r="V787" i="7"/>
  <c r="T787" i="7"/>
  <c r="V786" i="7"/>
  <c r="T786" i="7"/>
  <c r="V785" i="7"/>
  <c r="T785" i="7"/>
  <c r="V784" i="7"/>
  <c r="T784" i="7"/>
  <c r="V783" i="7"/>
  <c r="T783" i="7"/>
  <c r="V782" i="7"/>
  <c r="T782" i="7"/>
  <c r="V781" i="7"/>
  <c r="T781" i="7"/>
  <c r="V780" i="7"/>
  <c r="T780" i="7"/>
  <c r="V779" i="7"/>
  <c r="T779" i="7"/>
  <c r="V778" i="7"/>
  <c r="T778" i="7"/>
  <c r="V777" i="7"/>
  <c r="T777" i="7"/>
  <c r="V776" i="7"/>
  <c r="T776" i="7"/>
  <c r="V775" i="7"/>
  <c r="T775" i="7"/>
  <c r="V773" i="7"/>
  <c r="T773" i="7"/>
  <c r="V772" i="7"/>
  <c r="T772" i="7"/>
  <c r="V771" i="7"/>
  <c r="T771" i="7"/>
  <c r="V770" i="7"/>
  <c r="T770" i="7"/>
  <c r="V769" i="7"/>
  <c r="T769" i="7"/>
  <c r="V768" i="7"/>
  <c r="T768" i="7"/>
  <c r="V767" i="7"/>
  <c r="T767" i="7"/>
  <c r="V766" i="7"/>
  <c r="T766" i="7"/>
  <c r="V765" i="7"/>
  <c r="T765" i="7"/>
  <c r="V764" i="7"/>
  <c r="T764" i="7"/>
  <c r="V763" i="7"/>
  <c r="T763" i="7"/>
  <c r="V762" i="7"/>
  <c r="T762" i="7"/>
  <c r="V761" i="7"/>
  <c r="T761" i="7"/>
  <c r="V760" i="7"/>
  <c r="T760" i="7"/>
  <c r="V759" i="7"/>
  <c r="T759" i="7"/>
  <c r="V758" i="7"/>
  <c r="T758" i="7"/>
  <c r="V757" i="7"/>
  <c r="T757" i="7"/>
  <c r="V756" i="7"/>
  <c r="T756" i="7"/>
  <c r="V755" i="7"/>
  <c r="T755" i="7"/>
  <c r="V753" i="7"/>
  <c r="T753" i="7"/>
  <c r="V752" i="7"/>
  <c r="T752" i="7"/>
  <c r="V751" i="7"/>
  <c r="T751" i="7"/>
  <c r="V750" i="7"/>
  <c r="T750" i="7"/>
  <c r="V749" i="7"/>
  <c r="T749" i="7"/>
  <c r="V748" i="7"/>
  <c r="T748" i="7"/>
  <c r="V747" i="7"/>
  <c r="T747" i="7"/>
  <c r="V746" i="7"/>
  <c r="T746" i="7"/>
  <c r="V745" i="7"/>
  <c r="T745" i="7"/>
  <c r="V744" i="7"/>
  <c r="T744" i="7"/>
  <c r="V743" i="7"/>
  <c r="T743" i="7"/>
  <c r="V742" i="7"/>
  <c r="T742" i="7"/>
  <c r="V741" i="7"/>
  <c r="T741" i="7"/>
  <c r="V740" i="7"/>
  <c r="T740" i="7"/>
  <c r="V739" i="7"/>
  <c r="T739" i="7"/>
  <c r="V738" i="7"/>
  <c r="T738" i="7"/>
  <c r="V737" i="7"/>
  <c r="T737" i="7"/>
  <c r="V736" i="7"/>
  <c r="T736" i="7"/>
  <c r="V735" i="7"/>
  <c r="T735" i="7"/>
  <c r="V733" i="7"/>
  <c r="T733" i="7"/>
  <c r="V732" i="7"/>
  <c r="T732" i="7"/>
  <c r="V731" i="7"/>
  <c r="T731" i="7"/>
  <c r="V730" i="7"/>
  <c r="T730" i="7"/>
  <c r="V729" i="7"/>
  <c r="T729" i="7"/>
  <c r="V728" i="7"/>
  <c r="T728" i="7"/>
  <c r="V727" i="7"/>
  <c r="T727" i="7"/>
  <c r="V726" i="7"/>
  <c r="T726" i="7"/>
  <c r="V725" i="7"/>
  <c r="T725" i="7"/>
  <c r="V724" i="7"/>
  <c r="T724" i="7"/>
  <c r="V723" i="7"/>
  <c r="T723" i="7"/>
  <c r="V722" i="7"/>
  <c r="T722" i="7"/>
  <c r="V721" i="7"/>
  <c r="T721" i="7"/>
  <c r="V720" i="7"/>
  <c r="T720" i="7"/>
  <c r="V719" i="7"/>
  <c r="T719" i="7"/>
  <c r="V718" i="7"/>
  <c r="T718" i="7"/>
  <c r="V717" i="7"/>
  <c r="T717" i="7"/>
  <c r="V716" i="7"/>
  <c r="T716" i="7"/>
  <c r="V715" i="7"/>
  <c r="T715" i="7"/>
  <c r="V713" i="7"/>
  <c r="T713" i="7"/>
  <c r="V712" i="7"/>
  <c r="T712" i="7"/>
  <c r="V711" i="7"/>
  <c r="T711" i="7"/>
  <c r="V710" i="7"/>
  <c r="T710" i="7"/>
  <c r="V709" i="7"/>
  <c r="T709" i="7"/>
  <c r="V708" i="7"/>
  <c r="T708" i="7"/>
  <c r="V707" i="7"/>
  <c r="T707" i="7"/>
  <c r="V706" i="7"/>
  <c r="T706" i="7"/>
  <c r="V705" i="7"/>
  <c r="T705" i="7"/>
  <c r="V704" i="7"/>
  <c r="T704" i="7"/>
  <c r="V703" i="7"/>
  <c r="T703" i="7"/>
  <c r="V702" i="7"/>
  <c r="T702" i="7"/>
  <c r="V701" i="7"/>
  <c r="T701" i="7"/>
  <c r="V700" i="7"/>
  <c r="T700" i="7"/>
  <c r="V699" i="7"/>
  <c r="T699" i="7"/>
  <c r="V698" i="7"/>
  <c r="T698" i="7"/>
  <c r="V697" i="7"/>
  <c r="T697" i="7"/>
  <c r="V696" i="7"/>
  <c r="T696" i="7"/>
  <c r="V695" i="7"/>
  <c r="T695" i="7"/>
  <c r="V693" i="7"/>
  <c r="T693" i="7"/>
  <c r="V692" i="7"/>
  <c r="T692" i="7"/>
  <c r="V691" i="7"/>
  <c r="T691" i="7"/>
  <c r="V690" i="7"/>
  <c r="T690" i="7"/>
  <c r="V689" i="7"/>
  <c r="T689" i="7"/>
  <c r="V688" i="7"/>
  <c r="T688" i="7"/>
  <c r="V687" i="7"/>
  <c r="T687" i="7"/>
  <c r="V686" i="7"/>
  <c r="T686" i="7"/>
  <c r="V685" i="7"/>
  <c r="T685" i="7"/>
  <c r="V684" i="7"/>
  <c r="T684" i="7"/>
  <c r="V683" i="7"/>
  <c r="T683" i="7"/>
  <c r="V682" i="7"/>
  <c r="T682" i="7"/>
  <c r="V681" i="7"/>
  <c r="T681" i="7"/>
  <c r="V680" i="7"/>
  <c r="T680" i="7"/>
  <c r="V679" i="7"/>
  <c r="T679" i="7"/>
  <c r="V678" i="7"/>
  <c r="T678" i="7"/>
  <c r="V677" i="7"/>
  <c r="T677" i="7"/>
  <c r="V676" i="7"/>
  <c r="T676" i="7"/>
  <c r="V675" i="7"/>
  <c r="T675" i="7"/>
  <c r="V673" i="7"/>
  <c r="T673" i="7"/>
  <c r="V672" i="7"/>
  <c r="T672" i="7"/>
  <c r="V671" i="7"/>
  <c r="T671" i="7"/>
  <c r="V670" i="7"/>
  <c r="T670" i="7"/>
  <c r="V669" i="7"/>
  <c r="T669" i="7"/>
  <c r="V668" i="7"/>
  <c r="T668" i="7"/>
  <c r="V667" i="7"/>
  <c r="T667" i="7"/>
  <c r="V666" i="7"/>
  <c r="T666" i="7"/>
  <c r="V665" i="7"/>
  <c r="T665" i="7"/>
  <c r="V664" i="7"/>
  <c r="T664" i="7"/>
  <c r="V663" i="7"/>
  <c r="T663" i="7"/>
  <c r="V662" i="7"/>
  <c r="T662" i="7"/>
  <c r="V661" i="7"/>
  <c r="T661" i="7"/>
  <c r="V660" i="7"/>
  <c r="T660" i="7"/>
  <c r="V659" i="7"/>
  <c r="T659" i="7"/>
  <c r="V658" i="7"/>
  <c r="T658" i="7"/>
  <c r="V657" i="7"/>
  <c r="T657" i="7"/>
  <c r="V656" i="7"/>
  <c r="T656" i="7"/>
  <c r="V655" i="7"/>
  <c r="T655" i="7"/>
  <c r="V653" i="7"/>
  <c r="T653" i="7"/>
  <c r="V652" i="7"/>
  <c r="T652" i="7"/>
  <c r="V651" i="7"/>
  <c r="T651" i="7"/>
  <c r="V650" i="7"/>
  <c r="T650" i="7"/>
  <c r="V649" i="7"/>
  <c r="T649" i="7"/>
  <c r="V648" i="7"/>
  <c r="T648" i="7"/>
  <c r="V647" i="7"/>
  <c r="T647" i="7"/>
  <c r="V646" i="7"/>
  <c r="T646" i="7"/>
  <c r="V645" i="7"/>
  <c r="T645" i="7"/>
  <c r="V644" i="7"/>
  <c r="T644" i="7"/>
  <c r="V643" i="7"/>
  <c r="T643" i="7"/>
  <c r="V642" i="7"/>
  <c r="T642" i="7"/>
  <c r="V641" i="7"/>
  <c r="T641" i="7"/>
  <c r="V640" i="7"/>
  <c r="T640" i="7"/>
  <c r="V639" i="7"/>
  <c r="T639" i="7"/>
  <c r="V638" i="7"/>
  <c r="T638" i="7"/>
  <c r="V637" i="7"/>
  <c r="T637" i="7"/>
  <c r="V636" i="7"/>
  <c r="T636" i="7"/>
  <c r="V635" i="7"/>
  <c r="T635" i="7"/>
  <c r="V627" i="7"/>
  <c r="V625" i="7"/>
  <c r="V623" i="7"/>
  <c r="O1013" i="7"/>
  <c r="AD1013" i="7" s="1"/>
  <c r="N1013" i="7"/>
  <c r="H1013" i="7"/>
  <c r="G1013" i="7"/>
  <c r="F1013" i="7"/>
  <c r="E1013" i="7"/>
  <c r="C1013" i="7"/>
  <c r="O1012" i="7"/>
  <c r="AD1012" i="7" s="1"/>
  <c r="N1012" i="7"/>
  <c r="H1012" i="7"/>
  <c r="G1012" i="7"/>
  <c r="F1012" i="7"/>
  <c r="E1012" i="7"/>
  <c r="C1012" i="7"/>
  <c r="O1011" i="7"/>
  <c r="AD1011" i="7" s="1"/>
  <c r="N1011" i="7"/>
  <c r="H1011" i="7"/>
  <c r="G1011" i="7"/>
  <c r="F1011" i="7"/>
  <c r="E1011" i="7"/>
  <c r="C1011" i="7"/>
  <c r="O1010" i="7"/>
  <c r="AD1010" i="7" s="1"/>
  <c r="N1010" i="7"/>
  <c r="H1010" i="7"/>
  <c r="G1010" i="7"/>
  <c r="F1010" i="7"/>
  <c r="E1010" i="7"/>
  <c r="C1010" i="7"/>
  <c r="O1009" i="7"/>
  <c r="AD1009" i="7" s="1"/>
  <c r="N1009" i="7"/>
  <c r="H1009" i="7"/>
  <c r="G1009" i="7"/>
  <c r="F1009" i="7"/>
  <c r="E1009" i="7"/>
  <c r="C1009" i="7"/>
  <c r="O1008" i="7"/>
  <c r="AD1008" i="7" s="1"/>
  <c r="N1008" i="7"/>
  <c r="H1008" i="7"/>
  <c r="G1008" i="7"/>
  <c r="F1008" i="7"/>
  <c r="E1008" i="7"/>
  <c r="C1008" i="7"/>
  <c r="O1007" i="7"/>
  <c r="AD1007" i="7" s="1"/>
  <c r="N1007" i="7"/>
  <c r="H1007" i="7"/>
  <c r="G1007" i="7"/>
  <c r="F1007" i="7"/>
  <c r="E1007" i="7"/>
  <c r="C1007" i="7"/>
  <c r="O1006" i="7"/>
  <c r="AD1006" i="7" s="1"/>
  <c r="N1006" i="7"/>
  <c r="H1006" i="7"/>
  <c r="G1006" i="7"/>
  <c r="F1006" i="7"/>
  <c r="E1006" i="7"/>
  <c r="C1006" i="7"/>
  <c r="O1005" i="7"/>
  <c r="AD1005" i="7" s="1"/>
  <c r="N1005" i="7"/>
  <c r="H1005" i="7"/>
  <c r="G1005" i="7"/>
  <c r="F1005" i="7"/>
  <c r="E1005" i="7"/>
  <c r="C1005" i="7"/>
  <c r="O1004" i="7"/>
  <c r="AD1004" i="7" s="1"/>
  <c r="N1004" i="7"/>
  <c r="H1004" i="7"/>
  <c r="G1004" i="7"/>
  <c r="F1004" i="7"/>
  <c r="E1004" i="7"/>
  <c r="C1004" i="7"/>
  <c r="O1003" i="7"/>
  <c r="AD1003" i="7" s="1"/>
  <c r="N1003" i="7"/>
  <c r="H1003" i="7"/>
  <c r="G1003" i="7"/>
  <c r="F1003" i="7"/>
  <c r="E1003" i="7"/>
  <c r="C1003" i="7"/>
  <c r="O1002" i="7"/>
  <c r="AD1002" i="7" s="1"/>
  <c r="N1002" i="7"/>
  <c r="H1002" i="7"/>
  <c r="G1002" i="7"/>
  <c r="F1002" i="7"/>
  <c r="E1002" i="7"/>
  <c r="C1002" i="7"/>
  <c r="O1001" i="7"/>
  <c r="AD1001" i="7" s="1"/>
  <c r="N1001" i="7"/>
  <c r="H1001" i="7"/>
  <c r="G1001" i="7"/>
  <c r="F1001" i="7"/>
  <c r="E1001" i="7"/>
  <c r="C1001" i="7"/>
  <c r="O1000" i="7"/>
  <c r="AD1000" i="7" s="1"/>
  <c r="N1000" i="7"/>
  <c r="H1000" i="7"/>
  <c r="G1000" i="7"/>
  <c r="F1000" i="7"/>
  <c r="E1000" i="7"/>
  <c r="C1000" i="7"/>
  <c r="O999" i="7"/>
  <c r="AD999" i="7" s="1"/>
  <c r="N999" i="7"/>
  <c r="H999" i="7"/>
  <c r="G999" i="7"/>
  <c r="F999" i="7"/>
  <c r="E999" i="7"/>
  <c r="C999" i="7"/>
  <c r="O998" i="7"/>
  <c r="AD998" i="7" s="1"/>
  <c r="N998" i="7"/>
  <c r="H998" i="7"/>
  <c r="G998" i="7"/>
  <c r="F998" i="7"/>
  <c r="E998" i="7"/>
  <c r="C998" i="7"/>
  <c r="O997" i="7"/>
  <c r="AD997" i="7" s="1"/>
  <c r="N997" i="7"/>
  <c r="H997" i="7"/>
  <c r="G997" i="7"/>
  <c r="F997" i="7"/>
  <c r="E997" i="7"/>
  <c r="C997" i="7"/>
  <c r="O996" i="7"/>
  <c r="AD996" i="7" s="1"/>
  <c r="N996" i="7"/>
  <c r="H996" i="7"/>
  <c r="G996" i="7"/>
  <c r="F996" i="7"/>
  <c r="E996" i="7"/>
  <c r="C996" i="7"/>
  <c r="O995" i="7"/>
  <c r="AD995" i="7" s="1"/>
  <c r="N995" i="7"/>
  <c r="H995" i="7"/>
  <c r="G995" i="7"/>
  <c r="F995" i="7"/>
  <c r="E995" i="7"/>
  <c r="C995" i="7"/>
  <c r="O993" i="7"/>
  <c r="AD993" i="7" s="1"/>
  <c r="N993" i="7"/>
  <c r="H993" i="7"/>
  <c r="G993" i="7"/>
  <c r="F993" i="7"/>
  <c r="E993" i="7"/>
  <c r="C993" i="7"/>
  <c r="O992" i="7"/>
  <c r="AD992" i="7" s="1"/>
  <c r="N992" i="7"/>
  <c r="H992" i="7"/>
  <c r="G992" i="7"/>
  <c r="F992" i="7"/>
  <c r="E992" i="7"/>
  <c r="C992" i="7"/>
  <c r="O991" i="7"/>
  <c r="AD991" i="7" s="1"/>
  <c r="N991" i="7"/>
  <c r="H991" i="7"/>
  <c r="G991" i="7"/>
  <c r="F991" i="7"/>
  <c r="E991" i="7"/>
  <c r="C991" i="7"/>
  <c r="O990" i="7"/>
  <c r="AD990" i="7" s="1"/>
  <c r="N990" i="7"/>
  <c r="H990" i="7"/>
  <c r="G990" i="7"/>
  <c r="F990" i="7"/>
  <c r="E990" i="7"/>
  <c r="C990" i="7"/>
  <c r="O989" i="7"/>
  <c r="AD989" i="7" s="1"/>
  <c r="N989" i="7"/>
  <c r="H989" i="7"/>
  <c r="G989" i="7"/>
  <c r="F989" i="7"/>
  <c r="E989" i="7"/>
  <c r="C989" i="7"/>
  <c r="O988" i="7"/>
  <c r="AD988" i="7" s="1"/>
  <c r="N988" i="7"/>
  <c r="H988" i="7"/>
  <c r="G988" i="7"/>
  <c r="F988" i="7"/>
  <c r="E988" i="7"/>
  <c r="C988" i="7"/>
  <c r="O987" i="7"/>
  <c r="AD987" i="7" s="1"/>
  <c r="N987" i="7"/>
  <c r="H987" i="7"/>
  <c r="G987" i="7"/>
  <c r="F987" i="7"/>
  <c r="E987" i="7"/>
  <c r="C987" i="7"/>
  <c r="O986" i="7"/>
  <c r="AD986" i="7" s="1"/>
  <c r="N986" i="7"/>
  <c r="H986" i="7"/>
  <c r="G986" i="7"/>
  <c r="F986" i="7"/>
  <c r="E986" i="7"/>
  <c r="C986" i="7"/>
  <c r="O985" i="7"/>
  <c r="AD985" i="7" s="1"/>
  <c r="N985" i="7"/>
  <c r="H985" i="7"/>
  <c r="G985" i="7"/>
  <c r="F985" i="7"/>
  <c r="E985" i="7"/>
  <c r="C985" i="7"/>
  <c r="O984" i="7"/>
  <c r="AD984" i="7" s="1"/>
  <c r="N984" i="7"/>
  <c r="H984" i="7"/>
  <c r="G984" i="7"/>
  <c r="F984" i="7"/>
  <c r="E984" i="7"/>
  <c r="C984" i="7"/>
  <c r="O983" i="7"/>
  <c r="AD983" i="7" s="1"/>
  <c r="N983" i="7"/>
  <c r="H983" i="7"/>
  <c r="G983" i="7"/>
  <c r="F983" i="7"/>
  <c r="E983" i="7"/>
  <c r="C983" i="7"/>
  <c r="O982" i="7"/>
  <c r="AD982" i="7" s="1"/>
  <c r="N982" i="7"/>
  <c r="H982" i="7"/>
  <c r="G982" i="7"/>
  <c r="F982" i="7"/>
  <c r="E982" i="7"/>
  <c r="C982" i="7"/>
  <c r="O981" i="7"/>
  <c r="AD981" i="7" s="1"/>
  <c r="N981" i="7"/>
  <c r="H981" i="7"/>
  <c r="G981" i="7"/>
  <c r="F981" i="7"/>
  <c r="E981" i="7"/>
  <c r="C981" i="7"/>
  <c r="O980" i="7"/>
  <c r="AD980" i="7" s="1"/>
  <c r="N980" i="7"/>
  <c r="H980" i="7"/>
  <c r="G980" i="7"/>
  <c r="F980" i="7"/>
  <c r="E980" i="7"/>
  <c r="C980" i="7"/>
  <c r="O979" i="7"/>
  <c r="AD979" i="7" s="1"/>
  <c r="N979" i="7"/>
  <c r="H979" i="7"/>
  <c r="G979" i="7"/>
  <c r="F979" i="7"/>
  <c r="E979" i="7"/>
  <c r="C979" i="7"/>
  <c r="O978" i="7"/>
  <c r="AD978" i="7" s="1"/>
  <c r="N978" i="7"/>
  <c r="H978" i="7"/>
  <c r="G978" i="7"/>
  <c r="F978" i="7"/>
  <c r="E978" i="7"/>
  <c r="C978" i="7"/>
  <c r="O977" i="7"/>
  <c r="AD977" i="7" s="1"/>
  <c r="N977" i="7"/>
  <c r="H977" i="7"/>
  <c r="G977" i="7"/>
  <c r="F977" i="7"/>
  <c r="E977" i="7"/>
  <c r="C977" i="7"/>
  <c r="O976" i="7"/>
  <c r="AD976" i="7" s="1"/>
  <c r="N976" i="7"/>
  <c r="H976" i="7"/>
  <c r="G976" i="7"/>
  <c r="F976" i="7"/>
  <c r="E976" i="7"/>
  <c r="C976" i="7"/>
  <c r="O975" i="7"/>
  <c r="AD975" i="7" s="1"/>
  <c r="N975" i="7"/>
  <c r="H975" i="7"/>
  <c r="G975" i="7"/>
  <c r="F975" i="7"/>
  <c r="E975" i="7"/>
  <c r="C975" i="7"/>
  <c r="O973" i="7"/>
  <c r="AD973" i="7" s="1"/>
  <c r="N973" i="7"/>
  <c r="H973" i="7"/>
  <c r="G973" i="7"/>
  <c r="F973" i="7"/>
  <c r="E973" i="7"/>
  <c r="C973" i="7"/>
  <c r="O972" i="7"/>
  <c r="AD972" i="7" s="1"/>
  <c r="N972" i="7"/>
  <c r="H972" i="7"/>
  <c r="G972" i="7"/>
  <c r="F972" i="7"/>
  <c r="E972" i="7"/>
  <c r="C972" i="7"/>
  <c r="O971" i="7"/>
  <c r="AD971" i="7" s="1"/>
  <c r="N971" i="7"/>
  <c r="H971" i="7"/>
  <c r="G971" i="7"/>
  <c r="F971" i="7"/>
  <c r="E971" i="7"/>
  <c r="C971" i="7"/>
  <c r="O970" i="7"/>
  <c r="AD970" i="7" s="1"/>
  <c r="N970" i="7"/>
  <c r="H970" i="7"/>
  <c r="G970" i="7"/>
  <c r="F970" i="7"/>
  <c r="E970" i="7"/>
  <c r="C970" i="7"/>
  <c r="O969" i="7"/>
  <c r="AD969" i="7" s="1"/>
  <c r="N969" i="7"/>
  <c r="H969" i="7"/>
  <c r="G969" i="7"/>
  <c r="F969" i="7"/>
  <c r="E969" i="7"/>
  <c r="C969" i="7"/>
  <c r="O968" i="7"/>
  <c r="AD968" i="7" s="1"/>
  <c r="N968" i="7"/>
  <c r="H968" i="7"/>
  <c r="G968" i="7"/>
  <c r="F968" i="7"/>
  <c r="E968" i="7"/>
  <c r="C968" i="7"/>
  <c r="O967" i="7"/>
  <c r="AD967" i="7" s="1"/>
  <c r="N967" i="7"/>
  <c r="H967" i="7"/>
  <c r="G967" i="7"/>
  <c r="F967" i="7"/>
  <c r="E967" i="7"/>
  <c r="C967" i="7"/>
  <c r="O966" i="7"/>
  <c r="AD966" i="7" s="1"/>
  <c r="N966" i="7"/>
  <c r="H966" i="7"/>
  <c r="G966" i="7"/>
  <c r="F966" i="7"/>
  <c r="E966" i="7"/>
  <c r="C966" i="7"/>
  <c r="O965" i="7"/>
  <c r="AD965" i="7" s="1"/>
  <c r="N965" i="7"/>
  <c r="H965" i="7"/>
  <c r="G965" i="7"/>
  <c r="F965" i="7"/>
  <c r="E965" i="7"/>
  <c r="C965" i="7"/>
  <c r="O964" i="7"/>
  <c r="AD964" i="7" s="1"/>
  <c r="N964" i="7"/>
  <c r="H964" i="7"/>
  <c r="G964" i="7"/>
  <c r="F964" i="7"/>
  <c r="E964" i="7"/>
  <c r="C964" i="7"/>
  <c r="O963" i="7"/>
  <c r="AD963" i="7" s="1"/>
  <c r="N963" i="7"/>
  <c r="H963" i="7"/>
  <c r="G963" i="7"/>
  <c r="F963" i="7"/>
  <c r="E963" i="7"/>
  <c r="C963" i="7"/>
  <c r="O962" i="7"/>
  <c r="AD962" i="7" s="1"/>
  <c r="N962" i="7"/>
  <c r="H962" i="7"/>
  <c r="G962" i="7"/>
  <c r="F962" i="7"/>
  <c r="E962" i="7"/>
  <c r="C962" i="7"/>
  <c r="O961" i="7"/>
  <c r="AD961" i="7" s="1"/>
  <c r="N961" i="7"/>
  <c r="H961" i="7"/>
  <c r="G961" i="7"/>
  <c r="F961" i="7"/>
  <c r="E961" i="7"/>
  <c r="C961" i="7"/>
  <c r="O960" i="7"/>
  <c r="AD960" i="7" s="1"/>
  <c r="N960" i="7"/>
  <c r="H960" i="7"/>
  <c r="G960" i="7"/>
  <c r="F960" i="7"/>
  <c r="E960" i="7"/>
  <c r="C960" i="7"/>
  <c r="O959" i="7"/>
  <c r="AD959" i="7" s="1"/>
  <c r="N959" i="7"/>
  <c r="H959" i="7"/>
  <c r="G959" i="7"/>
  <c r="F959" i="7"/>
  <c r="E959" i="7"/>
  <c r="C959" i="7"/>
  <c r="O958" i="7"/>
  <c r="AD958" i="7" s="1"/>
  <c r="N958" i="7"/>
  <c r="H958" i="7"/>
  <c r="G958" i="7"/>
  <c r="F958" i="7"/>
  <c r="E958" i="7"/>
  <c r="C958" i="7"/>
  <c r="O957" i="7"/>
  <c r="AD957" i="7" s="1"/>
  <c r="N957" i="7"/>
  <c r="H957" i="7"/>
  <c r="G957" i="7"/>
  <c r="F957" i="7"/>
  <c r="E957" i="7"/>
  <c r="C957" i="7"/>
  <c r="O956" i="7"/>
  <c r="AD956" i="7" s="1"/>
  <c r="N956" i="7"/>
  <c r="H956" i="7"/>
  <c r="G956" i="7"/>
  <c r="F956" i="7"/>
  <c r="E956" i="7"/>
  <c r="C956" i="7"/>
  <c r="O955" i="7"/>
  <c r="AD955" i="7" s="1"/>
  <c r="N955" i="7"/>
  <c r="H955" i="7"/>
  <c r="G955" i="7"/>
  <c r="F955" i="7"/>
  <c r="E955" i="7"/>
  <c r="C955" i="7"/>
  <c r="O953" i="7"/>
  <c r="AD953" i="7" s="1"/>
  <c r="N953" i="7"/>
  <c r="H953" i="7"/>
  <c r="G953" i="7"/>
  <c r="F953" i="7"/>
  <c r="E953" i="7"/>
  <c r="C953" i="7"/>
  <c r="O952" i="7"/>
  <c r="AD952" i="7" s="1"/>
  <c r="N952" i="7"/>
  <c r="H952" i="7"/>
  <c r="G952" i="7"/>
  <c r="F952" i="7"/>
  <c r="E952" i="7"/>
  <c r="C952" i="7"/>
  <c r="O951" i="7"/>
  <c r="AD951" i="7" s="1"/>
  <c r="N951" i="7"/>
  <c r="H951" i="7"/>
  <c r="G951" i="7"/>
  <c r="F951" i="7"/>
  <c r="E951" i="7"/>
  <c r="C951" i="7"/>
  <c r="O950" i="7"/>
  <c r="AD950" i="7" s="1"/>
  <c r="N950" i="7"/>
  <c r="H950" i="7"/>
  <c r="G950" i="7"/>
  <c r="F950" i="7"/>
  <c r="E950" i="7"/>
  <c r="C950" i="7"/>
  <c r="O949" i="7"/>
  <c r="AD949" i="7" s="1"/>
  <c r="N949" i="7"/>
  <c r="H949" i="7"/>
  <c r="G949" i="7"/>
  <c r="F949" i="7"/>
  <c r="E949" i="7"/>
  <c r="C949" i="7"/>
  <c r="O948" i="7"/>
  <c r="AD948" i="7" s="1"/>
  <c r="N948" i="7"/>
  <c r="H948" i="7"/>
  <c r="G948" i="7"/>
  <c r="F948" i="7"/>
  <c r="E948" i="7"/>
  <c r="C948" i="7"/>
  <c r="O947" i="7"/>
  <c r="AD947" i="7" s="1"/>
  <c r="N947" i="7"/>
  <c r="H947" i="7"/>
  <c r="G947" i="7"/>
  <c r="F947" i="7"/>
  <c r="E947" i="7"/>
  <c r="C947" i="7"/>
  <c r="O946" i="7"/>
  <c r="AD946" i="7" s="1"/>
  <c r="N946" i="7"/>
  <c r="H946" i="7"/>
  <c r="G946" i="7"/>
  <c r="F946" i="7"/>
  <c r="E946" i="7"/>
  <c r="C946" i="7"/>
  <c r="O945" i="7"/>
  <c r="AD945" i="7" s="1"/>
  <c r="N945" i="7"/>
  <c r="H945" i="7"/>
  <c r="G945" i="7"/>
  <c r="F945" i="7"/>
  <c r="E945" i="7"/>
  <c r="C945" i="7"/>
  <c r="O944" i="7"/>
  <c r="AD944" i="7" s="1"/>
  <c r="N944" i="7"/>
  <c r="H944" i="7"/>
  <c r="G944" i="7"/>
  <c r="F944" i="7"/>
  <c r="E944" i="7"/>
  <c r="C944" i="7"/>
  <c r="O943" i="7"/>
  <c r="AD943" i="7" s="1"/>
  <c r="N943" i="7"/>
  <c r="H943" i="7"/>
  <c r="G943" i="7"/>
  <c r="F943" i="7"/>
  <c r="E943" i="7"/>
  <c r="C943" i="7"/>
  <c r="O942" i="7"/>
  <c r="AD942" i="7" s="1"/>
  <c r="N942" i="7"/>
  <c r="H942" i="7"/>
  <c r="G942" i="7"/>
  <c r="F942" i="7"/>
  <c r="E942" i="7"/>
  <c r="C942" i="7"/>
  <c r="O941" i="7"/>
  <c r="AD941" i="7" s="1"/>
  <c r="N941" i="7"/>
  <c r="H941" i="7"/>
  <c r="G941" i="7"/>
  <c r="F941" i="7"/>
  <c r="E941" i="7"/>
  <c r="C941" i="7"/>
  <c r="O940" i="7"/>
  <c r="AD940" i="7" s="1"/>
  <c r="N940" i="7"/>
  <c r="H940" i="7"/>
  <c r="G940" i="7"/>
  <c r="F940" i="7"/>
  <c r="E940" i="7"/>
  <c r="C940" i="7"/>
  <c r="O939" i="7"/>
  <c r="AD939" i="7" s="1"/>
  <c r="N939" i="7"/>
  <c r="H939" i="7"/>
  <c r="G939" i="7"/>
  <c r="F939" i="7"/>
  <c r="E939" i="7"/>
  <c r="C939" i="7"/>
  <c r="O938" i="7"/>
  <c r="AD938" i="7" s="1"/>
  <c r="N938" i="7"/>
  <c r="H938" i="7"/>
  <c r="G938" i="7"/>
  <c r="F938" i="7"/>
  <c r="E938" i="7"/>
  <c r="C938" i="7"/>
  <c r="O937" i="7"/>
  <c r="AD937" i="7" s="1"/>
  <c r="N937" i="7"/>
  <c r="H937" i="7"/>
  <c r="G937" i="7"/>
  <c r="F937" i="7"/>
  <c r="E937" i="7"/>
  <c r="C937" i="7"/>
  <c r="O936" i="7"/>
  <c r="AD936" i="7" s="1"/>
  <c r="N936" i="7"/>
  <c r="H936" i="7"/>
  <c r="G936" i="7"/>
  <c r="F936" i="7"/>
  <c r="E936" i="7"/>
  <c r="C936" i="7"/>
  <c r="O935" i="7"/>
  <c r="AD935" i="7" s="1"/>
  <c r="N935" i="7"/>
  <c r="H935" i="7"/>
  <c r="G935" i="7"/>
  <c r="F935" i="7"/>
  <c r="E935" i="7"/>
  <c r="C935" i="7"/>
  <c r="O933" i="7"/>
  <c r="AD933" i="7" s="1"/>
  <c r="N933" i="7"/>
  <c r="H933" i="7"/>
  <c r="G933" i="7"/>
  <c r="F933" i="7"/>
  <c r="E933" i="7"/>
  <c r="C933" i="7"/>
  <c r="O932" i="7"/>
  <c r="AD932" i="7" s="1"/>
  <c r="N932" i="7"/>
  <c r="H932" i="7"/>
  <c r="G932" i="7"/>
  <c r="F932" i="7"/>
  <c r="E932" i="7"/>
  <c r="C932" i="7"/>
  <c r="O931" i="7"/>
  <c r="AD931" i="7" s="1"/>
  <c r="N931" i="7"/>
  <c r="H931" i="7"/>
  <c r="G931" i="7"/>
  <c r="F931" i="7"/>
  <c r="E931" i="7"/>
  <c r="C931" i="7"/>
  <c r="O930" i="7"/>
  <c r="AD930" i="7" s="1"/>
  <c r="N930" i="7"/>
  <c r="H930" i="7"/>
  <c r="G930" i="7"/>
  <c r="F930" i="7"/>
  <c r="E930" i="7"/>
  <c r="C930" i="7"/>
  <c r="O929" i="7"/>
  <c r="AD929" i="7" s="1"/>
  <c r="N929" i="7"/>
  <c r="H929" i="7"/>
  <c r="G929" i="7"/>
  <c r="F929" i="7"/>
  <c r="E929" i="7"/>
  <c r="C929" i="7"/>
  <c r="O928" i="7"/>
  <c r="AD928" i="7" s="1"/>
  <c r="N928" i="7"/>
  <c r="H928" i="7"/>
  <c r="G928" i="7"/>
  <c r="F928" i="7"/>
  <c r="E928" i="7"/>
  <c r="C928" i="7"/>
  <c r="O927" i="7"/>
  <c r="AD927" i="7" s="1"/>
  <c r="N927" i="7"/>
  <c r="H927" i="7"/>
  <c r="G927" i="7"/>
  <c r="F927" i="7"/>
  <c r="E927" i="7"/>
  <c r="C927" i="7"/>
  <c r="O926" i="7"/>
  <c r="AD926" i="7" s="1"/>
  <c r="N926" i="7"/>
  <c r="H926" i="7"/>
  <c r="G926" i="7"/>
  <c r="F926" i="7"/>
  <c r="E926" i="7"/>
  <c r="C926" i="7"/>
  <c r="O925" i="7"/>
  <c r="AD925" i="7" s="1"/>
  <c r="N925" i="7"/>
  <c r="H925" i="7"/>
  <c r="G925" i="7"/>
  <c r="F925" i="7"/>
  <c r="E925" i="7"/>
  <c r="C925" i="7"/>
  <c r="O924" i="7"/>
  <c r="AD924" i="7" s="1"/>
  <c r="N924" i="7"/>
  <c r="H924" i="7"/>
  <c r="G924" i="7"/>
  <c r="F924" i="7"/>
  <c r="E924" i="7"/>
  <c r="C924" i="7"/>
  <c r="O923" i="7"/>
  <c r="AD923" i="7" s="1"/>
  <c r="N923" i="7"/>
  <c r="H923" i="7"/>
  <c r="G923" i="7"/>
  <c r="F923" i="7"/>
  <c r="E923" i="7"/>
  <c r="C923" i="7"/>
  <c r="O922" i="7"/>
  <c r="AD922" i="7" s="1"/>
  <c r="N922" i="7"/>
  <c r="H922" i="7"/>
  <c r="G922" i="7"/>
  <c r="F922" i="7"/>
  <c r="E922" i="7"/>
  <c r="C922" i="7"/>
  <c r="O921" i="7"/>
  <c r="AD921" i="7" s="1"/>
  <c r="N921" i="7"/>
  <c r="H921" i="7"/>
  <c r="G921" i="7"/>
  <c r="F921" i="7"/>
  <c r="E921" i="7"/>
  <c r="C921" i="7"/>
  <c r="O920" i="7"/>
  <c r="AD920" i="7" s="1"/>
  <c r="N920" i="7"/>
  <c r="H920" i="7"/>
  <c r="G920" i="7"/>
  <c r="F920" i="7"/>
  <c r="E920" i="7"/>
  <c r="C920" i="7"/>
  <c r="O919" i="7"/>
  <c r="AD919" i="7" s="1"/>
  <c r="N919" i="7"/>
  <c r="H919" i="7"/>
  <c r="G919" i="7"/>
  <c r="F919" i="7"/>
  <c r="E919" i="7"/>
  <c r="C919" i="7"/>
  <c r="O918" i="7"/>
  <c r="AD918" i="7" s="1"/>
  <c r="N918" i="7"/>
  <c r="H918" i="7"/>
  <c r="G918" i="7"/>
  <c r="F918" i="7"/>
  <c r="E918" i="7"/>
  <c r="C918" i="7"/>
  <c r="O917" i="7"/>
  <c r="AD917" i="7" s="1"/>
  <c r="N917" i="7"/>
  <c r="H917" i="7"/>
  <c r="G917" i="7"/>
  <c r="F917" i="7"/>
  <c r="E917" i="7"/>
  <c r="C917" i="7"/>
  <c r="O916" i="7"/>
  <c r="AD916" i="7" s="1"/>
  <c r="N916" i="7"/>
  <c r="H916" i="7"/>
  <c r="G916" i="7"/>
  <c r="F916" i="7"/>
  <c r="E916" i="7"/>
  <c r="C916" i="7"/>
  <c r="O915" i="7"/>
  <c r="AD915" i="7" s="1"/>
  <c r="N915" i="7"/>
  <c r="H915" i="7"/>
  <c r="G915" i="7"/>
  <c r="F915" i="7"/>
  <c r="E915" i="7"/>
  <c r="C915" i="7"/>
  <c r="O913" i="7"/>
  <c r="AD913" i="7" s="1"/>
  <c r="N913" i="7"/>
  <c r="H913" i="7"/>
  <c r="G913" i="7"/>
  <c r="F913" i="7"/>
  <c r="E913" i="7"/>
  <c r="C913" i="7"/>
  <c r="O912" i="7"/>
  <c r="AD912" i="7" s="1"/>
  <c r="N912" i="7"/>
  <c r="H912" i="7"/>
  <c r="G912" i="7"/>
  <c r="F912" i="7"/>
  <c r="E912" i="7"/>
  <c r="C912" i="7"/>
  <c r="O911" i="7"/>
  <c r="AD911" i="7" s="1"/>
  <c r="N911" i="7"/>
  <c r="H911" i="7"/>
  <c r="G911" i="7"/>
  <c r="F911" i="7"/>
  <c r="E911" i="7"/>
  <c r="C911" i="7"/>
  <c r="O910" i="7"/>
  <c r="AD910" i="7" s="1"/>
  <c r="N910" i="7"/>
  <c r="H910" i="7"/>
  <c r="G910" i="7"/>
  <c r="F910" i="7"/>
  <c r="E910" i="7"/>
  <c r="C910" i="7"/>
  <c r="O909" i="7"/>
  <c r="AD909" i="7" s="1"/>
  <c r="N909" i="7"/>
  <c r="H909" i="7"/>
  <c r="G909" i="7"/>
  <c r="F909" i="7"/>
  <c r="E909" i="7"/>
  <c r="C909" i="7"/>
  <c r="O908" i="7"/>
  <c r="AD908" i="7" s="1"/>
  <c r="N908" i="7"/>
  <c r="H908" i="7"/>
  <c r="G908" i="7"/>
  <c r="F908" i="7"/>
  <c r="E908" i="7"/>
  <c r="C908" i="7"/>
  <c r="O907" i="7"/>
  <c r="AD907" i="7" s="1"/>
  <c r="N907" i="7"/>
  <c r="H907" i="7"/>
  <c r="G907" i="7"/>
  <c r="F907" i="7"/>
  <c r="E907" i="7"/>
  <c r="C907" i="7"/>
  <c r="O906" i="7"/>
  <c r="AD906" i="7" s="1"/>
  <c r="N906" i="7"/>
  <c r="H906" i="7"/>
  <c r="G906" i="7"/>
  <c r="F906" i="7"/>
  <c r="E906" i="7"/>
  <c r="C906" i="7"/>
  <c r="O905" i="7"/>
  <c r="AD905" i="7" s="1"/>
  <c r="N905" i="7"/>
  <c r="H905" i="7"/>
  <c r="G905" i="7"/>
  <c r="F905" i="7"/>
  <c r="E905" i="7"/>
  <c r="C905" i="7"/>
  <c r="O904" i="7"/>
  <c r="AD904" i="7" s="1"/>
  <c r="N904" i="7"/>
  <c r="H904" i="7"/>
  <c r="G904" i="7"/>
  <c r="F904" i="7"/>
  <c r="E904" i="7"/>
  <c r="C904" i="7"/>
  <c r="O903" i="7"/>
  <c r="AD903" i="7" s="1"/>
  <c r="N903" i="7"/>
  <c r="H903" i="7"/>
  <c r="G903" i="7"/>
  <c r="F903" i="7"/>
  <c r="E903" i="7"/>
  <c r="C903" i="7"/>
  <c r="O902" i="7"/>
  <c r="AD902" i="7" s="1"/>
  <c r="N902" i="7"/>
  <c r="H902" i="7"/>
  <c r="G902" i="7"/>
  <c r="F902" i="7"/>
  <c r="E902" i="7"/>
  <c r="C902" i="7"/>
  <c r="O901" i="7"/>
  <c r="AD901" i="7" s="1"/>
  <c r="N901" i="7"/>
  <c r="H901" i="7"/>
  <c r="G901" i="7"/>
  <c r="F901" i="7"/>
  <c r="E901" i="7"/>
  <c r="C901" i="7"/>
  <c r="O900" i="7"/>
  <c r="AD900" i="7" s="1"/>
  <c r="N900" i="7"/>
  <c r="H900" i="7"/>
  <c r="G900" i="7"/>
  <c r="F900" i="7"/>
  <c r="E900" i="7"/>
  <c r="C900" i="7"/>
  <c r="O899" i="7"/>
  <c r="AD899" i="7" s="1"/>
  <c r="N899" i="7"/>
  <c r="H899" i="7"/>
  <c r="G899" i="7"/>
  <c r="F899" i="7"/>
  <c r="E899" i="7"/>
  <c r="C899" i="7"/>
  <c r="O898" i="7"/>
  <c r="AD898" i="7" s="1"/>
  <c r="N898" i="7"/>
  <c r="H898" i="7"/>
  <c r="G898" i="7"/>
  <c r="F898" i="7"/>
  <c r="E898" i="7"/>
  <c r="C898" i="7"/>
  <c r="O897" i="7"/>
  <c r="AD897" i="7" s="1"/>
  <c r="N897" i="7"/>
  <c r="H897" i="7"/>
  <c r="G897" i="7"/>
  <c r="F897" i="7"/>
  <c r="E897" i="7"/>
  <c r="C897" i="7"/>
  <c r="O896" i="7"/>
  <c r="AD896" i="7" s="1"/>
  <c r="N896" i="7"/>
  <c r="H896" i="7"/>
  <c r="G896" i="7"/>
  <c r="F896" i="7"/>
  <c r="E896" i="7"/>
  <c r="C896" i="7"/>
  <c r="O895" i="7"/>
  <c r="AD895" i="7" s="1"/>
  <c r="N895" i="7"/>
  <c r="H895" i="7"/>
  <c r="G895" i="7"/>
  <c r="F895" i="7"/>
  <c r="E895" i="7"/>
  <c r="C895" i="7"/>
  <c r="O893" i="7"/>
  <c r="AD893" i="7" s="1"/>
  <c r="N893" i="7"/>
  <c r="H893" i="7"/>
  <c r="G893" i="7"/>
  <c r="F893" i="7"/>
  <c r="E893" i="7"/>
  <c r="C893" i="7"/>
  <c r="O892" i="7"/>
  <c r="AD892" i="7" s="1"/>
  <c r="N892" i="7"/>
  <c r="H892" i="7"/>
  <c r="G892" i="7"/>
  <c r="F892" i="7"/>
  <c r="E892" i="7"/>
  <c r="C892" i="7"/>
  <c r="O891" i="7"/>
  <c r="AD891" i="7" s="1"/>
  <c r="N891" i="7"/>
  <c r="H891" i="7"/>
  <c r="G891" i="7"/>
  <c r="F891" i="7"/>
  <c r="E891" i="7"/>
  <c r="C891" i="7"/>
  <c r="O890" i="7"/>
  <c r="AD890" i="7" s="1"/>
  <c r="N890" i="7"/>
  <c r="H890" i="7"/>
  <c r="G890" i="7"/>
  <c r="F890" i="7"/>
  <c r="E890" i="7"/>
  <c r="C890" i="7"/>
  <c r="O889" i="7"/>
  <c r="AD889" i="7" s="1"/>
  <c r="N889" i="7"/>
  <c r="H889" i="7"/>
  <c r="G889" i="7"/>
  <c r="F889" i="7"/>
  <c r="E889" i="7"/>
  <c r="C889" i="7"/>
  <c r="O888" i="7"/>
  <c r="AD888" i="7" s="1"/>
  <c r="N888" i="7"/>
  <c r="H888" i="7"/>
  <c r="G888" i="7"/>
  <c r="F888" i="7"/>
  <c r="E888" i="7"/>
  <c r="C888" i="7"/>
  <c r="O887" i="7"/>
  <c r="AD887" i="7" s="1"/>
  <c r="N887" i="7"/>
  <c r="H887" i="7"/>
  <c r="G887" i="7"/>
  <c r="F887" i="7"/>
  <c r="E887" i="7"/>
  <c r="C887" i="7"/>
  <c r="O886" i="7"/>
  <c r="AD886" i="7" s="1"/>
  <c r="N886" i="7"/>
  <c r="H886" i="7"/>
  <c r="G886" i="7"/>
  <c r="F886" i="7"/>
  <c r="E886" i="7"/>
  <c r="C886" i="7"/>
  <c r="O885" i="7"/>
  <c r="AD885" i="7" s="1"/>
  <c r="N885" i="7"/>
  <c r="H885" i="7"/>
  <c r="G885" i="7"/>
  <c r="F885" i="7"/>
  <c r="E885" i="7"/>
  <c r="C885" i="7"/>
  <c r="O884" i="7"/>
  <c r="AD884" i="7" s="1"/>
  <c r="N884" i="7"/>
  <c r="H884" i="7"/>
  <c r="G884" i="7"/>
  <c r="F884" i="7"/>
  <c r="E884" i="7"/>
  <c r="C884" i="7"/>
  <c r="O883" i="7"/>
  <c r="AD883" i="7" s="1"/>
  <c r="N883" i="7"/>
  <c r="H883" i="7"/>
  <c r="G883" i="7"/>
  <c r="F883" i="7"/>
  <c r="E883" i="7"/>
  <c r="C883" i="7"/>
  <c r="O882" i="7"/>
  <c r="AD882" i="7" s="1"/>
  <c r="N882" i="7"/>
  <c r="H882" i="7"/>
  <c r="G882" i="7"/>
  <c r="F882" i="7"/>
  <c r="E882" i="7"/>
  <c r="C882" i="7"/>
  <c r="O881" i="7"/>
  <c r="AD881" i="7" s="1"/>
  <c r="N881" i="7"/>
  <c r="H881" i="7"/>
  <c r="G881" i="7"/>
  <c r="F881" i="7"/>
  <c r="E881" i="7"/>
  <c r="C881" i="7"/>
  <c r="O880" i="7"/>
  <c r="AD880" i="7" s="1"/>
  <c r="N880" i="7"/>
  <c r="H880" i="7"/>
  <c r="G880" i="7"/>
  <c r="F880" i="7"/>
  <c r="E880" i="7"/>
  <c r="C880" i="7"/>
  <c r="O879" i="7"/>
  <c r="AD879" i="7" s="1"/>
  <c r="N879" i="7"/>
  <c r="H879" i="7"/>
  <c r="G879" i="7"/>
  <c r="F879" i="7"/>
  <c r="E879" i="7"/>
  <c r="C879" i="7"/>
  <c r="O878" i="7"/>
  <c r="AD878" i="7" s="1"/>
  <c r="N878" i="7"/>
  <c r="H878" i="7"/>
  <c r="G878" i="7"/>
  <c r="F878" i="7"/>
  <c r="E878" i="7"/>
  <c r="C878" i="7"/>
  <c r="O877" i="7"/>
  <c r="AD877" i="7" s="1"/>
  <c r="N877" i="7"/>
  <c r="H877" i="7"/>
  <c r="G877" i="7"/>
  <c r="F877" i="7"/>
  <c r="E877" i="7"/>
  <c r="C877" i="7"/>
  <c r="O876" i="7"/>
  <c r="AD876" i="7" s="1"/>
  <c r="N876" i="7"/>
  <c r="H876" i="7"/>
  <c r="G876" i="7"/>
  <c r="F876" i="7"/>
  <c r="E876" i="7"/>
  <c r="C876" i="7"/>
  <c r="O875" i="7"/>
  <c r="AD875" i="7" s="1"/>
  <c r="N875" i="7"/>
  <c r="H875" i="7"/>
  <c r="G875" i="7"/>
  <c r="F875" i="7"/>
  <c r="E875" i="7"/>
  <c r="C875" i="7"/>
  <c r="O873" i="7"/>
  <c r="AD873" i="7" s="1"/>
  <c r="N873" i="7"/>
  <c r="H873" i="7"/>
  <c r="G873" i="7"/>
  <c r="F873" i="7"/>
  <c r="E873" i="7"/>
  <c r="C873" i="7"/>
  <c r="O872" i="7"/>
  <c r="AD872" i="7" s="1"/>
  <c r="N872" i="7"/>
  <c r="H872" i="7"/>
  <c r="G872" i="7"/>
  <c r="F872" i="7"/>
  <c r="E872" i="7"/>
  <c r="C872" i="7"/>
  <c r="O871" i="7"/>
  <c r="AD871" i="7" s="1"/>
  <c r="N871" i="7"/>
  <c r="H871" i="7"/>
  <c r="G871" i="7"/>
  <c r="F871" i="7"/>
  <c r="E871" i="7"/>
  <c r="C871" i="7"/>
  <c r="O870" i="7"/>
  <c r="AD870" i="7" s="1"/>
  <c r="N870" i="7"/>
  <c r="H870" i="7"/>
  <c r="G870" i="7"/>
  <c r="F870" i="7"/>
  <c r="E870" i="7"/>
  <c r="C870" i="7"/>
  <c r="O869" i="7"/>
  <c r="AD869" i="7" s="1"/>
  <c r="N869" i="7"/>
  <c r="H869" i="7"/>
  <c r="G869" i="7"/>
  <c r="F869" i="7"/>
  <c r="E869" i="7"/>
  <c r="C869" i="7"/>
  <c r="O868" i="7"/>
  <c r="AD868" i="7" s="1"/>
  <c r="N868" i="7"/>
  <c r="H868" i="7"/>
  <c r="G868" i="7"/>
  <c r="F868" i="7"/>
  <c r="E868" i="7"/>
  <c r="C868" i="7"/>
  <c r="O867" i="7"/>
  <c r="AD867" i="7" s="1"/>
  <c r="N867" i="7"/>
  <c r="H867" i="7"/>
  <c r="G867" i="7"/>
  <c r="F867" i="7"/>
  <c r="E867" i="7"/>
  <c r="C867" i="7"/>
  <c r="O866" i="7"/>
  <c r="AD866" i="7" s="1"/>
  <c r="N866" i="7"/>
  <c r="H866" i="7"/>
  <c r="G866" i="7"/>
  <c r="F866" i="7"/>
  <c r="E866" i="7"/>
  <c r="C866" i="7"/>
  <c r="O865" i="7"/>
  <c r="AD865" i="7" s="1"/>
  <c r="N865" i="7"/>
  <c r="H865" i="7"/>
  <c r="G865" i="7"/>
  <c r="F865" i="7"/>
  <c r="E865" i="7"/>
  <c r="C865" i="7"/>
  <c r="O864" i="7"/>
  <c r="AD864" i="7" s="1"/>
  <c r="N864" i="7"/>
  <c r="H864" i="7"/>
  <c r="G864" i="7"/>
  <c r="F864" i="7"/>
  <c r="E864" i="7"/>
  <c r="C864" i="7"/>
  <c r="O863" i="7"/>
  <c r="AD863" i="7" s="1"/>
  <c r="N863" i="7"/>
  <c r="H863" i="7"/>
  <c r="G863" i="7"/>
  <c r="F863" i="7"/>
  <c r="E863" i="7"/>
  <c r="C863" i="7"/>
  <c r="O862" i="7"/>
  <c r="AD862" i="7" s="1"/>
  <c r="N862" i="7"/>
  <c r="H862" i="7"/>
  <c r="G862" i="7"/>
  <c r="F862" i="7"/>
  <c r="E862" i="7"/>
  <c r="C862" i="7"/>
  <c r="O861" i="7"/>
  <c r="AD861" i="7" s="1"/>
  <c r="N861" i="7"/>
  <c r="H861" i="7"/>
  <c r="G861" i="7"/>
  <c r="F861" i="7"/>
  <c r="E861" i="7"/>
  <c r="C861" i="7"/>
  <c r="O860" i="7"/>
  <c r="AD860" i="7" s="1"/>
  <c r="N860" i="7"/>
  <c r="H860" i="7"/>
  <c r="G860" i="7"/>
  <c r="F860" i="7"/>
  <c r="E860" i="7"/>
  <c r="C860" i="7"/>
  <c r="O859" i="7"/>
  <c r="AD859" i="7" s="1"/>
  <c r="N859" i="7"/>
  <c r="H859" i="7"/>
  <c r="G859" i="7"/>
  <c r="F859" i="7"/>
  <c r="E859" i="7"/>
  <c r="C859" i="7"/>
  <c r="O858" i="7"/>
  <c r="AD858" i="7" s="1"/>
  <c r="N858" i="7"/>
  <c r="H858" i="7"/>
  <c r="G858" i="7"/>
  <c r="F858" i="7"/>
  <c r="E858" i="7"/>
  <c r="C858" i="7"/>
  <c r="O857" i="7"/>
  <c r="AD857" i="7" s="1"/>
  <c r="N857" i="7"/>
  <c r="H857" i="7"/>
  <c r="G857" i="7"/>
  <c r="F857" i="7"/>
  <c r="E857" i="7"/>
  <c r="C857" i="7"/>
  <c r="O856" i="7"/>
  <c r="AD856" i="7" s="1"/>
  <c r="N856" i="7"/>
  <c r="H856" i="7"/>
  <c r="G856" i="7"/>
  <c r="F856" i="7"/>
  <c r="E856" i="7"/>
  <c r="C856" i="7"/>
  <c r="O855" i="7"/>
  <c r="AD855" i="7" s="1"/>
  <c r="N855" i="7"/>
  <c r="H855" i="7"/>
  <c r="G855" i="7"/>
  <c r="F855" i="7"/>
  <c r="E855" i="7"/>
  <c r="C855" i="7"/>
  <c r="O853" i="7"/>
  <c r="AD853" i="7" s="1"/>
  <c r="N853" i="7"/>
  <c r="H853" i="7"/>
  <c r="G853" i="7"/>
  <c r="F853" i="7"/>
  <c r="E853" i="7"/>
  <c r="C853" i="7"/>
  <c r="O852" i="7"/>
  <c r="AD852" i="7" s="1"/>
  <c r="N852" i="7"/>
  <c r="H852" i="7"/>
  <c r="G852" i="7"/>
  <c r="F852" i="7"/>
  <c r="E852" i="7"/>
  <c r="C852" i="7"/>
  <c r="O851" i="7"/>
  <c r="AD851" i="7" s="1"/>
  <c r="N851" i="7"/>
  <c r="H851" i="7"/>
  <c r="G851" i="7"/>
  <c r="F851" i="7"/>
  <c r="E851" i="7"/>
  <c r="C851" i="7"/>
  <c r="O850" i="7"/>
  <c r="AD850" i="7" s="1"/>
  <c r="N850" i="7"/>
  <c r="H850" i="7"/>
  <c r="G850" i="7"/>
  <c r="F850" i="7"/>
  <c r="E850" i="7"/>
  <c r="C850" i="7"/>
  <c r="O849" i="7"/>
  <c r="AD849" i="7" s="1"/>
  <c r="N849" i="7"/>
  <c r="H849" i="7"/>
  <c r="G849" i="7"/>
  <c r="F849" i="7"/>
  <c r="E849" i="7"/>
  <c r="C849" i="7"/>
  <c r="O848" i="7"/>
  <c r="AD848" i="7" s="1"/>
  <c r="N848" i="7"/>
  <c r="H848" i="7"/>
  <c r="G848" i="7"/>
  <c r="F848" i="7"/>
  <c r="E848" i="7"/>
  <c r="C848" i="7"/>
  <c r="O847" i="7"/>
  <c r="AD847" i="7" s="1"/>
  <c r="N847" i="7"/>
  <c r="H847" i="7"/>
  <c r="G847" i="7"/>
  <c r="F847" i="7"/>
  <c r="E847" i="7"/>
  <c r="C847" i="7"/>
  <c r="O846" i="7"/>
  <c r="AD846" i="7" s="1"/>
  <c r="N846" i="7"/>
  <c r="H846" i="7"/>
  <c r="G846" i="7"/>
  <c r="F846" i="7"/>
  <c r="E846" i="7"/>
  <c r="C846" i="7"/>
  <c r="O845" i="7"/>
  <c r="AD845" i="7" s="1"/>
  <c r="N845" i="7"/>
  <c r="H845" i="7"/>
  <c r="G845" i="7"/>
  <c r="F845" i="7"/>
  <c r="E845" i="7"/>
  <c r="C845" i="7"/>
  <c r="O844" i="7"/>
  <c r="AD844" i="7" s="1"/>
  <c r="N844" i="7"/>
  <c r="H844" i="7"/>
  <c r="G844" i="7"/>
  <c r="F844" i="7"/>
  <c r="E844" i="7"/>
  <c r="C844" i="7"/>
  <c r="O843" i="7"/>
  <c r="AD843" i="7" s="1"/>
  <c r="N843" i="7"/>
  <c r="H843" i="7"/>
  <c r="G843" i="7"/>
  <c r="F843" i="7"/>
  <c r="E843" i="7"/>
  <c r="C843" i="7"/>
  <c r="O842" i="7"/>
  <c r="AD842" i="7" s="1"/>
  <c r="N842" i="7"/>
  <c r="H842" i="7"/>
  <c r="G842" i="7"/>
  <c r="F842" i="7"/>
  <c r="E842" i="7"/>
  <c r="C842" i="7"/>
  <c r="O841" i="7"/>
  <c r="AD841" i="7" s="1"/>
  <c r="N841" i="7"/>
  <c r="H841" i="7"/>
  <c r="G841" i="7"/>
  <c r="F841" i="7"/>
  <c r="E841" i="7"/>
  <c r="C841" i="7"/>
  <c r="O840" i="7"/>
  <c r="AD840" i="7" s="1"/>
  <c r="N840" i="7"/>
  <c r="H840" i="7"/>
  <c r="G840" i="7"/>
  <c r="F840" i="7"/>
  <c r="E840" i="7"/>
  <c r="C840" i="7"/>
  <c r="O839" i="7"/>
  <c r="AD839" i="7" s="1"/>
  <c r="N839" i="7"/>
  <c r="H839" i="7"/>
  <c r="G839" i="7"/>
  <c r="F839" i="7"/>
  <c r="E839" i="7"/>
  <c r="C839" i="7"/>
  <c r="O838" i="7"/>
  <c r="AD838" i="7" s="1"/>
  <c r="N838" i="7"/>
  <c r="H838" i="7"/>
  <c r="G838" i="7"/>
  <c r="F838" i="7"/>
  <c r="E838" i="7"/>
  <c r="C838" i="7"/>
  <c r="O837" i="7"/>
  <c r="AD837" i="7" s="1"/>
  <c r="N837" i="7"/>
  <c r="H837" i="7"/>
  <c r="G837" i="7"/>
  <c r="F837" i="7"/>
  <c r="E837" i="7"/>
  <c r="C837" i="7"/>
  <c r="O836" i="7"/>
  <c r="AD836" i="7" s="1"/>
  <c r="N836" i="7"/>
  <c r="H836" i="7"/>
  <c r="G836" i="7"/>
  <c r="F836" i="7"/>
  <c r="E836" i="7"/>
  <c r="C836" i="7"/>
  <c r="O835" i="7"/>
  <c r="AD835" i="7" s="1"/>
  <c r="N835" i="7"/>
  <c r="H835" i="7"/>
  <c r="G835" i="7"/>
  <c r="F835" i="7"/>
  <c r="E835" i="7"/>
  <c r="C835" i="7"/>
  <c r="O833" i="7"/>
  <c r="AD833" i="7" s="1"/>
  <c r="N833" i="7"/>
  <c r="H833" i="7"/>
  <c r="G833" i="7"/>
  <c r="F833" i="7"/>
  <c r="E833" i="7"/>
  <c r="C833" i="7"/>
  <c r="O832" i="7"/>
  <c r="AD832" i="7" s="1"/>
  <c r="N832" i="7"/>
  <c r="H832" i="7"/>
  <c r="G832" i="7"/>
  <c r="F832" i="7"/>
  <c r="E832" i="7"/>
  <c r="C832" i="7"/>
  <c r="O831" i="7"/>
  <c r="AD831" i="7" s="1"/>
  <c r="N831" i="7"/>
  <c r="H831" i="7"/>
  <c r="G831" i="7"/>
  <c r="F831" i="7"/>
  <c r="E831" i="7"/>
  <c r="C831" i="7"/>
  <c r="O830" i="7"/>
  <c r="AD830" i="7" s="1"/>
  <c r="N830" i="7"/>
  <c r="H830" i="7"/>
  <c r="G830" i="7"/>
  <c r="F830" i="7"/>
  <c r="E830" i="7"/>
  <c r="C830" i="7"/>
  <c r="O829" i="7"/>
  <c r="AD829" i="7" s="1"/>
  <c r="N829" i="7"/>
  <c r="H829" i="7"/>
  <c r="G829" i="7"/>
  <c r="F829" i="7"/>
  <c r="E829" i="7"/>
  <c r="C829" i="7"/>
  <c r="O828" i="7"/>
  <c r="AD828" i="7" s="1"/>
  <c r="N828" i="7"/>
  <c r="H828" i="7"/>
  <c r="G828" i="7"/>
  <c r="F828" i="7"/>
  <c r="E828" i="7"/>
  <c r="C828" i="7"/>
  <c r="O827" i="7"/>
  <c r="AD827" i="7" s="1"/>
  <c r="N827" i="7"/>
  <c r="H827" i="7"/>
  <c r="G827" i="7"/>
  <c r="F827" i="7"/>
  <c r="E827" i="7"/>
  <c r="C827" i="7"/>
  <c r="O826" i="7"/>
  <c r="AD826" i="7" s="1"/>
  <c r="N826" i="7"/>
  <c r="H826" i="7"/>
  <c r="G826" i="7"/>
  <c r="F826" i="7"/>
  <c r="E826" i="7"/>
  <c r="C826" i="7"/>
  <c r="O825" i="7"/>
  <c r="AD825" i="7" s="1"/>
  <c r="N825" i="7"/>
  <c r="H825" i="7"/>
  <c r="G825" i="7"/>
  <c r="F825" i="7"/>
  <c r="E825" i="7"/>
  <c r="C825" i="7"/>
  <c r="O824" i="7"/>
  <c r="AD824" i="7" s="1"/>
  <c r="N824" i="7"/>
  <c r="H824" i="7"/>
  <c r="G824" i="7"/>
  <c r="F824" i="7"/>
  <c r="E824" i="7"/>
  <c r="C824" i="7"/>
  <c r="O823" i="7"/>
  <c r="AD823" i="7" s="1"/>
  <c r="N823" i="7"/>
  <c r="H823" i="7"/>
  <c r="G823" i="7"/>
  <c r="F823" i="7"/>
  <c r="E823" i="7"/>
  <c r="C823" i="7"/>
  <c r="O822" i="7"/>
  <c r="AD822" i="7" s="1"/>
  <c r="N822" i="7"/>
  <c r="H822" i="7"/>
  <c r="G822" i="7"/>
  <c r="F822" i="7"/>
  <c r="E822" i="7"/>
  <c r="C822" i="7"/>
  <c r="O821" i="7"/>
  <c r="AD821" i="7" s="1"/>
  <c r="N821" i="7"/>
  <c r="H821" i="7"/>
  <c r="G821" i="7"/>
  <c r="F821" i="7"/>
  <c r="E821" i="7"/>
  <c r="C821" i="7"/>
  <c r="O820" i="7"/>
  <c r="AD820" i="7" s="1"/>
  <c r="N820" i="7"/>
  <c r="H820" i="7"/>
  <c r="G820" i="7"/>
  <c r="F820" i="7"/>
  <c r="E820" i="7"/>
  <c r="C820" i="7"/>
  <c r="O819" i="7"/>
  <c r="AD819" i="7" s="1"/>
  <c r="N819" i="7"/>
  <c r="H819" i="7"/>
  <c r="G819" i="7"/>
  <c r="F819" i="7"/>
  <c r="E819" i="7"/>
  <c r="C819" i="7"/>
  <c r="O818" i="7"/>
  <c r="AD818" i="7" s="1"/>
  <c r="N818" i="7"/>
  <c r="H818" i="7"/>
  <c r="G818" i="7"/>
  <c r="F818" i="7"/>
  <c r="E818" i="7"/>
  <c r="C818" i="7"/>
  <c r="O817" i="7"/>
  <c r="AD817" i="7" s="1"/>
  <c r="N817" i="7"/>
  <c r="H817" i="7"/>
  <c r="G817" i="7"/>
  <c r="F817" i="7"/>
  <c r="E817" i="7"/>
  <c r="C817" i="7"/>
  <c r="O816" i="7"/>
  <c r="AD816" i="7" s="1"/>
  <c r="N816" i="7"/>
  <c r="H816" i="7"/>
  <c r="G816" i="7"/>
  <c r="F816" i="7"/>
  <c r="E816" i="7"/>
  <c r="C816" i="7"/>
  <c r="O815" i="7"/>
  <c r="AD815" i="7" s="1"/>
  <c r="N815" i="7"/>
  <c r="H815" i="7"/>
  <c r="G815" i="7"/>
  <c r="F815" i="7"/>
  <c r="E815" i="7"/>
  <c r="C815" i="7"/>
  <c r="O813" i="7"/>
  <c r="AD813" i="7" s="1"/>
  <c r="N813" i="7"/>
  <c r="H813" i="7"/>
  <c r="G813" i="7"/>
  <c r="F813" i="7"/>
  <c r="E813" i="7"/>
  <c r="C813" i="7"/>
  <c r="O812" i="7"/>
  <c r="AD812" i="7" s="1"/>
  <c r="N812" i="7"/>
  <c r="H812" i="7"/>
  <c r="G812" i="7"/>
  <c r="F812" i="7"/>
  <c r="E812" i="7"/>
  <c r="C812" i="7"/>
  <c r="O811" i="7"/>
  <c r="AD811" i="7" s="1"/>
  <c r="N811" i="7"/>
  <c r="H811" i="7"/>
  <c r="G811" i="7"/>
  <c r="F811" i="7"/>
  <c r="E811" i="7"/>
  <c r="C811" i="7"/>
  <c r="O810" i="7"/>
  <c r="AD810" i="7" s="1"/>
  <c r="N810" i="7"/>
  <c r="H810" i="7"/>
  <c r="G810" i="7"/>
  <c r="F810" i="7"/>
  <c r="E810" i="7"/>
  <c r="C810" i="7"/>
  <c r="O809" i="7"/>
  <c r="AD809" i="7" s="1"/>
  <c r="N809" i="7"/>
  <c r="H809" i="7"/>
  <c r="G809" i="7"/>
  <c r="F809" i="7"/>
  <c r="E809" i="7"/>
  <c r="C809" i="7"/>
  <c r="O808" i="7"/>
  <c r="AD808" i="7" s="1"/>
  <c r="N808" i="7"/>
  <c r="H808" i="7"/>
  <c r="G808" i="7"/>
  <c r="F808" i="7"/>
  <c r="E808" i="7"/>
  <c r="C808" i="7"/>
  <c r="O807" i="7"/>
  <c r="AD807" i="7" s="1"/>
  <c r="N807" i="7"/>
  <c r="H807" i="7"/>
  <c r="G807" i="7"/>
  <c r="F807" i="7"/>
  <c r="E807" i="7"/>
  <c r="C807" i="7"/>
  <c r="O806" i="7"/>
  <c r="AD806" i="7" s="1"/>
  <c r="N806" i="7"/>
  <c r="H806" i="7"/>
  <c r="G806" i="7"/>
  <c r="F806" i="7"/>
  <c r="E806" i="7"/>
  <c r="C806" i="7"/>
  <c r="O805" i="7"/>
  <c r="AD805" i="7" s="1"/>
  <c r="N805" i="7"/>
  <c r="H805" i="7"/>
  <c r="G805" i="7"/>
  <c r="F805" i="7"/>
  <c r="E805" i="7"/>
  <c r="C805" i="7"/>
  <c r="O804" i="7"/>
  <c r="AD804" i="7" s="1"/>
  <c r="N804" i="7"/>
  <c r="H804" i="7"/>
  <c r="G804" i="7"/>
  <c r="F804" i="7"/>
  <c r="E804" i="7"/>
  <c r="C804" i="7"/>
  <c r="O803" i="7"/>
  <c r="AD803" i="7" s="1"/>
  <c r="N803" i="7"/>
  <c r="H803" i="7"/>
  <c r="G803" i="7"/>
  <c r="F803" i="7"/>
  <c r="E803" i="7"/>
  <c r="C803" i="7"/>
  <c r="O802" i="7"/>
  <c r="AD802" i="7" s="1"/>
  <c r="N802" i="7"/>
  <c r="H802" i="7"/>
  <c r="G802" i="7"/>
  <c r="F802" i="7"/>
  <c r="E802" i="7"/>
  <c r="C802" i="7"/>
  <c r="O801" i="7"/>
  <c r="AD801" i="7" s="1"/>
  <c r="N801" i="7"/>
  <c r="H801" i="7"/>
  <c r="G801" i="7"/>
  <c r="F801" i="7"/>
  <c r="E801" i="7"/>
  <c r="C801" i="7"/>
  <c r="O800" i="7"/>
  <c r="AD800" i="7" s="1"/>
  <c r="N800" i="7"/>
  <c r="H800" i="7"/>
  <c r="G800" i="7"/>
  <c r="F800" i="7"/>
  <c r="E800" i="7"/>
  <c r="C800" i="7"/>
  <c r="O799" i="7"/>
  <c r="AD799" i="7" s="1"/>
  <c r="N799" i="7"/>
  <c r="H799" i="7"/>
  <c r="G799" i="7"/>
  <c r="F799" i="7"/>
  <c r="E799" i="7"/>
  <c r="C799" i="7"/>
  <c r="O798" i="7"/>
  <c r="AD798" i="7" s="1"/>
  <c r="N798" i="7"/>
  <c r="H798" i="7"/>
  <c r="G798" i="7"/>
  <c r="F798" i="7"/>
  <c r="E798" i="7"/>
  <c r="C798" i="7"/>
  <c r="O797" i="7"/>
  <c r="AD797" i="7" s="1"/>
  <c r="N797" i="7"/>
  <c r="H797" i="7"/>
  <c r="G797" i="7"/>
  <c r="F797" i="7"/>
  <c r="E797" i="7"/>
  <c r="C797" i="7"/>
  <c r="O796" i="7"/>
  <c r="AD796" i="7" s="1"/>
  <c r="N796" i="7"/>
  <c r="H796" i="7"/>
  <c r="G796" i="7"/>
  <c r="F796" i="7"/>
  <c r="E796" i="7"/>
  <c r="C796" i="7"/>
  <c r="O795" i="7"/>
  <c r="AD795" i="7" s="1"/>
  <c r="N795" i="7"/>
  <c r="H795" i="7"/>
  <c r="G795" i="7"/>
  <c r="F795" i="7"/>
  <c r="E795" i="7"/>
  <c r="C795" i="7"/>
  <c r="O793" i="7"/>
  <c r="AD793" i="7" s="1"/>
  <c r="N793" i="7"/>
  <c r="H793" i="7"/>
  <c r="G793" i="7"/>
  <c r="F793" i="7"/>
  <c r="E793" i="7"/>
  <c r="C793" i="7"/>
  <c r="O792" i="7"/>
  <c r="AD792" i="7" s="1"/>
  <c r="N792" i="7"/>
  <c r="H792" i="7"/>
  <c r="G792" i="7"/>
  <c r="F792" i="7"/>
  <c r="E792" i="7"/>
  <c r="C792" i="7"/>
  <c r="O791" i="7"/>
  <c r="AD791" i="7" s="1"/>
  <c r="N791" i="7"/>
  <c r="H791" i="7"/>
  <c r="G791" i="7"/>
  <c r="F791" i="7"/>
  <c r="E791" i="7"/>
  <c r="C791" i="7"/>
  <c r="O790" i="7"/>
  <c r="AD790" i="7" s="1"/>
  <c r="N790" i="7"/>
  <c r="H790" i="7"/>
  <c r="G790" i="7"/>
  <c r="F790" i="7"/>
  <c r="E790" i="7"/>
  <c r="C790" i="7"/>
  <c r="O789" i="7"/>
  <c r="AD789" i="7" s="1"/>
  <c r="N789" i="7"/>
  <c r="H789" i="7"/>
  <c r="G789" i="7"/>
  <c r="F789" i="7"/>
  <c r="E789" i="7"/>
  <c r="C789" i="7"/>
  <c r="O788" i="7"/>
  <c r="AD788" i="7" s="1"/>
  <c r="N788" i="7"/>
  <c r="H788" i="7"/>
  <c r="G788" i="7"/>
  <c r="F788" i="7"/>
  <c r="E788" i="7"/>
  <c r="C788" i="7"/>
  <c r="O787" i="7"/>
  <c r="AD787" i="7" s="1"/>
  <c r="N787" i="7"/>
  <c r="H787" i="7"/>
  <c r="G787" i="7"/>
  <c r="F787" i="7"/>
  <c r="E787" i="7"/>
  <c r="C787" i="7"/>
  <c r="O786" i="7"/>
  <c r="AD786" i="7" s="1"/>
  <c r="N786" i="7"/>
  <c r="H786" i="7"/>
  <c r="G786" i="7"/>
  <c r="F786" i="7"/>
  <c r="E786" i="7"/>
  <c r="C786" i="7"/>
  <c r="O785" i="7"/>
  <c r="AD785" i="7" s="1"/>
  <c r="N785" i="7"/>
  <c r="H785" i="7"/>
  <c r="G785" i="7"/>
  <c r="F785" i="7"/>
  <c r="E785" i="7"/>
  <c r="C785" i="7"/>
  <c r="O784" i="7"/>
  <c r="AD784" i="7" s="1"/>
  <c r="N784" i="7"/>
  <c r="H784" i="7"/>
  <c r="G784" i="7"/>
  <c r="F784" i="7"/>
  <c r="E784" i="7"/>
  <c r="C784" i="7"/>
  <c r="O783" i="7"/>
  <c r="AD783" i="7" s="1"/>
  <c r="N783" i="7"/>
  <c r="H783" i="7"/>
  <c r="G783" i="7"/>
  <c r="F783" i="7"/>
  <c r="E783" i="7"/>
  <c r="C783" i="7"/>
  <c r="O782" i="7"/>
  <c r="AD782" i="7" s="1"/>
  <c r="N782" i="7"/>
  <c r="H782" i="7"/>
  <c r="G782" i="7"/>
  <c r="F782" i="7"/>
  <c r="E782" i="7"/>
  <c r="C782" i="7"/>
  <c r="O781" i="7"/>
  <c r="AD781" i="7" s="1"/>
  <c r="N781" i="7"/>
  <c r="H781" i="7"/>
  <c r="G781" i="7"/>
  <c r="F781" i="7"/>
  <c r="E781" i="7"/>
  <c r="C781" i="7"/>
  <c r="O780" i="7"/>
  <c r="AD780" i="7" s="1"/>
  <c r="N780" i="7"/>
  <c r="H780" i="7"/>
  <c r="G780" i="7"/>
  <c r="F780" i="7"/>
  <c r="E780" i="7"/>
  <c r="C780" i="7"/>
  <c r="O779" i="7"/>
  <c r="AD779" i="7" s="1"/>
  <c r="N779" i="7"/>
  <c r="H779" i="7"/>
  <c r="G779" i="7"/>
  <c r="F779" i="7"/>
  <c r="E779" i="7"/>
  <c r="C779" i="7"/>
  <c r="O778" i="7"/>
  <c r="AD778" i="7" s="1"/>
  <c r="N778" i="7"/>
  <c r="H778" i="7"/>
  <c r="G778" i="7"/>
  <c r="F778" i="7"/>
  <c r="E778" i="7"/>
  <c r="C778" i="7"/>
  <c r="O777" i="7"/>
  <c r="AD777" i="7" s="1"/>
  <c r="N777" i="7"/>
  <c r="H777" i="7"/>
  <c r="G777" i="7"/>
  <c r="F777" i="7"/>
  <c r="E777" i="7"/>
  <c r="C777" i="7"/>
  <c r="O776" i="7"/>
  <c r="AD776" i="7" s="1"/>
  <c r="N776" i="7"/>
  <c r="H776" i="7"/>
  <c r="G776" i="7"/>
  <c r="F776" i="7"/>
  <c r="E776" i="7"/>
  <c r="C776" i="7"/>
  <c r="O775" i="7"/>
  <c r="AD775" i="7" s="1"/>
  <c r="N775" i="7"/>
  <c r="H775" i="7"/>
  <c r="G775" i="7"/>
  <c r="F775" i="7"/>
  <c r="E775" i="7"/>
  <c r="C775" i="7"/>
  <c r="O773" i="7"/>
  <c r="AD773" i="7" s="1"/>
  <c r="N773" i="7"/>
  <c r="H773" i="7"/>
  <c r="G773" i="7"/>
  <c r="F773" i="7"/>
  <c r="E773" i="7"/>
  <c r="C773" i="7"/>
  <c r="O772" i="7"/>
  <c r="AD772" i="7" s="1"/>
  <c r="N772" i="7"/>
  <c r="H772" i="7"/>
  <c r="G772" i="7"/>
  <c r="F772" i="7"/>
  <c r="E772" i="7"/>
  <c r="C772" i="7"/>
  <c r="O771" i="7"/>
  <c r="AD771" i="7" s="1"/>
  <c r="N771" i="7"/>
  <c r="H771" i="7"/>
  <c r="G771" i="7"/>
  <c r="F771" i="7"/>
  <c r="E771" i="7"/>
  <c r="C771" i="7"/>
  <c r="O770" i="7"/>
  <c r="AD770" i="7" s="1"/>
  <c r="N770" i="7"/>
  <c r="H770" i="7"/>
  <c r="G770" i="7"/>
  <c r="F770" i="7"/>
  <c r="E770" i="7"/>
  <c r="C770" i="7"/>
  <c r="O769" i="7"/>
  <c r="AD769" i="7" s="1"/>
  <c r="N769" i="7"/>
  <c r="H769" i="7"/>
  <c r="G769" i="7"/>
  <c r="F769" i="7"/>
  <c r="E769" i="7"/>
  <c r="C769" i="7"/>
  <c r="O768" i="7"/>
  <c r="AD768" i="7" s="1"/>
  <c r="N768" i="7"/>
  <c r="H768" i="7"/>
  <c r="G768" i="7"/>
  <c r="F768" i="7"/>
  <c r="E768" i="7"/>
  <c r="C768" i="7"/>
  <c r="O767" i="7"/>
  <c r="AD767" i="7" s="1"/>
  <c r="N767" i="7"/>
  <c r="H767" i="7"/>
  <c r="G767" i="7"/>
  <c r="F767" i="7"/>
  <c r="E767" i="7"/>
  <c r="C767" i="7"/>
  <c r="O766" i="7"/>
  <c r="AD766" i="7" s="1"/>
  <c r="N766" i="7"/>
  <c r="H766" i="7"/>
  <c r="G766" i="7"/>
  <c r="F766" i="7"/>
  <c r="E766" i="7"/>
  <c r="C766" i="7"/>
  <c r="O765" i="7"/>
  <c r="AD765" i="7" s="1"/>
  <c r="N765" i="7"/>
  <c r="H765" i="7"/>
  <c r="G765" i="7"/>
  <c r="F765" i="7"/>
  <c r="E765" i="7"/>
  <c r="C765" i="7"/>
  <c r="O764" i="7"/>
  <c r="AD764" i="7" s="1"/>
  <c r="N764" i="7"/>
  <c r="H764" i="7"/>
  <c r="G764" i="7"/>
  <c r="F764" i="7"/>
  <c r="E764" i="7"/>
  <c r="C764" i="7"/>
  <c r="O763" i="7"/>
  <c r="AD763" i="7" s="1"/>
  <c r="N763" i="7"/>
  <c r="H763" i="7"/>
  <c r="G763" i="7"/>
  <c r="F763" i="7"/>
  <c r="E763" i="7"/>
  <c r="C763" i="7"/>
  <c r="O762" i="7"/>
  <c r="AD762" i="7" s="1"/>
  <c r="N762" i="7"/>
  <c r="H762" i="7"/>
  <c r="G762" i="7"/>
  <c r="F762" i="7"/>
  <c r="E762" i="7"/>
  <c r="C762" i="7"/>
  <c r="O761" i="7"/>
  <c r="AD761" i="7" s="1"/>
  <c r="N761" i="7"/>
  <c r="H761" i="7"/>
  <c r="G761" i="7"/>
  <c r="F761" i="7"/>
  <c r="E761" i="7"/>
  <c r="C761" i="7"/>
  <c r="O760" i="7"/>
  <c r="AD760" i="7" s="1"/>
  <c r="N760" i="7"/>
  <c r="H760" i="7"/>
  <c r="G760" i="7"/>
  <c r="F760" i="7"/>
  <c r="E760" i="7"/>
  <c r="C760" i="7"/>
  <c r="O759" i="7"/>
  <c r="AD759" i="7" s="1"/>
  <c r="N759" i="7"/>
  <c r="H759" i="7"/>
  <c r="G759" i="7"/>
  <c r="F759" i="7"/>
  <c r="E759" i="7"/>
  <c r="C759" i="7"/>
  <c r="O758" i="7"/>
  <c r="AD758" i="7" s="1"/>
  <c r="N758" i="7"/>
  <c r="H758" i="7"/>
  <c r="G758" i="7"/>
  <c r="F758" i="7"/>
  <c r="E758" i="7"/>
  <c r="C758" i="7"/>
  <c r="O757" i="7"/>
  <c r="AD757" i="7" s="1"/>
  <c r="N757" i="7"/>
  <c r="H757" i="7"/>
  <c r="G757" i="7"/>
  <c r="F757" i="7"/>
  <c r="E757" i="7"/>
  <c r="C757" i="7"/>
  <c r="O756" i="7"/>
  <c r="AD756" i="7" s="1"/>
  <c r="N756" i="7"/>
  <c r="H756" i="7"/>
  <c r="G756" i="7"/>
  <c r="F756" i="7"/>
  <c r="E756" i="7"/>
  <c r="C756" i="7"/>
  <c r="O755" i="7"/>
  <c r="AD755" i="7" s="1"/>
  <c r="N755" i="7"/>
  <c r="H755" i="7"/>
  <c r="G755" i="7"/>
  <c r="F755" i="7"/>
  <c r="E755" i="7"/>
  <c r="C755" i="7"/>
  <c r="O753" i="7"/>
  <c r="AD753" i="7" s="1"/>
  <c r="N753" i="7"/>
  <c r="H753" i="7"/>
  <c r="G753" i="7"/>
  <c r="F753" i="7"/>
  <c r="E753" i="7"/>
  <c r="C753" i="7"/>
  <c r="O752" i="7"/>
  <c r="AD752" i="7" s="1"/>
  <c r="N752" i="7"/>
  <c r="H752" i="7"/>
  <c r="G752" i="7"/>
  <c r="F752" i="7"/>
  <c r="E752" i="7"/>
  <c r="C752" i="7"/>
  <c r="O751" i="7"/>
  <c r="AD751" i="7" s="1"/>
  <c r="N751" i="7"/>
  <c r="H751" i="7"/>
  <c r="G751" i="7"/>
  <c r="F751" i="7"/>
  <c r="E751" i="7"/>
  <c r="C751" i="7"/>
  <c r="O750" i="7"/>
  <c r="AD750" i="7" s="1"/>
  <c r="N750" i="7"/>
  <c r="H750" i="7"/>
  <c r="G750" i="7"/>
  <c r="F750" i="7"/>
  <c r="E750" i="7"/>
  <c r="C750" i="7"/>
  <c r="O749" i="7"/>
  <c r="AD749" i="7" s="1"/>
  <c r="N749" i="7"/>
  <c r="H749" i="7"/>
  <c r="G749" i="7"/>
  <c r="F749" i="7"/>
  <c r="E749" i="7"/>
  <c r="C749" i="7"/>
  <c r="O748" i="7"/>
  <c r="AD748" i="7" s="1"/>
  <c r="N748" i="7"/>
  <c r="H748" i="7"/>
  <c r="G748" i="7"/>
  <c r="F748" i="7"/>
  <c r="E748" i="7"/>
  <c r="C748" i="7"/>
  <c r="O747" i="7"/>
  <c r="AD747" i="7" s="1"/>
  <c r="N747" i="7"/>
  <c r="H747" i="7"/>
  <c r="G747" i="7"/>
  <c r="F747" i="7"/>
  <c r="E747" i="7"/>
  <c r="C747" i="7"/>
  <c r="O746" i="7"/>
  <c r="AD746" i="7" s="1"/>
  <c r="N746" i="7"/>
  <c r="H746" i="7"/>
  <c r="G746" i="7"/>
  <c r="F746" i="7"/>
  <c r="E746" i="7"/>
  <c r="C746" i="7"/>
  <c r="O745" i="7"/>
  <c r="AD745" i="7" s="1"/>
  <c r="N745" i="7"/>
  <c r="H745" i="7"/>
  <c r="G745" i="7"/>
  <c r="F745" i="7"/>
  <c r="E745" i="7"/>
  <c r="C745" i="7"/>
  <c r="O744" i="7"/>
  <c r="AD744" i="7" s="1"/>
  <c r="N744" i="7"/>
  <c r="H744" i="7"/>
  <c r="G744" i="7"/>
  <c r="F744" i="7"/>
  <c r="E744" i="7"/>
  <c r="C744" i="7"/>
  <c r="O743" i="7"/>
  <c r="AD743" i="7" s="1"/>
  <c r="N743" i="7"/>
  <c r="H743" i="7"/>
  <c r="G743" i="7"/>
  <c r="F743" i="7"/>
  <c r="E743" i="7"/>
  <c r="C743" i="7"/>
  <c r="O742" i="7"/>
  <c r="AD742" i="7" s="1"/>
  <c r="N742" i="7"/>
  <c r="H742" i="7"/>
  <c r="G742" i="7"/>
  <c r="F742" i="7"/>
  <c r="E742" i="7"/>
  <c r="C742" i="7"/>
  <c r="O741" i="7"/>
  <c r="AD741" i="7" s="1"/>
  <c r="N741" i="7"/>
  <c r="H741" i="7"/>
  <c r="G741" i="7"/>
  <c r="F741" i="7"/>
  <c r="E741" i="7"/>
  <c r="C741" i="7"/>
  <c r="O740" i="7"/>
  <c r="AD740" i="7" s="1"/>
  <c r="N740" i="7"/>
  <c r="H740" i="7"/>
  <c r="G740" i="7"/>
  <c r="F740" i="7"/>
  <c r="E740" i="7"/>
  <c r="C740" i="7"/>
  <c r="O739" i="7"/>
  <c r="AD739" i="7" s="1"/>
  <c r="N739" i="7"/>
  <c r="H739" i="7"/>
  <c r="G739" i="7"/>
  <c r="F739" i="7"/>
  <c r="E739" i="7"/>
  <c r="C739" i="7"/>
  <c r="O738" i="7"/>
  <c r="AD738" i="7" s="1"/>
  <c r="N738" i="7"/>
  <c r="H738" i="7"/>
  <c r="G738" i="7"/>
  <c r="F738" i="7"/>
  <c r="E738" i="7"/>
  <c r="C738" i="7"/>
  <c r="O737" i="7"/>
  <c r="AD737" i="7" s="1"/>
  <c r="N737" i="7"/>
  <c r="H737" i="7"/>
  <c r="G737" i="7"/>
  <c r="F737" i="7"/>
  <c r="E737" i="7"/>
  <c r="C737" i="7"/>
  <c r="O736" i="7"/>
  <c r="AD736" i="7" s="1"/>
  <c r="N736" i="7"/>
  <c r="H736" i="7"/>
  <c r="G736" i="7"/>
  <c r="F736" i="7"/>
  <c r="E736" i="7"/>
  <c r="C736" i="7"/>
  <c r="O735" i="7"/>
  <c r="AD735" i="7" s="1"/>
  <c r="N735" i="7"/>
  <c r="H735" i="7"/>
  <c r="G735" i="7"/>
  <c r="F735" i="7"/>
  <c r="E735" i="7"/>
  <c r="C735" i="7"/>
  <c r="O733" i="7"/>
  <c r="AD733" i="7" s="1"/>
  <c r="N733" i="7"/>
  <c r="H733" i="7"/>
  <c r="G733" i="7"/>
  <c r="F733" i="7"/>
  <c r="E733" i="7"/>
  <c r="C733" i="7"/>
  <c r="O732" i="7"/>
  <c r="AD732" i="7" s="1"/>
  <c r="N732" i="7"/>
  <c r="H732" i="7"/>
  <c r="G732" i="7"/>
  <c r="F732" i="7"/>
  <c r="E732" i="7"/>
  <c r="C732" i="7"/>
  <c r="O731" i="7"/>
  <c r="AD731" i="7" s="1"/>
  <c r="N731" i="7"/>
  <c r="H731" i="7"/>
  <c r="G731" i="7"/>
  <c r="F731" i="7"/>
  <c r="E731" i="7"/>
  <c r="C731" i="7"/>
  <c r="O730" i="7"/>
  <c r="AD730" i="7" s="1"/>
  <c r="N730" i="7"/>
  <c r="H730" i="7"/>
  <c r="G730" i="7"/>
  <c r="F730" i="7"/>
  <c r="E730" i="7"/>
  <c r="C730" i="7"/>
  <c r="O729" i="7"/>
  <c r="AD729" i="7" s="1"/>
  <c r="N729" i="7"/>
  <c r="H729" i="7"/>
  <c r="G729" i="7"/>
  <c r="F729" i="7"/>
  <c r="E729" i="7"/>
  <c r="C729" i="7"/>
  <c r="O728" i="7"/>
  <c r="AD728" i="7" s="1"/>
  <c r="N728" i="7"/>
  <c r="H728" i="7"/>
  <c r="G728" i="7"/>
  <c r="F728" i="7"/>
  <c r="E728" i="7"/>
  <c r="C728" i="7"/>
  <c r="O727" i="7"/>
  <c r="AD727" i="7" s="1"/>
  <c r="N727" i="7"/>
  <c r="H727" i="7"/>
  <c r="G727" i="7"/>
  <c r="F727" i="7"/>
  <c r="E727" i="7"/>
  <c r="C727" i="7"/>
  <c r="O726" i="7"/>
  <c r="AD726" i="7" s="1"/>
  <c r="N726" i="7"/>
  <c r="H726" i="7"/>
  <c r="G726" i="7"/>
  <c r="F726" i="7"/>
  <c r="E726" i="7"/>
  <c r="C726" i="7"/>
  <c r="O725" i="7"/>
  <c r="AD725" i="7" s="1"/>
  <c r="N725" i="7"/>
  <c r="H725" i="7"/>
  <c r="G725" i="7"/>
  <c r="F725" i="7"/>
  <c r="E725" i="7"/>
  <c r="C725" i="7"/>
  <c r="O724" i="7"/>
  <c r="AD724" i="7" s="1"/>
  <c r="N724" i="7"/>
  <c r="H724" i="7"/>
  <c r="G724" i="7"/>
  <c r="F724" i="7"/>
  <c r="E724" i="7"/>
  <c r="C724" i="7"/>
  <c r="O723" i="7"/>
  <c r="AD723" i="7" s="1"/>
  <c r="N723" i="7"/>
  <c r="H723" i="7"/>
  <c r="G723" i="7"/>
  <c r="F723" i="7"/>
  <c r="E723" i="7"/>
  <c r="C723" i="7"/>
  <c r="O722" i="7"/>
  <c r="AD722" i="7" s="1"/>
  <c r="N722" i="7"/>
  <c r="H722" i="7"/>
  <c r="G722" i="7"/>
  <c r="F722" i="7"/>
  <c r="E722" i="7"/>
  <c r="C722" i="7"/>
  <c r="O721" i="7"/>
  <c r="AD721" i="7" s="1"/>
  <c r="N721" i="7"/>
  <c r="H721" i="7"/>
  <c r="G721" i="7"/>
  <c r="F721" i="7"/>
  <c r="E721" i="7"/>
  <c r="C721" i="7"/>
  <c r="O720" i="7"/>
  <c r="AD720" i="7" s="1"/>
  <c r="N720" i="7"/>
  <c r="H720" i="7"/>
  <c r="G720" i="7"/>
  <c r="F720" i="7"/>
  <c r="E720" i="7"/>
  <c r="C720" i="7"/>
  <c r="O719" i="7"/>
  <c r="AD719" i="7" s="1"/>
  <c r="N719" i="7"/>
  <c r="H719" i="7"/>
  <c r="G719" i="7"/>
  <c r="F719" i="7"/>
  <c r="E719" i="7"/>
  <c r="C719" i="7"/>
  <c r="O718" i="7"/>
  <c r="AD718" i="7" s="1"/>
  <c r="N718" i="7"/>
  <c r="H718" i="7"/>
  <c r="G718" i="7"/>
  <c r="F718" i="7"/>
  <c r="E718" i="7"/>
  <c r="C718" i="7"/>
  <c r="O717" i="7"/>
  <c r="AD717" i="7" s="1"/>
  <c r="N717" i="7"/>
  <c r="H717" i="7"/>
  <c r="G717" i="7"/>
  <c r="F717" i="7"/>
  <c r="E717" i="7"/>
  <c r="C717" i="7"/>
  <c r="O716" i="7"/>
  <c r="AD716" i="7" s="1"/>
  <c r="N716" i="7"/>
  <c r="H716" i="7"/>
  <c r="G716" i="7"/>
  <c r="F716" i="7"/>
  <c r="E716" i="7"/>
  <c r="C716" i="7"/>
  <c r="O715" i="7"/>
  <c r="AD715" i="7" s="1"/>
  <c r="N715" i="7"/>
  <c r="H715" i="7"/>
  <c r="G715" i="7"/>
  <c r="F715" i="7"/>
  <c r="E715" i="7"/>
  <c r="C715" i="7"/>
  <c r="O713" i="7"/>
  <c r="AD713" i="7" s="1"/>
  <c r="N713" i="7"/>
  <c r="H713" i="7"/>
  <c r="G713" i="7"/>
  <c r="F713" i="7"/>
  <c r="E713" i="7"/>
  <c r="C713" i="7"/>
  <c r="O712" i="7"/>
  <c r="AD712" i="7" s="1"/>
  <c r="N712" i="7"/>
  <c r="H712" i="7"/>
  <c r="G712" i="7"/>
  <c r="F712" i="7"/>
  <c r="E712" i="7"/>
  <c r="C712" i="7"/>
  <c r="O711" i="7"/>
  <c r="AD711" i="7" s="1"/>
  <c r="N711" i="7"/>
  <c r="H711" i="7"/>
  <c r="G711" i="7"/>
  <c r="F711" i="7"/>
  <c r="E711" i="7"/>
  <c r="C711" i="7"/>
  <c r="O710" i="7"/>
  <c r="AD710" i="7" s="1"/>
  <c r="N710" i="7"/>
  <c r="H710" i="7"/>
  <c r="G710" i="7"/>
  <c r="F710" i="7"/>
  <c r="E710" i="7"/>
  <c r="C710" i="7"/>
  <c r="O709" i="7"/>
  <c r="AD709" i="7" s="1"/>
  <c r="N709" i="7"/>
  <c r="H709" i="7"/>
  <c r="G709" i="7"/>
  <c r="F709" i="7"/>
  <c r="E709" i="7"/>
  <c r="C709" i="7"/>
  <c r="O708" i="7"/>
  <c r="AD708" i="7" s="1"/>
  <c r="N708" i="7"/>
  <c r="H708" i="7"/>
  <c r="G708" i="7"/>
  <c r="F708" i="7"/>
  <c r="E708" i="7"/>
  <c r="C708" i="7"/>
  <c r="O707" i="7"/>
  <c r="AD707" i="7" s="1"/>
  <c r="N707" i="7"/>
  <c r="H707" i="7"/>
  <c r="G707" i="7"/>
  <c r="F707" i="7"/>
  <c r="E707" i="7"/>
  <c r="C707" i="7"/>
  <c r="O706" i="7"/>
  <c r="AD706" i="7" s="1"/>
  <c r="N706" i="7"/>
  <c r="H706" i="7"/>
  <c r="G706" i="7"/>
  <c r="F706" i="7"/>
  <c r="E706" i="7"/>
  <c r="C706" i="7"/>
  <c r="O705" i="7"/>
  <c r="AD705" i="7" s="1"/>
  <c r="N705" i="7"/>
  <c r="H705" i="7"/>
  <c r="G705" i="7"/>
  <c r="F705" i="7"/>
  <c r="E705" i="7"/>
  <c r="C705" i="7"/>
  <c r="O704" i="7"/>
  <c r="AD704" i="7" s="1"/>
  <c r="N704" i="7"/>
  <c r="H704" i="7"/>
  <c r="G704" i="7"/>
  <c r="F704" i="7"/>
  <c r="E704" i="7"/>
  <c r="C704" i="7"/>
  <c r="O703" i="7"/>
  <c r="AD703" i="7" s="1"/>
  <c r="N703" i="7"/>
  <c r="H703" i="7"/>
  <c r="G703" i="7"/>
  <c r="F703" i="7"/>
  <c r="E703" i="7"/>
  <c r="C703" i="7"/>
  <c r="O702" i="7"/>
  <c r="AD702" i="7" s="1"/>
  <c r="N702" i="7"/>
  <c r="H702" i="7"/>
  <c r="G702" i="7"/>
  <c r="F702" i="7"/>
  <c r="E702" i="7"/>
  <c r="C702" i="7"/>
  <c r="O701" i="7"/>
  <c r="AD701" i="7" s="1"/>
  <c r="N701" i="7"/>
  <c r="H701" i="7"/>
  <c r="G701" i="7"/>
  <c r="F701" i="7"/>
  <c r="E701" i="7"/>
  <c r="C701" i="7"/>
  <c r="O700" i="7"/>
  <c r="AD700" i="7" s="1"/>
  <c r="N700" i="7"/>
  <c r="H700" i="7"/>
  <c r="G700" i="7"/>
  <c r="F700" i="7"/>
  <c r="E700" i="7"/>
  <c r="C700" i="7"/>
  <c r="O699" i="7"/>
  <c r="AD699" i="7" s="1"/>
  <c r="N699" i="7"/>
  <c r="H699" i="7"/>
  <c r="G699" i="7"/>
  <c r="F699" i="7"/>
  <c r="E699" i="7"/>
  <c r="C699" i="7"/>
  <c r="O698" i="7"/>
  <c r="AD698" i="7" s="1"/>
  <c r="N698" i="7"/>
  <c r="H698" i="7"/>
  <c r="G698" i="7"/>
  <c r="F698" i="7"/>
  <c r="E698" i="7"/>
  <c r="C698" i="7"/>
  <c r="O697" i="7"/>
  <c r="AD697" i="7" s="1"/>
  <c r="N697" i="7"/>
  <c r="H697" i="7"/>
  <c r="G697" i="7"/>
  <c r="F697" i="7"/>
  <c r="E697" i="7"/>
  <c r="C697" i="7"/>
  <c r="O696" i="7"/>
  <c r="AD696" i="7" s="1"/>
  <c r="N696" i="7"/>
  <c r="H696" i="7"/>
  <c r="G696" i="7"/>
  <c r="F696" i="7"/>
  <c r="E696" i="7"/>
  <c r="C696" i="7"/>
  <c r="O695" i="7"/>
  <c r="AD695" i="7" s="1"/>
  <c r="N695" i="7"/>
  <c r="H695" i="7"/>
  <c r="G695" i="7"/>
  <c r="F695" i="7"/>
  <c r="E695" i="7"/>
  <c r="C695" i="7"/>
  <c r="O693" i="7"/>
  <c r="AD693" i="7" s="1"/>
  <c r="N693" i="7"/>
  <c r="H693" i="7"/>
  <c r="G693" i="7"/>
  <c r="F693" i="7"/>
  <c r="E693" i="7"/>
  <c r="C693" i="7"/>
  <c r="O692" i="7"/>
  <c r="AD692" i="7" s="1"/>
  <c r="N692" i="7"/>
  <c r="H692" i="7"/>
  <c r="G692" i="7"/>
  <c r="F692" i="7"/>
  <c r="E692" i="7"/>
  <c r="C692" i="7"/>
  <c r="O691" i="7"/>
  <c r="AD691" i="7" s="1"/>
  <c r="N691" i="7"/>
  <c r="H691" i="7"/>
  <c r="G691" i="7"/>
  <c r="F691" i="7"/>
  <c r="E691" i="7"/>
  <c r="C691" i="7"/>
  <c r="O690" i="7"/>
  <c r="AD690" i="7" s="1"/>
  <c r="N690" i="7"/>
  <c r="H690" i="7"/>
  <c r="G690" i="7"/>
  <c r="F690" i="7"/>
  <c r="E690" i="7"/>
  <c r="C690" i="7"/>
  <c r="O689" i="7"/>
  <c r="AD689" i="7" s="1"/>
  <c r="N689" i="7"/>
  <c r="H689" i="7"/>
  <c r="G689" i="7"/>
  <c r="F689" i="7"/>
  <c r="E689" i="7"/>
  <c r="C689" i="7"/>
  <c r="O688" i="7"/>
  <c r="AD688" i="7" s="1"/>
  <c r="N688" i="7"/>
  <c r="H688" i="7"/>
  <c r="G688" i="7"/>
  <c r="F688" i="7"/>
  <c r="E688" i="7"/>
  <c r="C688" i="7"/>
  <c r="O687" i="7"/>
  <c r="AD687" i="7" s="1"/>
  <c r="N687" i="7"/>
  <c r="H687" i="7"/>
  <c r="G687" i="7"/>
  <c r="F687" i="7"/>
  <c r="E687" i="7"/>
  <c r="C687" i="7"/>
  <c r="O686" i="7"/>
  <c r="AD686" i="7" s="1"/>
  <c r="N686" i="7"/>
  <c r="H686" i="7"/>
  <c r="G686" i="7"/>
  <c r="F686" i="7"/>
  <c r="E686" i="7"/>
  <c r="C686" i="7"/>
  <c r="O685" i="7"/>
  <c r="AD685" i="7" s="1"/>
  <c r="N685" i="7"/>
  <c r="H685" i="7"/>
  <c r="G685" i="7"/>
  <c r="F685" i="7"/>
  <c r="E685" i="7"/>
  <c r="C685" i="7"/>
  <c r="O684" i="7"/>
  <c r="AD684" i="7" s="1"/>
  <c r="N684" i="7"/>
  <c r="H684" i="7"/>
  <c r="G684" i="7"/>
  <c r="F684" i="7"/>
  <c r="E684" i="7"/>
  <c r="C684" i="7"/>
  <c r="O683" i="7"/>
  <c r="AD683" i="7" s="1"/>
  <c r="N683" i="7"/>
  <c r="H683" i="7"/>
  <c r="G683" i="7"/>
  <c r="F683" i="7"/>
  <c r="E683" i="7"/>
  <c r="C683" i="7"/>
  <c r="O682" i="7"/>
  <c r="AD682" i="7" s="1"/>
  <c r="N682" i="7"/>
  <c r="H682" i="7"/>
  <c r="G682" i="7"/>
  <c r="F682" i="7"/>
  <c r="E682" i="7"/>
  <c r="C682" i="7"/>
  <c r="O681" i="7"/>
  <c r="AD681" i="7" s="1"/>
  <c r="N681" i="7"/>
  <c r="H681" i="7"/>
  <c r="G681" i="7"/>
  <c r="F681" i="7"/>
  <c r="E681" i="7"/>
  <c r="C681" i="7"/>
  <c r="O680" i="7"/>
  <c r="AD680" i="7" s="1"/>
  <c r="N680" i="7"/>
  <c r="H680" i="7"/>
  <c r="G680" i="7"/>
  <c r="F680" i="7"/>
  <c r="E680" i="7"/>
  <c r="C680" i="7"/>
  <c r="O679" i="7"/>
  <c r="AD679" i="7" s="1"/>
  <c r="N679" i="7"/>
  <c r="H679" i="7"/>
  <c r="G679" i="7"/>
  <c r="F679" i="7"/>
  <c r="E679" i="7"/>
  <c r="C679" i="7"/>
  <c r="O678" i="7"/>
  <c r="AD678" i="7" s="1"/>
  <c r="N678" i="7"/>
  <c r="H678" i="7"/>
  <c r="G678" i="7"/>
  <c r="F678" i="7"/>
  <c r="E678" i="7"/>
  <c r="C678" i="7"/>
  <c r="O677" i="7"/>
  <c r="AD677" i="7" s="1"/>
  <c r="N677" i="7"/>
  <c r="H677" i="7"/>
  <c r="G677" i="7"/>
  <c r="F677" i="7"/>
  <c r="E677" i="7"/>
  <c r="C677" i="7"/>
  <c r="O676" i="7"/>
  <c r="AD676" i="7" s="1"/>
  <c r="N676" i="7"/>
  <c r="H676" i="7"/>
  <c r="G676" i="7"/>
  <c r="F676" i="7"/>
  <c r="E676" i="7"/>
  <c r="C676" i="7"/>
  <c r="O675" i="7"/>
  <c r="AD675" i="7" s="1"/>
  <c r="N675" i="7"/>
  <c r="H675" i="7"/>
  <c r="G675" i="7"/>
  <c r="F675" i="7"/>
  <c r="E675" i="7"/>
  <c r="C675" i="7"/>
  <c r="O673" i="7"/>
  <c r="AD673" i="7" s="1"/>
  <c r="N673" i="7"/>
  <c r="H673" i="7"/>
  <c r="G673" i="7"/>
  <c r="F673" i="7"/>
  <c r="E673" i="7"/>
  <c r="C673" i="7"/>
  <c r="O672" i="7"/>
  <c r="AD672" i="7" s="1"/>
  <c r="N672" i="7"/>
  <c r="H672" i="7"/>
  <c r="G672" i="7"/>
  <c r="F672" i="7"/>
  <c r="E672" i="7"/>
  <c r="C672" i="7"/>
  <c r="O671" i="7"/>
  <c r="AD671" i="7" s="1"/>
  <c r="N671" i="7"/>
  <c r="H671" i="7"/>
  <c r="G671" i="7"/>
  <c r="F671" i="7"/>
  <c r="E671" i="7"/>
  <c r="C671" i="7"/>
  <c r="O670" i="7"/>
  <c r="AD670" i="7" s="1"/>
  <c r="N670" i="7"/>
  <c r="H670" i="7"/>
  <c r="G670" i="7"/>
  <c r="F670" i="7"/>
  <c r="E670" i="7"/>
  <c r="C670" i="7"/>
  <c r="O669" i="7"/>
  <c r="AD669" i="7" s="1"/>
  <c r="N669" i="7"/>
  <c r="H669" i="7"/>
  <c r="G669" i="7"/>
  <c r="F669" i="7"/>
  <c r="E669" i="7"/>
  <c r="C669" i="7"/>
  <c r="O668" i="7"/>
  <c r="AD668" i="7" s="1"/>
  <c r="N668" i="7"/>
  <c r="H668" i="7"/>
  <c r="G668" i="7"/>
  <c r="F668" i="7"/>
  <c r="E668" i="7"/>
  <c r="C668" i="7"/>
  <c r="O667" i="7"/>
  <c r="AD667" i="7" s="1"/>
  <c r="N667" i="7"/>
  <c r="H667" i="7"/>
  <c r="G667" i="7"/>
  <c r="F667" i="7"/>
  <c r="E667" i="7"/>
  <c r="C667" i="7"/>
  <c r="O666" i="7"/>
  <c r="AD666" i="7" s="1"/>
  <c r="N666" i="7"/>
  <c r="H666" i="7"/>
  <c r="G666" i="7"/>
  <c r="F666" i="7"/>
  <c r="E666" i="7"/>
  <c r="C666" i="7"/>
  <c r="O665" i="7"/>
  <c r="AD665" i="7" s="1"/>
  <c r="N665" i="7"/>
  <c r="H665" i="7"/>
  <c r="G665" i="7"/>
  <c r="F665" i="7"/>
  <c r="E665" i="7"/>
  <c r="C665" i="7"/>
  <c r="O664" i="7"/>
  <c r="AD664" i="7" s="1"/>
  <c r="N664" i="7"/>
  <c r="H664" i="7"/>
  <c r="G664" i="7"/>
  <c r="F664" i="7"/>
  <c r="E664" i="7"/>
  <c r="C664" i="7"/>
  <c r="O663" i="7"/>
  <c r="AD663" i="7" s="1"/>
  <c r="N663" i="7"/>
  <c r="H663" i="7"/>
  <c r="G663" i="7"/>
  <c r="F663" i="7"/>
  <c r="E663" i="7"/>
  <c r="C663" i="7"/>
  <c r="O662" i="7"/>
  <c r="AD662" i="7" s="1"/>
  <c r="N662" i="7"/>
  <c r="H662" i="7"/>
  <c r="G662" i="7"/>
  <c r="F662" i="7"/>
  <c r="E662" i="7"/>
  <c r="C662" i="7"/>
  <c r="O661" i="7"/>
  <c r="AD661" i="7" s="1"/>
  <c r="N661" i="7"/>
  <c r="H661" i="7"/>
  <c r="G661" i="7"/>
  <c r="F661" i="7"/>
  <c r="E661" i="7"/>
  <c r="C661" i="7"/>
  <c r="O660" i="7"/>
  <c r="AD660" i="7" s="1"/>
  <c r="N660" i="7"/>
  <c r="H660" i="7"/>
  <c r="G660" i="7"/>
  <c r="F660" i="7"/>
  <c r="E660" i="7"/>
  <c r="C660" i="7"/>
  <c r="O659" i="7"/>
  <c r="AD659" i="7" s="1"/>
  <c r="N659" i="7"/>
  <c r="H659" i="7"/>
  <c r="G659" i="7"/>
  <c r="F659" i="7"/>
  <c r="E659" i="7"/>
  <c r="C659" i="7"/>
  <c r="O658" i="7"/>
  <c r="AD658" i="7" s="1"/>
  <c r="N658" i="7"/>
  <c r="H658" i="7"/>
  <c r="G658" i="7"/>
  <c r="F658" i="7"/>
  <c r="E658" i="7"/>
  <c r="C658" i="7"/>
  <c r="O657" i="7"/>
  <c r="AD657" i="7" s="1"/>
  <c r="N657" i="7"/>
  <c r="H657" i="7"/>
  <c r="G657" i="7"/>
  <c r="F657" i="7"/>
  <c r="E657" i="7"/>
  <c r="C657" i="7"/>
  <c r="O656" i="7"/>
  <c r="AD656" i="7" s="1"/>
  <c r="N656" i="7"/>
  <c r="H656" i="7"/>
  <c r="G656" i="7"/>
  <c r="F656" i="7"/>
  <c r="E656" i="7"/>
  <c r="C656" i="7"/>
  <c r="O655" i="7"/>
  <c r="AD655" i="7" s="1"/>
  <c r="N655" i="7"/>
  <c r="H655" i="7"/>
  <c r="G655" i="7"/>
  <c r="F655" i="7"/>
  <c r="E655" i="7"/>
  <c r="C655" i="7"/>
  <c r="O653" i="7"/>
  <c r="AD653" i="7" s="1"/>
  <c r="N653" i="7"/>
  <c r="H653" i="7"/>
  <c r="G653" i="7"/>
  <c r="F653" i="7"/>
  <c r="E653" i="7"/>
  <c r="C653" i="7"/>
  <c r="O652" i="7"/>
  <c r="AD652" i="7" s="1"/>
  <c r="N652" i="7"/>
  <c r="H652" i="7"/>
  <c r="G652" i="7"/>
  <c r="F652" i="7"/>
  <c r="E652" i="7"/>
  <c r="C652" i="7"/>
  <c r="O651" i="7"/>
  <c r="AD651" i="7" s="1"/>
  <c r="N651" i="7"/>
  <c r="H651" i="7"/>
  <c r="G651" i="7"/>
  <c r="F651" i="7"/>
  <c r="E651" i="7"/>
  <c r="C651" i="7"/>
  <c r="O650" i="7"/>
  <c r="AD650" i="7" s="1"/>
  <c r="N650" i="7"/>
  <c r="H650" i="7"/>
  <c r="G650" i="7"/>
  <c r="F650" i="7"/>
  <c r="E650" i="7"/>
  <c r="C650" i="7"/>
  <c r="O649" i="7"/>
  <c r="AD649" i="7" s="1"/>
  <c r="N649" i="7"/>
  <c r="H649" i="7"/>
  <c r="G649" i="7"/>
  <c r="F649" i="7"/>
  <c r="E649" i="7"/>
  <c r="C649" i="7"/>
  <c r="O648" i="7"/>
  <c r="AD648" i="7" s="1"/>
  <c r="N648" i="7"/>
  <c r="H648" i="7"/>
  <c r="G648" i="7"/>
  <c r="F648" i="7"/>
  <c r="E648" i="7"/>
  <c r="C648" i="7"/>
  <c r="O647" i="7"/>
  <c r="AD647" i="7" s="1"/>
  <c r="N647" i="7"/>
  <c r="H647" i="7"/>
  <c r="G647" i="7"/>
  <c r="F647" i="7"/>
  <c r="E647" i="7"/>
  <c r="C647" i="7"/>
  <c r="O646" i="7"/>
  <c r="AD646" i="7" s="1"/>
  <c r="N646" i="7"/>
  <c r="H646" i="7"/>
  <c r="G646" i="7"/>
  <c r="F646" i="7"/>
  <c r="E646" i="7"/>
  <c r="C646" i="7"/>
  <c r="O645" i="7"/>
  <c r="AD645" i="7" s="1"/>
  <c r="N645" i="7"/>
  <c r="H645" i="7"/>
  <c r="G645" i="7"/>
  <c r="F645" i="7"/>
  <c r="E645" i="7"/>
  <c r="C645" i="7"/>
  <c r="O644" i="7"/>
  <c r="AD644" i="7" s="1"/>
  <c r="N644" i="7"/>
  <c r="H644" i="7"/>
  <c r="G644" i="7"/>
  <c r="F644" i="7"/>
  <c r="E644" i="7"/>
  <c r="C644" i="7"/>
  <c r="O643" i="7"/>
  <c r="AD643" i="7" s="1"/>
  <c r="N643" i="7"/>
  <c r="H643" i="7"/>
  <c r="G643" i="7"/>
  <c r="F643" i="7"/>
  <c r="E643" i="7"/>
  <c r="C643" i="7"/>
  <c r="O642" i="7"/>
  <c r="AD642" i="7" s="1"/>
  <c r="N642" i="7"/>
  <c r="H642" i="7"/>
  <c r="G642" i="7"/>
  <c r="F642" i="7"/>
  <c r="E642" i="7"/>
  <c r="C642" i="7"/>
  <c r="O641" i="7"/>
  <c r="AD641" i="7" s="1"/>
  <c r="N641" i="7"/>
  <c r="H641" i="7"/>
  <c r="G641" i="7"/>
  <c r="F641" i="7"/>
  <c r="E641" i="7"/>
  <c r="C641" i="7"/>
  <c r="O640" i="7"/>
  <c r="AD640" i="7" s="1"/>
  <c r="N640" i="7"/>
  <c r="H640" i="7"/>
  <c r="G640" i="7"/>
  <c r="F640" i="7"/>
  <c r="E640" i="7"/>
  <c r="C640" i="7"/>
  <c r="O639" i="7"/>
  <c r="AD639" i="7" s="1"/>
  <c r="N639" i="7"/>
  <c r="H639" i="7"/>
  <c r="G639" i="7"/>
  <c r="F639" i="7"/>
  <c r="E639" i="7"/>
  <c r="C639" i="7"/>
  <c r="O638" i="7"/>
  <c r="AD638" i="7" s="1"/>
  <c r="N638" i="7"/>
  <c r="H638" i="7"/>
  <c r="G638" i="7"/>
  <c r="F638" i="7"/>
  <c r="E638" i="7"/>
  <c r="C638" i="7"/>
  <c r="O637" i="7"/>
  <c r="AD637" i="7" s="1"/>
  <c r="N637" i="7"/>
  <c r="H637" i="7"/>
  <c r="G637" i="7"/>
  <c r="F637" i="7"/>
  <c r="E637" i="7"/>
  <c r="C637" i="7"/>
  <c r="O636" i="7"/>
  <c r="AD636" i="7" s="1"/>
  <c r="N636" i="7"/>
  <c r="H636" i="7"/>
  <c r="G636" i="7"/>
  <c r="F636" i="7"/>
  <c r="E636" i="7"/>
  <c r="C636" i="7"/>
  <c r="O635" i="7"/>
  <c r="AD635" i="7" s="1"/>
  <c r="N635" i="7"/>
  <c r="H635" i="7"/>
  <c r="G635" i="7"/>
  <c r="F635" i="7"/>
  <c r="E635" i="7"/>
  <c r="C635" i="7"/>
  <c r="N622" i="7"/>
  <c r="E616" i="7"/>
  <c r="G633" i="7"/>
  <c r="G622" i="7"/>
  <c r="V633" i="7"/>
  <c r="T631" i="7"/>
  <c r="V631" i="7"/>
  <c r="V630" i="7"/>
  <c r="V629" i="7"/>
  <c r="V628" i="7"/>
  <c r="V626" i="7"/>
  <c r="V624" i="7"/>
  <c r="V622" i="7"/>
  <c r="V621" i="7"/>
  <c r="V620" i="7"/>
  <c r="V618" i="7"/>
  <c r="V617" i="7"/>
  <c r="V616" i="7"/>
  <c r="V615" i="7"/>
  <c r="T627" i="7"/>
  <c r="T633" i="7"/>
  <c r="AA1170" i="7" l="1"/>
  <c r="AA1169" i="7"/>
  <c r="AF1169" i="7"/>
  <c r="AF1173" i="7"/>
  <c r="AF1175" i="7"/>
  <c r="AF1177" i="7"/>
  <c r="O1121" i="7"/>
  <c r="AD1121" i="7" s="1"/>
  <c r="AD1103" i="7"/>
  <c r="X1119" i="7"/>
  <c r="AD1104" i="7"/>
  <c r="AE1104" i="7" s="1"/>
  <c r="O1268" i="7"/>
  <c r="AD1268" i="7" s="1"/>
  <c r="AD1248" i="7"/>
  <c r="O1181" i="7"/>
  <c r="AD1181" i="7" s="1"/>
  <c r="AD1161" i="7"/>
  <c r="AD1171" i="7"/>
  <c r="AE1171" i="7" s="1"/>
  <c r="O1326" i="7"/>
  <c r="AD1326" i="7" s="1"/>
  <c r="AD1306" i="7"/>
  <c r="AD1316" i="7"/>
  <c r="AE1316" i="7" s="1"/>
  <c r="O1210" i="7"/>
  <c r="AD1210" i="7" s="1"/>
  <c r="AD1190" i="7"/>
  <c r="AF1171" i="7"/>
  <c r="O1239" i="7"/>
  <c r="AD1239" i="7" s="1"/>
  <c r="AD1219" i="7"/>
  <c r="AD1229" i="7"/>
  <c r="AE1229" i="7" s="1"/>
  <c r="AD1317" i="7"/>
  <c r="AE1317" i="7" s="1"/>
  <c r="AD1319" i="7"/>
  <c r="AE1319" i="7" s="1"/>
  <c r="AF1126" i="7"/>
  <c r="AC1119" i="7"/>
  <c r="O1152" i="7"/>
  <c r="AD1132" i="7"/>
  <c r="AD1149" i="7"/>
  <c r="AE1149" i="7" s="1"/>
  <c r="AD1151" i="7"/>
  <c r="AE1151" i="7" s="1"/>
  <c r="O1297" i="7"/>
  <c r="AD1297" i="7" s="1"/>
  <c r="AD1277" i="7"/>
  <c r="AF1170" i="7"/>
  <c r="AF1228" i="7"/>
  <c r="X1229" i="7"/>
  <c r="AA1227" i="7"/>
  <c r="AC1126" i="7"/>
  <c r="AA1228" i="7"/>
  <c r="AA1318" i="7"/>
  <c r="X1105" i="7"/>
  <c r="AA1149" i="7"/>
  <c r="AC1229" i="7"/>
  <c r="AC1105" i="7"/>
  <c r="AF1199" i="7"/>
  <c r="X1150" i="7"/>
  <c r="X1152" i="7"/>
  <c r="AC1150" i="7"/>
  <c r="AC1251" i="7"/>
  <c r="X1253" i="7"/>
  <c r="AF1182" i="7"/>
  <c r="AF1127" i="7"/>
  <c r="N1138" i="7"/>
  <c r="AF1154" i="7"/>
  <c r="AC1198" i="7"/>
  <c r="AF1227" i="7"/>
  <c r="AA1198" i="7"/>
  <c r="N1204" i="7"/>
  <c r="AF1226" i="7"/>
  <c r="X1228" i="7"/>
  <c r="X1254" i="7"/>
  <c r="AA1126" i="7"/>
  <c r="AF1164" i="7"/>
  <c r="AF1198" i="7"/>
  <c r="AC1228" i="7"/>
  <c r="AC1227" i="7"/>
  <c r="AF1162" i="7"/>
  <c r="AC1252" i="7"/>
  <c r="AC1286" i="7"/>
  <c r="N1126" i="7"/>
  <c r="AA1105" i="7"/>
  <c r="X1126" i="7"/>
  <c r="AA1171" i="7"/>
  <c r="N1179" i="7"/>
  <c r="N1196" i="7"/>
  <c r="AA1197" i="7"/>
  <c r="X1227" i="7"/>
  <c r="AC1254" i="7"/>
  <c r="X1170" i="7"/>
  <c r="AF1179" i="7"/>
  <c r="AF1196" i="7"/>
  <c r="X1198" i="7"/>
  <c r="AC1226" i="7"/>
  <c r="X1251" i="7"/>
  <c r="AC1170" i="7"/>
  <c r="AF1180" i="7"/>
  <c r="AF1186" i="7"/>
  <c r="X1196" i="7"/>
  <c r="Y1152" i="7"/>
  <c r="AF1156" i="7"/>
  <c r="Y1171" i="7"/>
  <c r="AF1130" i="7"/>
  <c r="AF1178" i="7"/>
  <c r="AA1229" i="7"/>
  <c r="AF1119" i="7"/>
  <c r="AF1191" i="7"/>
  <c r="AA1199" i="7"/>
  <c r="AF1229" i="7"/>
  <c r="AA1104" i="7"/>
  <c r="AC1152" i="7"/>
  <c r="AF1163" i="7"/>
  <c r="AA1226" i="7"/>
  <c r="AC1283" i="7"/>
  <c r="AF1105" i="7"/>
  <c r="AF1104" i="7"/>
  <c r="N1146" i="7"/>
  <c r="N1167" i="7"/>
  <c r="AA1168" i="7"/>
  <c r="X1171" i="7"/>
  <c r="AF1184" i="7"/>
  <c r="AA1196" i="7"/>
  <c r="AF1197" i="7"/>
  <c r="X1199" i="7"/>
  <c r="X1226" i="7"/>
  <c r="AC1253" i="7"/>
  <c r="AA1284" i="7"/>
  <c r="Y1170" i="7"/>
  <c r="Y1151" i="7"/>
  <c r="AB1119" i="7"/>
  <c r="X1104" i="7"/>
  <c r="N1119" i="7"/>
  <c r="AA1150" i="7"/>
  <c r="AA1152" i="7"/>
  <c r="AF1153" i="7"/>
  <c r="AF1155" i="7"/>
  <c r="AF1168" i="7"/>
  <c r="AC1171" i="7"/>
  <c r="AF1172" i="7"/>
  <c r="AF1174" i="7"/>
  <c r="AF1176" i="7"/>
  <c r="AF1181" i="7"/>
  <c r="AF1183" i="7"/>
  <c r="AF1185" i="7"/>
  <c r="AC1199" i="7"/>
  <c r="AA1283" i="7"/>
  <c r="AC1104" i="7"/>
  <c r="N1108" i="7"/>
  <c r="AF1150" i="7"/>
  <c r="AA1151" i="7"/>
  <c r="AF1152" i="7"/>
  <c r="AF1166" i="7"/>
  <c r="AF1167" i="7"/>
  <c r="X1169" i="7"/>
  <c r="AF1188" i="7"/>
  <c r="X1197" i="7"/>
  <c r="N1255" i="7"/>
  <c r="X1285" i="7"/>
  <c r="X1317" i="7"/>
  <c r="X1319" i="7"/>
  <c r="Y1169" i="7"/>
  <c r="Y1150" i="7"/>
  <c r="N1110" i="7"/>
  <c r="AF1129" i="7"/>
  <c r="X1149" i="7"/>
  <c r="AF1149" i="7"/>
  <c r="X1151" i="7"/>
  <c r="AF1151" i="7"/>
  <c r="AF1157" i="7"/>
  <c r="AF1159" i="7"/>
  <c r="AF1165" i="7"/>
  <c r="X1168" i="7"/>
  <c r="AC1169" i="7"/>
  <c r="AF1187" i="7"/>
  <c r="AC1196" i="7"/>
  <c r="AC1197" i="7"/>
  <c r="X1284" i="7"/>
  <c r="AC1285" i="7"/>
  <c r="N1111" i="7"/>
  <c r="N1124" i="7"/>
  <c r="AA1119" i="7"/>
  <c r="AF1128" i="7"/>
  <c r="AC1149" i="7"/>
  <c r="AC1151" i="7"/>
  <c r="AF1158" i="7"/>
  <c r="AC1168" i="7"/>
  <c r="AC1284" i="7"/>
  <c r="Y1168" i="7"/>
  <c r="N1109" i="7"/>
  <c r="N1117" i="7"/>
  <c r="O1107" i="7"/>
  <c r="AD1107" i="7" s="1"/>
  <c r="O1115" i="7"/>
  <c r="AD1115" i="7" s="1"/>
  <c r="O1123" i="7"/>
  <c r="AD1123" i="7" s="1"/>
  <c r="N1106" i="7"/>
  <c r="N1139" i="7"/>
  <c r="N1198" i="7"/>
  <c r="X1252" i="7"/>
  <c r="N1308" i="7"/>
  <c r="AB1198" i="7"/>
  <c r="Z1149" i="7"/>
  <c r="Z1126" i="7"/>
  <c r="AB1105" i="7"/>
  <c r="AB1229" i="7"/>
  <c r="AB1228" i="7"/>
  <c r="AB1227" i="7"/>
  <c r="AB1226" i="7"/>
  <c r="O1108" i="7"/>
  <c r="AD1108" i="7" s="1"/>
  <c r="O1124" i="7"/>
  <c r="AD1124" i="7" s="1"/>
  <c r="O1106" i="7"/>
  <c r="AD1106" i="7" s="1"/>
  <c r="N1155" i="7"/>
  <c r="X1286" i="7"/>
  <c r="N1309" i="7"/>
  <c r="Z1199" i="7"/>
  <c r="AB1197" i="7"/>
  <c r="Y1149" i="7"/>
  <c r="Y1126" i="7"/>
  <c r="Z1119" i="7"/>
  <c r="AB1104" i="7"/>
  <c r="O1109" i="7"/>
  <c r="AD1109" i="7" s="1"/>
  <c r="O1117" i="7"/>
  <c r="AD1117" i="7" s="1"/>
  <c r="N1237" i="7"/>
  <c r="N1310" i="7"/>
  <c r="Y1199" i="7"/>
  <c r="Z1198" i="7"/>
  <c r="Z1105" i="7"/>
  <c r="Z1229" i="7"/>
  <c r="Z1228" i="7"/>
  <c r="Z1227" i="7"/>
  <c r="Z1226" i="7"/>
  <c r="N1112" i="7"/>
  <c r="O1110" i="7"/>
  <c r="AD1110" i="7" s="1"/>
  <c r="O1126" i="7"/>
  <c r="N1250" i="7"/>
  <c r="N1266" i="7"/>
  <c r="N1312" i="7"/>
  <c r="X1318" i="7"/>
  <c r="Z1197" i="7"/>
  <c r="AB1196" i="7"/>
  <c r="Z1104" i="7"/>
  <c r="N1121" i="7"/>
  <c r="O1111" i="7"/>
  <c r="AD1111" i="7" s="1"/>
  <c r="O1119" i="7"/>
  <c r="N1150" i="7"/>
  <c r="N1192" i="7"/>
  <c r="N1208" i="7"/>
  <c r="N1251" i="7"/>
  <c r="AF1254" i="7"/>
  <c r="N1279" i="7"/>
  <c r="AC1318" i="7"/>
  <c r="AB1171" i="7"/>
  <c r="AB1170" i="7"/>
  <c r="AB1169" i="7"/>
  <c r="AB1168" i="7"/>
  <c r="AB1152" i="7"/>
  <c r="AB1151" i="7"/>
  <c r="AB1150" i="7"/>
  <c r="O1130" i="7"/>
  <c r="AD1130" i="7" s="1"/>
  <c r="N1105" i="7"/>
  <c r="N1130" i="7"/>
  <c r="O1112" i="7"/>
  <c r="AD1112" i="7" s="1"/>
  <c r="N1134" i="7"/>
  <c r="N1193" i="7"/>
  <c r="N1221" i="7"/>
  <c r="N1233" i="7"/>
  <c r="N1252" i="7"/>
  <c r="N1281" i="7"/>
  <c r="Z1196" i="7"/>
  <c r="O1105" i="7"/>
  <c r="N1107" i="7"/>
  <c r="N1115" i="7"/>
  <c r="N1135" i="7"/>
  <c r="N1163" i="7"/>
  <c r="N1175" i="7"/>
  <c r="N1194" i="7"/>
  <c r="N1225" i="7"/>
  <c r="N1254" i="7"/>
  <c r="N1262" i="7"/>
  <c r="AF1285" i="7"/>
  <c r="AF1286" i="7"/>
  <c r="AF1251" i="7"/>
  <c r="AF1252" i="7"/>
  <c r="AF1253" i="7"/>
  <c r="X1316" i="7"/>
  <c r="AC1316" i="7"/>
  <c r="AC1317" i="7"/>
  <c r="AC1319" i="7"/>
  <c r="Z1318" i="7"/>
  <c r="Y1318" i="7"/>
  <c r="AF1318" i="7"/>
  <c r="Y1319" i="7"/>
  <c r="AF1319" i="7"/>
  <c r="AF1317" i="7"/>
  <c r="AF1316" i="7"/>
  <c r="AB1317" i="7"/>
  <c r="AB1316" i="7"/>
  <c r="AB1319" i="7"/>
  <c r="AA1317" i="7"/>
  <c r="AA1316" i="7"/>
  <c r="AA1319" i="7"/>
  <c r="Z1317" i="7"/>
  <c r="Z1316" i="7"/>
  <c r="AB1286" i="7"/>
  <c r="AA1285" i="7"/>
  <c r="Z1284" i="7"/>
  <c r="Z1283" i="7"/>
  <c r="AA1286" i="7"/>
  <c r="Z1285" i="7"/>
  <c r="Y1284" i="7"/>
  <c r="Y1283" i="7"/>
  <c r="Z1286" i="7"/>
  <c r="Y1285" i="7"/>
  <c r="Y1286" i="7"/>
  <c r="AF1283" i="7"/>
  <c r="AF1284" i="7"/>
  <c r="AB1254" i="7"/>
  <c r="AB1253" i="7"/>
  <c r="AB1252" i="7"/>
  <c r="AB1251" i="7"/>
  <c r="AA1254" i="7"/>
  <c r="AA1253" i="7"/>
  <c r="AA1252" i="7"/>
  <c r="AA1251" i="7"/>
  <c r="Z1254" i="7"/>
  <c r="Z1253" i="7"/>
  <c r="Z1252" i="7"/>
  <c r="Z1251" i="7"/>
  <c r="Y1254" i="7"/>
  <c r="Y1253" i="7"/>
  <c r="Y1252" i="7"/>
  <c r="Y1251" i="7"/>
  <c r="N1320" i="7"/>
  <c r="N1324" i="7"/>
  <c r="O1311" i="7"/>
  <c r="AD1311" i="7" s="1"/>
  <c r="O1315" i="7"/>
  <c r="AD1315" i="7" s="1"/>
  <c r="O1308" i="7"/>
  <c r="AD1308" i="7" s="1"/>
  <c r="O1312" i="7"/>
  <c r="AD1312" i="7" s="1"/>
  <c r="O1320" i="7"/>
  <c r="AD1320" i="7" s="1"/>
  <c r="O1324" i="7"/>
  <c r="AD1324" i="7" s="1"/>
  <c r="N1313" i="7"/>
  <c r="N1329" i="7"/>
  <c r="N1333" i="7"/>
  <c r="O1309" i="7"/>
  <c r="AD1309" i="7" s="1"/>
  <c r="O1313" i="7"/>
  <c r="AD1313" i="7" s="1"/>
  <c r="O1329" i="7"/>
  <c r="AD1329" i="7" s="1"/>
  <c r="O1333" i="7"/>
  <c r="AD1333" i="7" s="1"/>
  <c r="N1314" i="7"/>
  <c r="N1318" i="7"/>
  <c r="N1322" i="7"/>
  <c r="N1326" i="7"/>
  <c r="O1327" i="7"/>
  <c r="AD1327" i="7" s="1"/>
  <c r="O1310" i="7"/>
  <c r="AD1310" i="7" s="1"/>
  <c r="O1314" i="7"/>
  <c r="AD1314" i="7" s="1"/>
  <c r="O1318" i="7"/>
  <c r="O1322" i="7"/>
  <c r="AD1322" i="7" s="1"/>
  <c r="N1311" i="7"/>
  <c r="N1315" i="7"/>
  <c r="N1283" i="7"/>
  <c r="N1291" i="7"/>
  <c r="N1295" i="7"/>
  <c r="O1282" i="7"/>
  <c r="AD1282" i="7" s="1"/>
  <c r="O1286" i="7"/>
  <c r="O1279" i="7"/>
  <c r="AD1279" i="7" s="1"/>
  <c r="O1283" i="7"/>
  <c r="O1291" i="7"/>
  <c r="AD1291" i="7" s="1"/>
  <c r="O1295" i="7"/>
  <c r="AD1295" i="7" s="1"/>
  <c r="N1280" i="7"/>
  <c r="N1284" i="7"/>
  <c r="N1300" i="7"/>
  <c r="N1304" i="7"/>
  <c r="O1280" i="7"/>
  <c r="AD1280" i="7" s="1"/>
  <c r="O1284" i="7"/>
  <c r="O1300" i="7"/>
  <c r="AD1300" i="7" s="1"/>
  <c r="O1304" i="7"/>
  <c r="AD1304" i="7" s="1"/>
  <c r="N1285" i="7"/>
  <c r="N1289" i="7"/>
  <c r="N1293" i="7"/>
  <c r="N1297" i="7"/>
  <c r="O1298" i="7"/>
  <c r="AD1298" i="7" s="1"/>
  <c r="O1281" i="7"/>
  <c r="AD1281" i="7" s="1"/>
  <c r="O1285" i="7"/>
  <c r="O1289" i="7"/>
  <c r="AD1289" i="7" s="1"/>
  <c r="O1293" i="7"/>
  <c r="AD1293" i="7" s="1"/>
  <c r="N1282" i="7"/>
  <c r="N1286" i="7"/>
  <c r="O1253" i="7"/>
  <c r="O1257" i="7"/>
  <c r="AD1257" i="7" s="1"/>
  <c r="O1269" i="7"/>
  <c r="AD1269" i="7" s="1"/>
  <c r="O1250" i="7"/>
  <c r="AD1250" i="7" s="1"/>
  <c r="O1254" i="7"/>
  <c r="O1262" i="7"/>
  <c r="AD1262" i="7" s="1"/>
  <c r="O1266" i="7"/>
  <c r="AD1266" i="7" s="1"/>
  <c r="N1271" i="7"/>
  <c r="N1275" i="7"/>
  <c r="O1251" i="7"/>
  <c r="O1255" i="7"/>
  <c r="AD1255" i="7" s="1"/>
  <c r="O1271" i="7"/>
  <c r="AD1271" i="7" s="1"/>
  <c r="O1275" i="7"/>
  <c r="AD1275" i="7" s="1"/>
  <c r="N1256" i="7"/>
  <c r="N1260" i="7"/>
  <c r="N1264" i="7"/>
  <c r="N1268" i="7"/>
  <c r="O1252" i="7"/>
  <c r="O1256" i="7"/>
  <c r="AD1256" i="7" s="1"/>
  <c r="O1260" i="7"/>
  <c r="AD1260" i="7" s="1"/>
  <c r="O1264" i="7"/>
  <c r="AD1264" i="7" s="1"/>
  <c r="N1253" i="7"/>
  <c r="N1257" i="7"/>
  <c r="O1224" i="7"/>
  <c r="AD1224" i="7" s="1"/>
  <c r="O1228" i="7"/>
  <c r="O1240" i="7"/>
  <c r="AD1240" i="7" s="1"/>
  <c r="O1221" i="7"/>
  <c r="AD1221" i="7" s="1"/>
  <c r="O1225" i="7"/>
  <c r="AD1225" i="7" s="1"/>
  <c r="O1233" i="7"/>
  <c r="AD1233" i="7" s="1"/>
  <c r="O1237" i="7"/>
  <c r="AD1237" i="7" s="1"/>
  <c r="N1222" i="7"/>
  <c r="N1226" i="7"/>
  <c r="N1242" i="7"/>
  <c r="N1246" i="7"/>
  <c r="O1222" i="7"/>
  <c r="AD1222" i="7" s="1"/>
  <c r="O1226" i="7"/>
  <c r="O1242" i="7"/>
  <c r="AD1242" i="7" s="1"/>
  <c r="O1246" i="7"/>
  <c r="AD1246" i="7" s="1"/>
  <c r="N1223" i="7"/>
  <c r="N1227" i="7"/>
  <c r="N1231" i="7"/>
  <c r="N1235" i="7"/>
  <c r="N1239" i="7"/>
  <c r="O1223" i="7"/>
  <c r="AD1223" i="7" s="1"/>
  <c r="O1227" i="7"/>
  <c r="O1231" i="7"/>
  <c r="AD1231" i="7" s="1"/>
  <c r="O1235" i="7"/>
  <c r="AD1235" i="7" s="1"/>
  <c r="N1224" i="7"/>
  <c r="N1228" i="7"/>
  <c r="O1195" i="7"/>
  <c r="AD1195" i="7" s="1"/>
  <c r="O1199" i="7"/>
  <c r="O1211" i="7"/>
  <c r="AD1211" i="7" s="1"/>
  <c r="O1192" i="7"/>
  <c r="AD1192" i="7" s="1"/>
  <c r="O1196" i="7"/>
  <c r="O1204" i="7"/>
  <c r="AD1204" i="7" s="1"/>
  <c r="O1208" i="7"/>
  <c r="AD1208" i="7" s="1"/>
  <c r="N1197" i="7"/>
  <c r="N1213" i="7"/>
  <c r="N1217" i="7"/>
  <c r="O1193" i="7"/>
  <c r="AD1193" i="7" s="1"/>
  <c r="O1197" i="7"/>
  <c r="O1213" i="7"/>
  <c r="AD1213" i="7" s="1"/>
  <c r="O1217" i="7"/>
  <c r="AD1217" i="7" s="1"/>
  <c r="N1202" i="7"/>
  <c r="N1206" i="7"/>
  <c r="N1210" i="7"/>
  <c r="O1194" i="7"/>
  <c r="AD1194" i="7" s="1"/>
  <c r="O1198" i="7"/>
  <c r="O1202" i="7"/>
  <c r="AD1202" i="7" s="1"/>
  <c r="O1206" i="7"/>
  <c r="AD1206" i="7" s="1"/>
  <c r="N1195" i="7"/>
  <c r="N1199" i="7"/>
  <c r="O1166" i="7"/>
  <c r="AD1166" i="7" s="1"/>
  <c r="O1170" i="7"/>
  <c r="O1182" i="7"/>
  <c r="AD1182" i="7" s="1"/>
  <c r="O1163" i="7"/>
  <c r="AD1163" i="7" s="1"/>
  <c r="O1179" i="7"/>
  <c r="AD1179" i="7" s="1"/>
  <c r="N1164" i="7"/>
  <c r="N1168" i="7"/>
  <c r="N1184" i="7"/>
  <c r="N1188" i="7"/>
  <c r="O1167" i="7"/>
  <c r="AD1167" i="7" s="1"/>
  <c r="O1164" i="7"/>
  <c r="AD1164" i="7" s="1"/>
  <c r="O1168" i="7"/>
  <c r="O1184" i="7"/>
  <c r="AD1184" i="7" s="1"/>
  <c r="O1188" i="7"/>
  <c r="AD1188" i="7" s="1"/>
  <c r="O1175" i="7"/>
  <c r="AD1175" i="7" s="1"/>
  <c r="N1165" i="7"/>
  <c r="N1169" i="7"/>
  <c r="N1173" i="7"/>
  <c r="N1177" i="7"/>
  <c r="N1181" i="7"/>
  <c r="O1165" i="7"/>
  <c r="AD1165" i="7" s="1"/>
  <c r="O1169" i="7"/>
  <c r="O1173" i="7"/>
  <c r="AD1173" i="7" s="1"/>
  <c r="O1177" i="7"/>
  <c r="AD1177" i="7" s="1"/>
  <c r="N1166" i="7"/>
  <c r="N1170" i="7"/>
  <c r="O1137" i="7"/>
  <c r="AD1137" i="7" s="1"/>
  <c r="O1141" i="7"/>
  <c r="AD1141" i="7" s="1"/>
  <c r="O1153" i="7"/>
  <c r="AD1153" i="7" s="1"/>
  <c r="O1134" i="7"/>
  <c r="AD1134" i="7" s="1"/>
  <c r="O1138" i="7"/>
  <c r="AD1138" i="7" s="1"/>
  <c r="O1146" i="7"/>
  <c r="AD1146" i="7" s="1"/>
  <c r="O1150" i="7"/>
  <c r="N1159" i="7"/>
  <c r="O1135" i="7"/>
  <c r="AD1135" i="7" s="1"/>
  <c r="O1139" i="7"/>
  <c r="AD1139" i="7" s="1"/>
  <c r="O1155" i="7"/>
  <c r="AD1155" i="7" s="1"/>
  <c r="O1159" i="7"/>
  <c r="AD1159" i="7" s="1"/>
  <c r="N1136" i="7"/>
  <c r="N1140" i="7"/>
  <c r="N1144" i="7"/>
  <c r="N1148" i="7"/>
  <c r="N1152" i="7"/>
  <c r="O1136" i="7"/>
  <c r="AD1136" i="7" s="1"/>
  <c r="O1140" i="7"/>
  <c r="AD1140" i="7" s="1"/>
  <c r="O1144" i="7"/>
  <c r="AD1144" i="7" s="1"/>
  <c r="O1148" i="7"/>
  <c r="AD1148" i="7" s="1"/>
  <c r="N1137" i="7"/>
  <c r="N1141" i="7"/>
  <c r="V632" i="7"/>
  <c r="V619" i="7"/>
  <c r="T632" i="7"/>
  <c r="T630" i="7"/>
  <c r="T629" i="7"/>
  <c r="T628" i="7"/>
  <c r="T626" i="7"/>
  <c r="T625" i="7"/>
  <c r="T624" i="7"/>
  <c r="T623" i="7"/>
  <c r="T622" i="7"/>
  <c r="T621" i="7"/>
  <c r="T620" i="7"/>
  <c r="T619" i="7"/>
  <c r="T618" i="7"/>
  <c r="T617" i="7"/>
  <c r="T616" i="7"/>
  <c r="T615" i="7"/>
  <c r="O633" i="7"/>
  <c r="AD633" i="7" s="1"/>
  <c r="O632" i="7"/>
  <c r="AD632" i="7" s="1"/>
  <c r="O631" i="7"/>
  <c r="AD631" i="7" s="1"/>
  <c r="O630" i="7"/>
  <c r="AD630" i="7" s="1"/>
  <c r="O629" i="7"/>
  <c r="AD629" i="7" s="1"/>
  <c r="O628" i="7"/>
  <c r="AD628" i="7" s="1"/>
  <c r="O627" i="7"/>
  <c r="AD627" i="7" s="1"/>
  <c r="O626" i="7"/>
  <c r="AD626" i="7" s="1"/>
  <c r="O625" i="7"/>
  <c r="AD625" i="7" s="1"/>
  <c r="O624" i="7"/>
  <c r="AD624" i="7" s="1"/>
  <c r="O623" i="7"/>
  <c r="AD623" i="7" s="1"/>
  <c r="O622" i="7"/>
  <c r="AD622" i="7" s="1"/>
  <c r="O621" i="7"/>
  <c r="AD621" i="7" s="1"/>
  <c r="O620" i="7"/>
  <c r="AD620" i="7" s="1"/>
  <c r="O619" i="7"/>
  <c r="AD619" i="7" s="1"/>
  <c r="O618" i="7"/>
  <c r="AD618" i="7" s="1"/>
  <c r="O617" i="7"/>
  <c r="AD617" i="7" s="1"/>
  <c r="O616" i="7"/>
  <c r="AD616" i="7" s="1"/>
  <c r="O615" i="7"/>
  <c r="AD615" i="7" s="1"/>
  <c r="N633" i="7"/>
  <c r="N632" i="7"/>
  <c r="N631" i="7"/>
  <c r="N630" i="7"/>
  <c r="N629" i="7"/>
  <c r="N628" i="7"/>
  <c r="N627" i="7"/>
  <c r="N626" i="7"/>
  <c r="N625" i="7"/>
  <c r="N624" i="7"/>
  <c r="N623" i="7"/>
  <c r="N621" i="7"/>
  <c r="N620" i="7"/>
  <c r="N619" i="7"/>
  <c r="N618" i="7"/>
  <c r="N617" i="7"/>
  <c r="N616" i="7"/>
  <c r="N615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G632" i="7"/>
  <c r="G631" i="7"/>
  <c r="G630" i="7"/>
  <c r="G629" i="7"/>
  <c r="G628" i="7"/>
  <c r="G627" i="7"/>
  <c r="G626" i="7"/>
  <c r="G625" i="7"/>
  <c r="G624" i="7"/>
  <c r="G623" i="7"/>
  <c r="G621" i="7"/>
  <c r="G620" i="7"/>
  <c r="G619" i="7"/>
  <c r="G618" i="7"/>
  <c r="G617" i="7"/>
  <c r="G616" i="7"/>
  <c r="G615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5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O613" i="7"/>
  <c r="AD613" i="7" s="1"/>
  <c r="N613" i="7"/>
  <c r="H613" i="7"/>
  <c r="G613" i="7"/>
  <c r="F613" i="7"/>
  <c r="E613" i="7"/>
  <c r="C613" i="7"/>
  <c r="O612" i="7"/>
  <c r="AD612" i="7" s="1"/>
  <c r="N612" i="7"/>
  <c r="H612" i="7"/>
  <c r="G612" i="7"/>
  <c r="F612" i="7"/>
  <c r="C612" i="7"/>
  <c r="O611" i="7"/>
  <c r="AD611" i="7" s="1"/>
  <c r="N611" i="7"/>
  <c r="H611" i="7"/>
  <c r="G611" i="7"/>
  <c r="F611" i="7"/>
  <c r="E611" i="7"/>
  <c r="C611" i="7"/>
  <c r="O610" i="7"/>
  <c r="AD610" i="7" s="1"/>
  <c r="N610" i="7"/>
  <c r="H610" i="7"/>
  <c r="G610" i="7"/>
  <c r="F610" i="7"/>
  <c r="E610" i="7"/>
  <c r="C610" i="7"/>
  <c r="O609" i="7"/>
  <c r="AD609" i="7" s="1"/>
  <c r="N609" i="7"/>
  <c r="H609" i="7"/>
  <c r="G609" i="7"/>
  <c r="F609" i="7"/>
  <c r="E609" i="7"/>
  <c r="C609" i="7"/>
  <c r="O608" i="7"/>
  <c r="AD608" i="7" s="1"/>
  <c r="N608" i="7"/>
  <c r="H608" i="7"/>
  <c r="G608" i="7"/>
  <c r="F608" i="7"/>
  <c r="E608" i="7"/>
  <c r="C608" i="7"/>
  <c r="O607" i="7"/>
  <c r="AD607" i="7" s="1"/>
  <c r="N607" i="7"/>
  <c r="H607" i="7"/>
  <c r="G607" i="7"/>
  <c r="F607" i="7"/>
  <c r="E607" i="7"/>
  <c r="C607" i="7"/>
  <c r="O606" i="7"/>
  <c r="AD606" i="7" s="1"/>
  <c r="N606" i="7"/>
  <c r="H606" i="7"/>
  <c r="G606" i="7"/>
  <c r="F606" i="7"/>
  <c r="E606" i="7"/>
  <c r="C606" i="7"/>
  <c r="O605" i="7"/>
  <c r="AD605" i="7" s="1"/>
  <c r="N605" i="7"/>
  <c r="H605" i="7"/>
  <c r="G605" i="7"/>
  <c r="F605" i="7"/>
  <c r="E605" i="7"/>
  <c r="C605" i="7"/>
  <c r="O604" i="7"/>
  <c r="AD604" i="7" s="1"/>
  <c r="N604" i="7"/>
  <c r="H604" i="7"/>
  <c r="G604" i="7"/>
  <c r="F604" i="7"/>
  <c r="E604" i="7"/>
  <c r="C604" i="7"/>
  <c r="O603" i="7"/>
  <c r="AD603" i="7" s="1"/>
  <c r="N603" i="7"/>
  <c r="H603" i="7"/>
  <c r="G603" i="7"/>
  <c r="F603" i="7"/>
  <c r="E603" i="7"/>
  <c r="C603" i="7"/>
  <c r="O602" i="7"/>
  <c r="AD602" i="7" s="1"/>
  <c r="N602" i="7"/>
  <c r="H602" i="7"/>
  <c r="G602" i="7"/>
  <c r="F602" i="7"/>
  <c r="E602" i="7"/>
  <c r="C602" i="7"/>
  <c r="O601" i="7"/>
  <c r="AD601" i="7" s="1"/>
  <c r="N601" i="7"/>
  <c r="H601" i="7"/>
  <c r="G601" i="7"/>
  <c r="F601" i="7"/>
  <c r="E601" i="7"/>
  <c r="C601" i="7"/>
  <c r="O600" i="7"/>
  <c r="AD600" i="7" s="1"/>
  <c r="N600" i="7"/>
  <c r="H600" i="7"/>
  <c r="G600" i="7"/>
  <c r="F600" i="7"/>
  <c r="E600" i="7"/>
  <c r="C600" i="7"/>
  <c r="O598" i="7"/>
  <c r="AD598" i="7" s="1"/>
  <c r="N598" i="7"/>
  <c r="H598" i="7"/>
  <c r="G598" i="7"/>
  <c r="F598" i="7"/>
  <c r="E598" i="7"/>
  <c r="C598" i="7"/>
  <c r="O597" i="7"/>
  <c r="AD597" i="7" s="1"/>
  <c r="N597" i="7"/>
  <c r="H597" i="7"/>
  <c r="G597" i="7"/>
  <c r="F597" i="7"/>
  <c r="C597" i="7"/>
  <c r="O596" i="7"/>
  <c r="AD596" i="7" s="1"/>
  <c r="N596" i="7"/>
  <c r="H596" i="7"/>
  <c r="G596" i="7"/>
  <c r="F596" i="7"/>
  <c r="E596" i="7"/>
  <c r="C596" i="7"/>
  <c r="O595" i="7"/>
  <c r="AD595" i="7" s="1"/>
  <c r="N595" i="7"/>
  <c r="H595" i="7"/>
  <c r="G595" i="7"/>
  <c r="F595" i="7"/>
  <c r="E595" i="7"/>
  <c r="C595" i="7"/>
  <c r="O594" i="7"/>
  <c r="AD594" i="7" s="1"/>
  <c r="N594" i="7"/>
  <c r="H594" i="7"/>
  <c r="G594" i="7"/>
  <c r="F594" i="7"/>
  <c r="E594" i="7"/>
  <c r="C594" i="7"/>
  <c r="O593" i="7"/>
  <c r="AD593" i="7" s="1"/>
  <c r="N593" i="7"/>
  <c r="H593" i="7"/>
  <c r="G593" i="7"/>
  <c r="F593" i="7"/>
  <c r="E593" i="7"/>
  <c r="C593" i="7"/>
  <c r="O592" i="7"/>
  <c r="AD592" i="7" s="1"/>
  <c r="N592" i="7"/>
  <c r="H592" i="7"/>
  <c r="G592" i="7"/>
  <c r="F592" i="7"/>
  <c r="E592" i="7"/>
  <c r="C592" i="7"/>
  <c r="O591" i="7"/>
  <c r="AD591" i="7" s="1"/>
  <c r="N591" i="7"/>
  <c r="H591" i="7"/>
  <c r="G591" i="7"/>
  <c r="F591" i="7"/>
  <c r="E591" i="7"/>
  <c r="C591" i="7"/>
  <c r="O590" i="7"/>
  <c r="AD590" i="7" s="1"/>
  <c r="N590" i="7"/>
  <c r="H590" i="7"/>
  <c r="G590" i="7"/>
  <c r="F590" i="7"/>
  <c r="E590" i="7"/>
  <c r="C590" i="7"/>
  <c r="O589" i="7"/>
  <c r="AD589" i="7" s="1"/>
  <c r="N589" i="7"/>
  <c r="H589" i="7"/>
  <c r="G589" i="7"/>
  <c r="F589" i="7"/>
  <c r="E589" i="7"/>
  <c r="C589" i="7"/>
  <c r="O588" i="7"/>
  <c r="AD588" i="7" s="1"/>
  <c r="N588" i="7"/>
  <c r="H588" i="7"/>
  <c r="G588" i="7"/>
  <c r="F588" i="7"/>
  <c r="E588" i="7"/>
  <c r="C588" i="7"/>
  <c r="O587" i="7"/>
  <c r="AD587" i="7" s="1"/>
  <c r="N587" i="7"/>
  <c r="H587" i="7"/>
  <c r="G587" i="7"/>
  <c r="F587" i="7"/>
  <c r="E587" i="7"/>
  <c r="C587" i="7"/>
  <c r="O586" i="7"/>
  <c r="AD586" i="7" s="1"/>
  <c r="N586" i="7"/>
  <c r="H586" i="7"/>
  <c r="G586" i="7"/>
  <c r="F586" i="7"/>
  <c r="E586" i="7"/>
  <c r="C586" i="7"/>
  <c r="O585" i="7"/>
  <c r="AD585" i="7" s="1"/>
  <c r="N585" i="7"/>
  <c r="H585" i="7"/>
  <c r="G585" i="7"/>
  <c r="F585" i="7"/>
  <c r="E585" i="7"/>
  <c r="C585" i="7"/>
  <c r="O583" i="7"/>
  <c r="AD583" i="7" s="1"/>
  <c r="N583" i="7"/>
  <c r="H583" i="7"/>
  <c r="G583" i="7"/>
  <c r="F583" i="7"/>
  <c r="E583" i="7"/>
  <c r="C583" i="7"/>
  <c r="O582" i="7"/>
  <c r="AD582" i="7" s="1"/>
  <c r="N582" i="7"/>
  <c r="H582" i="7"/>
  <c r="G582" i="7"/>
  <c r="F582" i="7"/>
  <c r="C582" i="7"/>
  <c r="O581" i="7"/>
  <c r="AD581" i="7" s="1"/>
  <c r="N581" i="7"/>
  <c r="H581" i="7"/>
  <c r="G581" i="7"/>
  <c r="F581" i="7"/>
  <c r="E581" i="7"/>
  <c r="C581" i="7"/>
  <c r="O580" i="7"/>
  <c r="AD580" i="7" s="1"/>
  <c r="N580" i="7"/>
  <c r="H580" i="7"/>
  <c r="G580" i="7"/>
  <c r="F580" i="7"/>
  <c r="E580" i="7"/>
  <c r="C580" i="7"/>
  <c r="O579" i="7"/>
  <c r="AD579" i="7" s="1"/>
  <c r="N579" i="7"/>
  <c r="H579" i="7"/>
  <c r="G579" i="7"/>
  <c r="F579" i="7"/>
  <c r="E579" i="7"/>
  <c r="C579" i="7"/>
  <c r="O578" i="7"/>
  <c r="AD578" i="7" s="1"/>
  <c r="N578" i="7"/>
  <c r="H578" i="7"/>
  <c r="G578" i="7"/>
  <c r="F578" i="7"/>
  <c r="E578" i="7"/>
  <c r="C578" i="7"/>
  <c r="O577" i="7"/>
  <c r="AD577" i="7" s="1"/>
  <c r="N577" i="7"/>
  <c r="H577" i="7"/>
  <c r="G577" i="7"/>
  <c r="F577" i="7"/>
  <c r="E577" i="7"/>
  <c r="C577" i="7"/>
  <c r="O576" i="7"/>
  <c r="AD576" i="7" s="1"/>
  <c r="N576" i="7"/>
  <c r="H576" i="7"/>
  <c r="G576" i="7"/>
  <c r="F576" i="7"/>
  <c r="E576" i="7"/>
  <c r="C576" i="7"/>
  <c r="O575" i="7"/>
  <c r="AD575" i="7" s="1"/>
  <c r="N575" i="7"/>
  <c r="H575" i="7"/>
  <c r="G575" i="7"/>
  <c r="F575" i="7"/>
  <c r="E575" i="7"/>
  <c r="C575" i="7"/>
  <c r="O574" i="7"/>
  <c r="AD574" i="7" s="1"/>
  <c r="N574" i="7"/>
  <c r="H574" i="7"/>
  <c r="G574" i="7"/>
  <c r="F574" i="7"/>
  <c r="E574" i="7"/>
  <c r="C574" i="7"/>
  <c r="O573" i="7"/>
  <c r="AD573" i="7" s="1"/>
  <c r="N573" i="7"/>
  <c r="H573" i="7"/>
  <c r="G573" i="7"/>
  <c r="F573" i="7"/>
  <c r="E573" i="7"/>
  <c r="C573" i="7"/>
  <c r="O572" i="7"/>
  <c r="AD572" i="7" s="1"/>
  <c r="N572" i="7"/>
  <c r="H572" i="7"/>
  <c r="G572" i="7"/>
  <c r="F572" i="7"/>
  <c r="E572" i="7"/>
  <c r="C572" i="7"/>
  <c r="O571" i="7"/>
  <c r="AD571" i="7" s="1"/>
  <c r="N571" i="7"/>
  <c r="H571" i="7"/>
  <c r="G571" i="7"/>
  <c r="F571" i="7"/>
  <c r="E571" i="7"/>
  <c r="C571" i="7"/>
  <c r="O570" i="7"/>
  <c r="AD570" i="7" s="1"/>
  <c r="N570" i="7"/>
  <c r="H570" i="7"/>
  <c r="G570" i="7"/>
  <c r="F570" i="7"/>
  <c r="E570" i="7"/>
  <c r="C570" i="7"/>
  <c r="O568" i="7"/>
  <c r="AD568" i="7" s="1"/>
  <c r="N568" i="7"/>
  <c r="H568" i="7"/>
  <c r="G568" i="7"/>
  <c r="F568" i="7"/>
  <c r="E568" i="7"/>
  <c r="C568" i="7"/>
  <c r="O567" i="7"/>
  <c r="AD567" i="7" s="1"/>
  <c r="N567" i="7"/>
  <c r="H567" i="7"/>
  <c r="G567" i="7"/>
  <c r="F567" i="7"/>
  <c r="C567" i="7"/>
  <c r="O566" i="7"/>
  <c r="AD566" i="7" s="1"/>
  <c r="N566" i="7"/>
  <c r="H566" i="7"/>
  <c r="G566" i="7"/>
  <c r="F566" i="7"/>
  <c r="E566" i="7"/>
  <c r="C566" i="7"/>
  <c r="O565" i="7"/>
  <c r="AD565" i="7" s="1"/>
  <c r="N565" i="7"/>
  <c r="H565" i="7"/>
  <c r="G565" i="7"/>
  <c r="F565" i="7"/>
  <c r="E565" i="7"/>
  <c r="C565" i="7"/>
  <c r="O564" i="7"/>
  <c r="AD564" i="7" s="1"/>
  <c r="N564" i="7"/>
  <c r="H564" i="7"/>
  <c r="G564" i="7"/>
  <c r="F564" i="7"/>
  <c r="E564" i="7"/>
  <c r="C564" i="7"/>
  <c r="O563" i="7"/>
  <c r="AD563" i="7" s="1"/>
  <c r="N563" i="7"/>
  <c r="H563" i="7"/>
  <c r="G563" i="7"/>
  <c r="F563" i="7"/>
  <c r="E563" i="7"/>
  <c r="C563" i="7"/>
  <c r="O562" i="7"/>
  <c r="AD562" i="7" s="1"/>
  <c r="N562" i="7"/>
  <c r="H562" i="7"/>
  <c r="G562" i="7"/>
  <c r="F562" i="7"/>
  <c r="E562" i="7"/>
  <c r="C562" i="7"/>
  <c r="O561" i="7"/>
  <c r="AD561" i="7" s="1"/>
  <c r="N561" i="7"/>
  <c r="H561" i="7"/>
  <c r="G561" i="7"/>
  <c r="F561" i="7"/>
  <c r="E561" i="7"/>
  <c r="C561" i="7"/>
  <c r="O560" i="7"/>
  <c r="AD560" i="7" s="1"/>
  <c r="N560" i="7"/>
  <c r="H560" i="7"/>
  <c r="G560" i="7"/>
  <c r="F560" i="7"/>
  <c r="E560" i="7"/>
  <c r="C560" i="7"/>
  <c r="O559" i="7"/>
  <c r="AD559" i="7" s="1"/>
  <c r="N559" i="7"/>
  <c r="H559" i="7"/>
  <c r="G559" i="7"/>
  <c r="F559" i="7"/>
  <c r="E559" i="7"/>
  <c r="C559" i="7"/>
  <c r="O558" i="7"/>
  <c r="AD558" i="7" s="1"/>
  <c r="N558" i="7"/>
  <c r="H558" i="7"/>
  <c r="G558" i="7"/>
  <c r="F558" i="7"/>
  <c r="E558" i="7"/>
  <c r="C558" i="7"/>
  <c r="O557" i="7"/>
  <c r="AD557" i="7" s="1"/>
  <c r="N557" i="7"/>
  <c r="H557" i="7"/>
  <c r="G557" i="7"/>
  <c r="F557" i="7"/>
  <c r="E557" i="7"/>
  <c r="C557" i="7"/>
  <c r="O556" i="7"/>
  <c r="AD556" i="7" s="1"/>
  <c r="N556" i="7"/>
  <c r="H556" i="7"/>
  <c r="G556" i="7"/>
  <c r="F556" i="7"/>
  <c r="E556" i="7"/>
  <c r="C556" i="7"/>
  <c r="O555" i="7"/>
  <c r="AD555" i="7" s="1"/>
  <c r="N555" i="7"/>
  <c r="H555" i="7"/>
  <c r="G555" i="7"/>
  <c r="F555" i="7"/>
  <c r="E555" i="7"/>
  <c r="C555" i="7"/>
  <c r="O553" i="7"/>
  <c r="AD553" i="7" s="1"/>
  <c r="N553" i="7"/>
  <c r="H553" i="7"/>
  <c r="G553" i="7"/>
  <c r="F553" i="7"/>
  <c r="E553" i="7"/>
  <c r="C553" i="7"/>
  <c r="O552" i="7"/>
  <c r="AD552" i="7" s="1"/>
  <c r="N552" i="7"/>
  <c r="H552" i="7"/>
  <c r="G552" i="7"/>
  <c r="F552" i="7"/>
  <c r="C552" i="7"/>
  <c r="O551" i="7"/>
  <c r="AD551" i="7" s="1"/>
  <c r="N551" i="7"/>
  <c r="H551" i="7"/>
  <c r="G551" i="7"/>
  <c r="F551" i="7"/>
  <c r="E551" i="7"/>
  <c r="C551" i="7"/>
  <c r="O550" i="7"/>
  <c r="AD550" i="7" s="1"/>
  <c r="N550" i="7"/>
  <c r="H550" i="7"/>
  <c r="G550" i="7"/>
  <c r="F550" i="7"/>
  <c r="E550" i="7"/>
  <c r="C550" i="7"/>
  <c r="O549" i="7"/>
  <c r="AD549" i="7" s="1"/>
  <c r="N549" i="7"/>
  <c r="H549" i="7"/>
  <c r="G549" i="7"/>
  <c r="F549" i="7"/>
  <c r="E549" i="7"/>
  <c r="C549" i="7"/>
  <c r="O548" i="7"/>
  <c r="AD548" i="7" s="1"/>
  <c r="N548" i="7"/>
  <c r="H548" i="7"/>
  <c r="G548" i="7"/>
  <c r="F548" i="7"/>
  <c r="E548" i="7"/>
  <c r="C548" i="7"/>
  <c r="O547" i="7"/>
  <c r="AD547" i="7" s="1"/>
  <c r="N547" i="7"/>
  <c r="H547" i="7"/>
  <c r="G547" i="7"/>
  <c r="F547" i="7"/>
  <c r="E547" i="7"/>
  <c r="C547" i="7"/>
  <c r="O546" i="7"/>
  <c r="AD546" i="7" s="1"/>
  <c r="N546" i="7"/>
  <c r="H546" i="7"/>
  <c r="G546" i="7"/>
  <c r="F546" i="7"/>
  <c r="E546" i="7"/>
  <c r="C546" i="7"/>
  <c r="O545" i="7"/>
  <c r="AD545" i="7" s="1"/>
  <c r="N545" i="7"/>
  <c r="H545" i="7"/>
  <c r="G545" i="7"/>
  <c r="F545" i="7"/>
  <c r="E545" i="7"/>
  <c r="C545" i="7"/>
  <c r="O544" i="7"/>
  <c r="AD544" i="7" s="1"/>
  <c r="N544" i="7"/>
  <c r="H544" i="7"/>
  <c r="G544" i="7"/>
  <c r="F544" i="7"/>
  <c r="E544" i="7"/>
  <c r="C544" i="7"/>
  <c r="O543" i="7"/>
  <c r="AD543" i="7" s="1"/>
  <c r="N543" i="7"/>
  <c r="H543" i="7"/>
  <c r="G543" i="7"/>
  <c r="F543" i="7"/>
  <c r="E543" i="7"/>
  <c r="C543" i="7"/>
  <c r="O542" i="7"/>
  <c r="AD542" i="7" s="1"/>
  <c r="N542" i="7"/>
  <c r="H542" i="7"/>
  <c r="G542" i="7"/>
  <c r="F542" i="7"/>
  <c r="E542" i="7"/>
  <c r="C542" i="7"/>
  <c r="O541" i="7"/>
  <c r="AD541" i="7" s="1"/>
  <c r="N541" i="7"/>
  <c r="H541" i="7"/>
  <c r="G541" i="7"/>
  <c r="F541" i="7"/>
  <c r="E541" i="7"/>
  <c r="C541" i="7"/>
  <c r="O540" i="7"/>
  <c r="AD540" i="7" s="1"/>
  <c r="N540" i="7"/>
  <c r="H540" i="7"/>
  <c r="G540" i="7"/>
  <c r="F540" i="7"/>
  <c r="E540" i="7"/>
  <c r="C540" i="7"/>
  <c r="O538" i="7"/>
  <c r="AD538" i="7" s="1"/>
  <c r="N538" i="7"/>
  <c r="H538" i="7"/>
  <c r="G538" i="7"/>
  <c r="F538" i="7"/>
  <c r="E538" i="7"/>
  <c r="C538" i="7"/>
  <c r="O537" i="7"/>
  <c r="AD537" i="7" s="1"/>
  <c r="N537" i="7"/>
  <c r="H537" i="7"/>
  <c r="G537" i="7"/>
  <c r="F537" i="7"/>
  <c r="C537" i="7"/>
  <c r="O536" i="7"/>
  <c r="AD536" i="7" s="1"/>
  <c r="N536" i="7"/>
  <c r="H536" i="7"/>
  <c r="G536" i="7"/>
  <c r="F536" i="7"/>
  <c r="E536" i="7"/>
  <c r="C536" i="7"/>
  <c r="O535" i="7"/>
  <c r="AD535" i="7" s="1"/>
  <c r="N535" i="7"/>
  <c r="H535" i="7"/>
  <c r="G535" i="7"/>
  <c r="F535" i="7"/>
  <c r="E535" i="7"/>
  <c r="C535" i="7"/>
  <c r="O534" i="7"/>
  <c r="AD534" i="7" s="1"/>
  <c r="N534" i="7"/>
  <c r="H534" i="7"/>
  <c r="G534" i="7"/>
  <c r="F534" i="7"/>
  <c r="E534" i="7"/>
  <c r="C534" i="7"/>
  <c r="O533" i="7"/>
  <c r="AD533" i="7" s="1"/>
  <c r="N533" i="7"/>
  <c r="H533" i="7"/>
  <c r="G533" i="7"/>
  <c r="F533" i="7"/>
  <c r="E533" i="7"/>
  <c r="C533" i="7"/>
  <c r="O532" i="7"/>
  <c r="AD532" i="7" s="1"/>
  <c r="N532" i="7"/>
  <c r="H532" i="7"/>
  <c r="G532" i="7"/>
  <c r="F532" i="7"/>
  <c r="E532" i="7"/>
  <c r="C532" i="7"/>
  <c r="O531" i="7"/>
  <c r="AD531" i="7" s="1"/>
  <c r="N531" i="7"/>
  <c r="H531" i="7"/>
  <c r="G531" i="7"/>
  <c r="F531" i="7"/>
  <c r="E531" i="7"/>
  <c r="C531" i="7"/>
  <c r="O530" i="7"/>
  <c r="AD530" i="7" s="1"/>
  <c r="N530" i="7"/>
  <c r="H530" i="7"/>
  <c r="G530" i="7"/>
  <c r="F530" i="7"/>
  <c r="E530" i="7"/>
  <c r="C530" i="7"/>
  <c r="O529" i="7"/>
  <c r="AD529" i="7" s="1"/>
  <c r="N529" i="7"/>
  <c r="H529" i="7"/>
  <c r="G529" i="7"/>
  <c r="F529" i="7"/>
  <c r="E529" i="7"/>
  <c r="C529" i="7"/>
  <c r="O528" i="7"/>
  <c r="AD528" i="7" s="1"/>
  <c r="N528" i="7"/>
  <c r="H528" i="7"/>
  <c r="G528" i="7"/>
  <c r="F528" i="7"/>
  <c r="E528" i="7"/>
  <c r="C528" i="7"/>
  <c r="O527" i="7"/>
  <c r="AD527" i="7" s="1"/>
  <c r="N527" i="7"/>
  <c r="H527" i="7"/>
  <c r="G527" i="7"/>
  <c r="F527" i="7"/>
  <c r="E527" i="7"/>
  <c r="C527" i="7"/>
  <c r="O526" i="7"/>
  <c r="AD526" i="7" s="1"/>
  <c r="N526" i="7"/>
  <c r="H526" i="7"/>
  <c r="G526" i="7"/>
  <c r="F526" i="7"/>
  <c r="E526" i="7"/>
  <c r="C526" i="7"/>
  <c r="O525" i="7"/>
  <c r="AD525" i="7" s="1"/>
  <c r="N525" i="7"/>
  <c r="H525" i="7"/>
  <c r="G525" i="7"/>
  <c r="F525" i="7"/>
  <c r="E525" i="7"/>
  <c r="C525" i="7"/>
  <c r="O523" i="7"/>
  <c r="AD523" i="7" s="1"/>
  <c r="N523" i="7"/>
  <c r="H523" i="7"/>
  <c r="G523" i="7"/>
  <c r="F523" i="7"/>
  <c r="E523" i="7"/>
  <c r="C523" i="7"/>
  <c r="O522" i="7"/>
  <c r="AD522" i="7" s="1"/>
  <c r="N522" i="7"/>
  <c r="H522" i="7"/>
  <c r="G522" i="7"/>
  <c r="F522" i="7"/>
  <c r="C522" i="7"/>
  <c r="O521" i="7"/>
  <c r="AD521" i="7" s="1"/>
  <c r="N521" i="7"/>
  <c r="H521" i="7"/>
  <c r="G521" i="7"/>
  <c r="F521" i="7"/>
  <c r="E521" i="7"/>
  <c r="C521" i="7"/>
  <c r="O520" i="7"/>
  <c r="AD520" i="7" s="1"/>
  <c r="N520" i="7"/>
  <c r="H520" i="7"/>
  <c r="G520" i="7"/>
  <c r="F520" i="7"/>
  <c r="E520" i="7"/>
  <c r="C520" i="7"/>
  <c r="O519" i="7"/>
  <c r="AD519" i="7" s="1"/>
  <c r="N519" i="7"/>
  <c r="H519" i="7"/>
  <c r="G519" i="7"/>
  <c r="F519" i="7"/>
  <c r="E519" i="7"/>
  <c r="C519" i="7"/>
  <c r="O518" i="7"/>
  <c r="AD518" i="7" s="1"/>
  <c r="N518" i="7"/>
  <c r="H518" i="7"/>
  <c r="G518" i="7"/>
  <c r="F518" i="7"/>
  <c r="E518" i="7"/>
  <c r="C518" i="7"/>
  <c r="O517" i="7"/>
  <c r="AD517" i="7" s="1"/>
  <c r="N517" i="7"/>
  <c r="H517" i="7"/>
  <c r="G517" i="7"/>
  <c r="F517" i="7"/>
  <c r="E517" i="7"/>
  <c r="C517" i="7"/>
  <c r="O516" i="7"/>
  <c r="AD516" i="7" s="1"/>
  <c r="N516" i="7"/>
  <c r="H516" i="7"/>
  <c r="G516" i="7"/>
  <c r="F516" i="7"/>
  <c r="E516" i="7"/>
  <c r="C516" i="7"/>
  <c r="O515" i="7"/>
  <c r="AD515" i="7" s="1"/>
  <c r="N515" i="7"/>
  <c r="H515" i="7"/>
  <c r="G515" i="7"/>
  <c r="F515" i="7"/>
  <c r="E515" i="7"/>
  <c r="C515" i="7"/>
  <c r="O514" i="7"/>
  <c r="AD514" i="7" s="1"/>
  <c r="N514" i="7"/>
  <c r="H514" i="7"/>
  <c r="G514" i="7"/>
  <c r="F514" i="7"/>
  <c r="E514" i="7"/>
  <c r="C514" i="7"/>
  <c r="O513" i="7"/>
  <c r="AD513" i="7" s="1"/>
  <c r="N513" i="7"/>
  <c r="H513" i="7"/>
  <c r="G513" i="7"/>
  <c r="F513" i="7"/>
  <c r="E513" i="7"/>
  <c r="C513" i="7"/>
  <c r="O512" i="7"/>
  <c r="AD512" i="7" s="1"/>
  <c r="N512" i="7"/>
  <c r="H512" i="7"/>
  <c r="G512" i="7"/>
  <c r="F512" i="7"/>
  <c r="E512" i="7"/>
  <c r="C512" i="7"/>
  <c r="O511" i="7"/>
  <c r="AD511" i="7" s="1"/>
  <c r="N511" i="7"/>
  <c r="H511" i="7"/>
  <c r="G511" i="7"/>
  <c r="F511" i="7"/>
  <c r="E511" i="7"/>
  <c r="C511" i="7"/>
  <c r="O510" i="7"/>
  <c r="AD510" i="7" s="1"/>
  <c r="N510" i="7"/>
  <c r="H510" i="7"/>
  <c r="G510" i="7"/>
  <c r="F510" i="7"/>
  <c r="E510" i="7"/>
  <c r="C510" i="7"/>
  <c r="O508" i="7"/>
  <c r="AD508" i="7" s="1"/>
  <c r="N508" i="7"/>
  <c r="H508" i="7"/>
  <c r="G508" i="7"/>
  <c r="F508" i="7"/>
  <c r="E508" i="7"/>
  <c r="C508" i="7"/>
  <c r="O507" i="7"/>
  <c r="AD507" i="7" s="1"/>
  <c r="N507" i="7"/>
  <c r="H507" i="7"/>
  <c r="G507" i="7"/>
  <c r="F507" i="7"/>
  <c r="C507" i="7"/>
  <c r="O506" i="7"/>
  <c r="AD506" i="7" s="1"/>
  <c r="N506" i="7"/>
  <c r="H506" i="7"/>
  <c r="G506" i="7"/>
  <c r="F506" i="7"/>
  <c r="E506" i="7"/>
  <c r="C506" i="7"/>
  <c r="O505" i="7"/>
  <c r="AD505" i="7" s="1"/>
  <c r="N505" i="7"/>
  <c r="H505" i="7"/>
  <c r="G505" i="7"/>
  <c r="F505" i="7"/>
  <c r="E505" i="7"/>
  <c r="C505" i="7"/>
  <c r="O504" i="7"/>
  <c r="AD504" i="7" s="1"/>
  <c r="N504" i="7"/>
  <c r="H504" i="7"/>
  <c r="G504" i="7"/>
  <c r="F504" i="7"/>
  <c r="E504" i="7"/>
  <c r="C504" i="7"/>
  <c r="O503" i="7"/>
  <c r="AD503" i="7" s="1"/>
  <c r="N503" i="7"/>
  <c r="H503" i="7"/>
  <c r="G503" i="7"/>
  <c r="F503" i="7"/>
  <c r="E503" i="7"/>
  <c r="C503" i="7"/>
  <c r="O502" i="7"/>
  <c r="AD502" i="7" s="1"/>
  <c r="N502" i="7"/>
  <c r="H502" i="7"/>
  <c r="G502" i="7"/>
  <c r="F502" i="7"/>
  <c r="E502" i="7"/>
  <c r="C502" i="7"/>
  <c r="O501" i="7"/>
  <c r="AD501" i="7" s="1"/>
  <c r="N501" i="7"/>
  <c r="H501" i="7"/>
  <c r="G501" i="7"/>
  <c r="F501" i="7"/>
  <c r="E501" i="7"/>
  <c r="C501" i="7"/>
  <c r="O500" i="7"/>
  <c r="AD500" i="7" s="1"/>
  <c r="N500" i="7"/>
  <c r="H500" i="7"/>
  <c r="G500" i="7"/>
  <c r="F500" i="7"/>
  <c r="E500" i="7"/>
  <c r="C500" i="7"/>
  <c r="O499" i="7"/>
  <c r="AD499" i="7" s="1"/>
  <c r="N499" i="7"/>
  <c r="H499" i="7"/>
  <c r="G499" i="7"/>
  <c r="F499" i="7"/>
  <c r="E499" i="7"/>
  <c r="C499" i="7"/>
  <c r="O498" i="7"/>
  <c r="AD498" i="7" s="1"/>
  <c r="N498" i="7"/>
  <c r="H498" i="7"/>
  <c r="G498" i="7"/>
  <c r="F498" i="7"/>
  <c r="E498" i="7"/>
  <c r="C498" i="7"/>
  <c r="O497" i="7"/>
  <c r="AD497" i="7" s="1"/>
  <c r="N497" i="7"/>
  <c r="H497" i="7"/>
  <c r="G497" i="7"/>
  <c r="F497" i="7"/>
  <c r="E497" i="7"/>
  <c r="C497" i="7"/>
  <c r="O496" i="7"/>
  <c r="AD496" i="7" s="1"/>
  <c r="N496" i="7"/>
  <c r="H496" i="7"/>
  <c r="G496" i="7"/>
  <c r="F496" i="7"/>
  <c r="E496" i="7"/>
  <c r="C496" i="7"/>
  <c r="O495" i="7"/>
  <c r="AD495" i="7" s="1"/>
  <c r="N495" i="7"/>
  <c r="H495" i="7"/>
  <c r="G495" i="7"/>
  <c r="F495" i="7"/>
  <c r="E495" i="7"/>
  <c r="C495" i="7"/>
  <c r="O493" i="7"/>
  <c r="AD493" i="7" s="1"/>
  <c r="N493" i="7"/>
  <c r="H493" i="7"/>
  <c r="G493" i="7"/>
  <c r="F493" i="7"/>
  <c r="E493" i="7"/>
  <c r="C493" i="7"/>
  <c r="O492" i="7"/>
  <c r="AD492" i="7" s="1"/>
  <c r="N492" i="7"/>
  <c r="H492" i="7"/>
  <c r="G492" i="7"/>
  <c r="F492" i="7"/>
  <c r="C492" i="7"/>
  <c r="O491" i="7"/>
  <c r="AD491" i="7" s="1"/>
  <c r="N491" i="7"/>
  <c r="H491" i="7"/>
  <c r="G491" i="7"/>
  <c r="F491" i="7"/>
  <c r="E491" i="7"/>
  <c r="C491" i="7"/>
  <c r="O490" i="7"/>
  <c r="AD490" i="7" s="1"/>
  <c r="N490" i="7"/>
  <c r="H490" i="7"/>
  <c r="G490" i="7"/>
  <c r="F490" i="7"/>
  <c r="E490" i="7"/>
  <c r="C490" i="7"/>
  <c r="O489" i="7"/>
  <c r="AD489" i="7" s="1"/>
  <c r="N489" i="7"/>
  <c r="H489" i="7"/>
  <c r="G489" i="7"/>
  <c r="F489" i="7"/>
  <c r="E489" i="7"/>
  <c r="C489" i="7"/>
  <c r="O488" i="7"/>
  <c r="AD488" i="7" s="1"/>
  <c r="N488" i="7"/>
  <c r="H488" i="7"/>
  <c r="G488" i="7"/>
  <c r="F488" i="7"/>
  <c r="E488" i="7"/>
  <c r="C488" i="7"/>
  <c r="O487" i="7"/>
  <c r="AD487" i="7" s="1"/>
  <c r="N487" i="7"/>
  <c r="H487" i="7"/>
  <c r="G487" i="7"/>
  <c r="F487" i="7"/>
  <c r="E487" i="7"/>
  <c r="C487" i="7"/>
  <c r="O486" i="7"/>
  <c r="AD486" i="7" s="1"/>
  <c r="N486" i="7"/>
  <c r="H486" i="7"/>
  <c r="G486" i="7"/>
  <c r="F486" i="7"/>
  <c r="E486" i="7"/>
  <c r="C486" i="7"/>
  <c r="O485" i="7"/>
  <c r="AD485" i="7" s="1"/>
  <c r="N485" i="7"/>
  <c r="H485" i="7"/>
  <c r="G485" i="7"/>
  <c r="F485" i="7"/>
  <c r="E485" i="7"/>
  <c r="C485" i="7"/>
  <c r="O484" i="7"/>
  <c r="AD484" i="7" s="1"/>
  <c r="N484" i="7"/>
  <c r="H484" i="7"/>
  <c r="G484" i="7"/>
  <c r="F484" i="7"/>
  <c r="E484" i="7"/>
  <c r="C484" i="7"/>
  <c r="O483" i="7"/>
  <c r="AD483" i="7" s="1"/>
  <c r="N483" i="7"/>
  <c r="H483" i="7"/>
  <c r="G483" i="7"/>
  <c r="F483" i="7"/>
  <c r="E483" i="7"/>
  <c r="C483" i="7"/>
  <c r="O482" i="7"/>
  <c r="AD482" i="7" s="1"/>
  <c r="N482" i="7"/>
  <c r="H482" i="7"/>
  <c r="G482" i="7"/>
  <c r="F482" i="7"/>
  <c r="E482" i="7"/>
  <c r="C482" i="7"/>
  <c r="O481" i="7"/>
  <c r="AD481" i="7" s="1"/>
  <c r="N481" i="7"/>
  <c r="H481" i="7"/>
  <c r="G481" i="7"/>
  <c r="F481" i="7"/>
  <c r="E481" i="7"/>
  <c r="C481" i="7"/>
  <c r="O480" i="7"/>
  <c r="AD480" i="7" s="1"/>
  <c r="N480" i="7"/>
  <c r="H480" i="7"/>
  <c r="G480" i="7"/>
  <c r="F480" i="7"/>
  <c r="E480" i="7"/>
  <c r="C480" i="7"/>
  <c r="O478" i="7"/>
  <c r="AD478" i="7" s="1"/>
  <c r="N478" i="7"/>
  <c r="H478" i="7"/>
  <c r="G478" i="7"/>
  <c r="F478" i="7"/>
  <c r="E478" i="7"/>
  <c r="C478" i="7"/>
  <c r="O477" i="7"/>
  <c r="AD477" i="7" s="1"/>
  <c r="N477" i="7"/>
  <c r="H477" i="7"/>
  <c r="G477" i="7"/>
  <c r="F477" i="7"/>
  <c r="C477" i="7"/>
  <c r="O476" i="7"/>
  <c r="AD476" i="7" s="1"/>
  <c r="N476" i="7"/>
  <c r="H476" i="7"/>
  <c r="G476" i="7"/>
  <c r="F476" i="7"/>
  <c r="E476" i="7"/>
  <c r="C476" i="7"/>
  <c r="O475" i="7"/>
  <c r="AD475" i="7" s="1"/>
  <c r="N475" i="7"/>
  <c r="H475" i="7"/>
  <c r="G475" i="7"/>
  <c r="F475" i="7"/>
  <c r="E475" i="7"/>
  <c r="C475" i="7"/>
  <c r="O474" i="7"/>
  <c r="AD474" i="7" s="1"/>
  <c r="N474" i="7"/>
  <c r="H474" i="7"/>
  <c r="G474" i="7"/>
  <c r="F474" i="7"/>
  <c r="E474" i="7"/>
  <c r="C474" i="7"/>
  <c r="O473" i="7"/>
  <c r="AD473" i="7" s="1"/>
  <c r="N473" i="7"/>
  <c r="H473" i="7"/>
  <c r="G473" i="7"/>
  <c r="F473" i="7"/>
  <c r="E473" i="7"/>
  <c r="C473" i="7"/>
  <c r="O472" i="7"/>
  <c r="AD472" i="7" s="1"/>
  <c r="N472" i="7"/>
  <c r="H472" i="7"/>
  <c r="G472" i="7"/>
  <c r="F472" i="7"/>
  <c r="E472" i="7"/>
  <c r="C472" i="7"/>
  <c r="O471" i="7"/>
  <c r="AD471" i="7" s="1"/>
  <c r="N471" i="7"/>
  <c r="H471" i="7"/>
  <c r="G471" i="7"/>
  <c r="F471" i="7"/>
  <c r="E471" i="7"/>
  <c r="C471" i="7"/>
  <c r="O470" i="7"/>
  <c r="AD470" i="7" s="1"/>
  <c r="N470" i="7"/>
  <c r="H470" i="7"/>
  <c r="G470" i="7"/>
  <c r="F470" i="7"/>
  <c r="E470" i="7"/>
  <c r="C470" i="7"/>
  <c r="O469" i="7"/>
  <c r="AD469" i="7" s="1"/>
  <c r="N469" i="7"/>
  <c r="H469" i="7"/>
  <c r="G469" i="7"/>
  <c r="F469" i="7"/>
  <c r="E469" i="7"/>
  <c r="C469" i="7"/>
  <c r="O468" i="7"/>
  <c r="AD468" i="7" s="1"/>
  <c r="N468" i="7"/>
  <c r="H468" i="7"/>
  <c r="G468" i="7"/>
  <c r="F468" i="7"/>
  <c r="E468" i="7"/>
  <c r="C468" i="7"/>
  <c r="O467" i="7"/>
  <c r="AD467" i="7" s="1"/>
  <c r="N467" i="7"/>
  <c r="H467" i="7"/>
  <c r="G467" i="7"/>
  <c r="F467" i="7"/>
  <c r="E467" i="7"/>
  <c r="C467" i="7"/>
  <c r="O466" i="7"/>
  <c r="AD466" i="7" s="1"/>
  <c r="N466" i="7"/>
  <c r="H466" i="7"/>
  <c r="G466" i="7"/>
  <c r="F466" i="7"/>
  <c r="E466" i="7"/>
  <c r="C466" i="7"/>
  <c r="O465" i="7"/>
  <c r="AD465" i="7" s="1"/>
  <c r="N465" i="7"/>
  <c r="H465" i="7"/>
  <c r="G465" i="7"/>
  <c r="F465" i="7"/>
  <c r="E465" i="7"/>
  <c r="C465" i="7"/>
  <c r="O463" i="7"/>
  <c r="AD463" i="7" s="1"/>
  <c r="N463" i="7"/>
  <c r="H463" i="7"/>
  <c r="G463" i="7"/>
  <c r="F463" i="7"/>
  <c r="E463" i="7"/>
  <c r="C463" i="7"/>
  <c r="O462" i="7"/>
  <c r="AD462" i="7" s="1"/>
  <c r="N462" i="7"/>
  <c r="H462" i="7"/>
  <c r="G462" i="7"/>
  <c r="F462" i="7"/>
  <c r="C462" i="7"/>
  <c r="O461" i="7"/>
  <c r="AD461" i="7" s="1"/>
  <c r="N461" i="7"/>
  <c r="H461" i="7"/>
  <c r="G461" i="7"/>
  <c r="F461" i="7"/>
  <c r="E461" i="7"/>
  <c r="C461" i="7"/>
  <c r="O460" i="7"/>
  <c r="AD460" i="7" s="1"/>
  <c r="N460" i="7"/>
  <c r="H460" i="7"/>
  <c r="G460" i="7"/>
  <c r="F460" i="7"/>
  <c r="E460" i="7"/>
  <c r="C460" i="7"/>
  <c r="O459" i="7"/>
  <c r="AD459" i="7" s="1"/>
  <c r="N459" i="7"/>
  <c r="H459" i="7"/>
  <c r="G459" i="7"/>
  <c r="F459" i="7"/>
  <c r="E459" i="7"/>
  <c r="C459" i="7"/>
  <c r="O458" i="7"/>
  <c r="AD458" i="7" s="1"/>
  <c r="N458" i="7"/>
  <c r="H458" i="7"/>
  <c r="G458" i="7"/>
  <c r="F458" i="7"/>
  <c r="E458" i="7"/>
  <c r="C458" i="7"/>
  <c r="O457" i="7"/>
  <c r="AD457" i="7" s="1"/>
  <c r="N457" i="7"/>
  <c r="H457" i="7"/>
  <c r="G457" i="7"/>
  <c r="F457" i="7"/>
  <c r="E457" i="7"/>
  <c r="C457" i="7"/>
  <c r="O456" i="7"/>
  <c r="AD456" i="7" s="1"/>
  <c r="N456" i="7"/>
  <c r="H456" i="7"/>
  <c r="G456" i="7"/>
  <c r="F456" i="7"/>
  <c r="E456" i="7"/>
  <c r="C456" i="7"/>
  <c r="O455" i="7"/>
  <c r="AD455" i="7" s="1"/>
  <c r="N455" i="7"/>
  <c r="H455" i="7"/>
  <c r="G455" i="7"/>
  <c r="F455" i="7"/>
  <c r="E455" i="7"/>
  <c r="C455" i="7"/>
  <c r="O454" i="7"/>
  <c r="AD454" i="7" s="1"/>
  <c r="N454" i="7"/>
  <c r="H454" i="7"/>
  <c r="G454" i="7"/>
  <c r="F454" i="7"/>
  <c r="E454" i="7"/>
  <c r="C454" i="7"/>
  <c r="O453" i="7"/>
  <c r="AD453" i="7" s="1"/>
  <c r="N453" i="7"/>
  <c r="H453" i="7"/>
  <c r="G453" i="7"/>
  <c r="F453" i="7"/>
  <c r="E453" i="7"/>
  <c r="C453" i="7"/>
  <c r="O452" i="7"/>
  <c r="AD452" i="7" s="1"/>
  <c r="N452" i="7"/>
  <c r="H452" i="7"/>
  <c r="G452" i="7"/>
  <c r="F452" i="7"/>
  <c r="E452" i="7"/>
  <c r="C452" i="7"/>
  <c r="O451" i="7"/>
  <c r="AD451" i="7" s="1"/>
  <c r="N451" i="7"/>
  <c r="H451" i="7"/>
  <c r="G451" i="7"/>
  <c r="F451" i="7"/>
  <c r="E451" i="7"/>
  <c r="C451" i="7"/>
  <c r="O450" i="7"/>
  <c r="AD450" i="7" s="1"/>
  <c r="N450" i="7"/>
  <c r="H450" i="7"/>
  <c r="G450" i="7"/>
  <c r="F450" i="7"/>
  <c r="E450" i="7"/>
  <c r="C450" i="7"/>
  <c r="O448" i="7"/>
  <c r="AD448" i="7" s="1"/>
  <c r="N448" i="7"/>
  <c r="H448" i="7"/>
  <c r="G448" i="7"/>
  <c r="F448" i="7"/>
  <c r="E448" i="7"/>
  <c r="C448" i="7"/>
  <c r="O447" i="7"/>
  <c r="AD447" i="7" s="1"/>
  <c r="N447" i="7"/>
  <c r="H447" i="7"/>
  <c r="G447" i="7"/>
  <c r="F447" i="7"/>
  <c r="C447" i="7"/>
  <c r="O446" i="7"/>
  <c r="AD446" i="7" s="1"/>
  <c r="N446" i="7"/>
  <c r="H446" i="7"/>
  <c r="G446" i="7"/>
  <c r="F446" i="7"/>
  <c r="E446" i="7"/>
  <c r="C446" i="7"/>
  <c r="O445" i="7"/>
  <c r="AD445" i="7" s="1"/>
  <c r="N445" i="7"/>
  <c r="H445" i="7"/>
  <c r="G445" i="7"/>
  <c r="F445" i="7"/>
  <c r="E445" i="7"/>
  <c r="C445" i="7"/>
  <c r="O444" i="7"/>
  <c r="AD444" i="7" s="1"/>
  <c r="N444" i="7"/>
  <c r="H444" i="7"/>
  <c r="G444" i="7"/>
  <c r="F444" i="7"/>
  <c r="E444" i="7"/>
  <c r="C444" i="7"/>
  <c r="O443" i="7"/>
  <c r="AD443" i="7" s="1"/>
  <c r="N443" i="7"/>
  <c r="H443" i="7"/>
  <c r="G443" i="7"/>
  <c r="F443" i="7"/>
  <c r="E443" i="7"/>
  <c r="C443" i="7"/>
  <c r="O442" i="7"/>
  <c r="AD442" i="7" s="1"/>
  <c r="N442" i="7"/>
  <c r="H442" i="7"/>
  <c r="G442" i="7"/>
  <c r="F442" i="7"/>
  <c r="E442" i="7"/>
  <c r="C442" i="7"/>
  <c r="O441" i="7"/>
  <c r="AD441" i="7" s="1"/>
  <c r="N441" i="7"/>
  <c r="H441" i="7"/>
  <c r="G441" i="7"/>
  <c r="F441" i="7"/>
  <c r="E441" i="7"/>
  <c r="C441" i="7"/>
  <c r="O440" i="7"/>
  <c r="AD440" i="7" s="1"/>
  <c r="N440" i="7"/>
  <c r="H440" i="7"/>
  <c r="G440" i="7"/>
  <c r="F440" i="7"/>
  <c r="E440" i="7"/>
  <c r="C440" i="7"/>
  <c r="O439" i="7"/>
  <c r="AD439" i="7" s="1"/>
  <c r="N439" i="7"/>
  <c r="H439" i="7"/>
  <c r="G439" i="7"/>
  <c r="F439" i="7"/>
  <c r="E439" i="7"/>
  <c r="C439" i="7"/>
  <c r="O438" i="7"/>
  <c r="AD438" i="7" s="1"/>
  <c r="N438" i="7"/>
  <c r="H438" i="7"/>
  <c r="G438" i="7"/>
  <c r="F438" i="7"/>
  <c r="E438" i="7"/>
  <c r="C438" i="7"/>
  <c r="O437" i="7"/>
  <c r="AD437" i="7" s="1"/>
  <c r="N437" i="7"/>
  <c r="H437" i="7"/>
  <c r="G437" i="7"/>
  <c r="F437" i="7"/>
  <c r="E437" i="7"/>
  <c r="C437" i="7"/>
  <c r="O436" i="7"/>
  <c r="AD436" i="7" s="1"/>
  <c r="N436" i="7"/>
  <c r="H436" i="7"/>
  <c r="G436" i="7"/>
  <c r="F436" i="7"/>
  <c r="E436" i="7"/>
  <c r="C436" i="7"/>
  <c r="O435" i="7"/>
  <c r="AD435" i="7" s="1"/>
  <c r="N435" i="7"/>
  <c r="H435" i="7"/>
  <c r="G435" i="7"/>
  <c r="F435" i="7"/>
  <c r="E435" i="7"/>
  <c r="C435" i="7"/>
  <c r="O433" i="7"/>
  <c r="AD433" i="7" s="1"/>
  <c r="N433" i="7"/>
  <c r="H433" i="7"/>
  <c r="G433" i="7"/>
  <c r="F433" i="7"/>
  <c r="E433" i="7"/>
  <c r="C433" i="7"/>
  <c r="O432" i="7"/>
  <c r="AD432" i="7" s="1"/>
  <c r="N432" i="7"/>
  <c r="H432" i="7"/>
  <c r="G432" i="7"/>
  <c r="F432" i="7"/>
  <c r="C432" i="7"/>
  <c r="O431" i="7"/>
  <c r="AD431" i="7" s="1"/>
  <c r="N431" i="7"/>
  <c r="H431" i="7"/>
  <c r="G431" i="7"/>
  <c r="F431" i="7"/>
  <c r="E431" i="7"/>
  <c r="C431" i="7"/>
  <c r="O430" i="7"/>
  <c r="AD430" i="7" s="1"/>
  <c r="N430" i="7"/>
  <c r="H430" i="7"/>
  <c r="G430" i="7"/>
  <c r="F430" i="7"/>
  <c r="E430" i="7"/>
  <c r="C430" i="7"/>
  <c r="O429" i="7"/>
  <c r="AD429" i="7" s="1"/>
  <c r="N429" i="7"/>
  <c r="H429" i="7"/>
  <c r="G429" i="7"/>
  <c r="F429" i="7"/>
  <c r="E429" i="7"/>
  <c r="C429" i="7"/>
  <c r="O428" i="7"/>
  <c r="AD428" i="7" s="1"/>
  <c r="N428" i="7"/>
  <c r="H428" i="7"/>
  <c r="G428" i="7"/>
  <c r="F428" i="7"/>
  <c r="E428" i="7"/>
  <c r="C428" i="7"/>
  <c r="O427" i="7"/>
  <c r="AD427" i="7" s="1"/>
  <c r="N427" i="7"/>
  <c r="H427" i="7"/>
  <c r="G427" i="7"/>
  <c r="F427" i="7"/>
  <c r="E427" i="7"/>
  <c r="C427" i="7"/>
  <c r="O426" i="7"/>
  <c r="AD426" i="7" s="1"/>
  <c r="N426" i="7"/>
  <c r="H426" i="7"/>
  <c r="G426" i="7"/>
  <c r="F426" i="7"/>
  <c r="E426" i="7"/>
  <c r="C426" i="7"/>
  <c r="O425" i="7"/>
  <c r="AD425" i="7" s="1"/>
  <c r="N425" i="7"/>
  <c r="H425" i="7"/>
  <c r="G425" i="7"/>
  <c r="F425" i="7"/>
  <c r="E425" i="7"/>
  <c r="C425" i="7"/>
  <c r="O424" i="7"/>
  <c r="AD424" i="7" s="1"/>
  <c r="N424" i="7"/>
  <c r="H424" i="7"/>
  <c r="G424" i="7"/>
  <c r="F424" i="7"/>
  <c r="E424" i="7"/>
  <c r="C424" i="7"/>
  <c r="O423" i="7"/>
  <c r="AD423" i="7" s="1"/>
  <c r="N423" i="7"/>
  <c r="H423" i="7"/>
  <c r="G423" i="7"/>
  <c r="F423" i="7"/>
  <c r="E423" i="7"/>
  <c r="C423" i="7"/>
  <c r="O422" i="7"/>
  <c r="AD422" i="7" s="1"/>
  <c r="N422" i="7"/>
  <c r="H422" i="7"/>
  <c r="G422" i="7"/>
  <c r="F422" i="7"/>
  <c r="E422" i="7"/>
  <c r="C422" i="7"/>
  <c r="O421" i="7"/>
  <c r="AD421" i="7" s="1"/>
  <c r="N421" i="7"/>
  <c r="H421" i="7"/>
  <c r="G421" i="7"/>
  <c r="F421" i="7"/>
  <c r="E421" i="7"/>
  <c r="C421" i="7"/>
  <c r="O420" i="7"/>
  <c r="AD420" i="7" s="1"/>
  <c r="N420" i="7"/>
  <c r="H420" i="7"/>
  <c r="G420" i="7"/>
  <c r="F420" i="7"/>
  <c r="E420" i="7"/>
  <c r="C420" i="7"/>
  <c r="O418" i="7"/>
  <c r="AD418" i="7" s="1"/>
  <c r="N418" i="7"/>
  <c r="H418" i="7"/>
  <c r="G418" i="7"/>
  <c r="F418" i="7"/>
  <c r="E418" i="7"/>
  <c r="C418" i="7"/>
  <c r="O417" i="7"/>
  <c r="AD417" i="7" s="1"/>
  <c r="N417" i="7"/>
  <c r="H417" i="7"/>
  <c r="G417" i="7"/>
  <c r="F417" i="7"/>
  <c r="C417" i="7"/>
  <c r="O416" i="7"/>
  <c r="AD416" i="7" s="1"/>
  <c r="N416" i="7"/>
  <c r="H416" i="7"/>
  <c r="G416" i="7"/>
  <c r="F416" i="7"/>
  <c r="E416" i="7"/>
  <c r="C416" i="7"/>
  <c r="O415" i="7"/>
  <c r="AD415" i="7" s="1"/>
  <c r="N415" i="7"/>
  <c r="H415" i="7"/>
  <c r="G415" i="7"/>
  <c r="F415" i="7"/>
  <c r="E415" i="7"/>
  <c r="C415" i="7"/>
  <c r="O414" i="7"/>
  <c r="AD414" i="7" s="1"/>
  <c r="N414" i="7"/>
  <c r="H414" i="7"/>
  <c r="G414" i="7"/>
  <c r="F414" i="7"/>
  <c r="E414" i="7"/>
  <c r="C414" i="7"/>
  <c r="O413" i="7"/>
  <c r="AD413" i="7" s="1"/>
  <c r="N413" i="7"/>
  <c r="H413" i="7"/>
  <c r="G413" i="7"/>
  <c r="F413" i="7"/>
  <c r="E413" i="7"/>
  <c r="C413" i="7"/>
  <c r="O412" i="7"/>
  <c r="AD412" i="7" s="1"/>
  <c r="N412" i="7"/>
  <c r="H412" i="7"/>
  <c r="G412" i="7"/>
  <c r="F412" i="7"/>
  <c r="E412" i="7"/>
  <c r="C412" i="7"/>
  <c r="O411" i="7"/>
  <c r="AD411" i="7" s="1"/>
  <c r="N411" i="7"/>
  <c r="H411" i="7"/>
  <c r="G411" i="7"/>
  <c r="F411" i="7"/>
  <c r="E411" i="7"/>
  <c r="C411" i="7"/>
  <c r="O410" i="7"/>
  <c r="AD410" i="7" s="1"/>
  <c r="N410" i="7"/>
  <c r="H410" i="7"/>
  <c r="G410" i="7"/>
  <c r="F410" i="7"/>
  <c r="E410" i="7"/>
  <c r="C410" i="7"/>
  <c r="O409" i="7"/>
  <c r="AD409" i="7" s="1"/>
  <c r="N409" i="7"/>
  <c r="H409" i="7"/>
  <c r="G409" i="7"/>
  <c r="F409" i="7"/>
  <c r="E409" i="7"/>
  <c r="C409" i="7"/>
  <c r="O408" i="7"/>
  <c r="AD408" i="7" s="1"/>
  <c r="N408" i="7"/>
  <c r="H408" i="7"/>
  <c r="G408" i="7"/>
  <c r="F408" i="7"/>
  <c r="E408" i="7"/>
  <c r="C408" i="7"/>
  <c r="O407" i="7"/>
  <c r="AD407" i="7" s="1"/>
  <c r="N407" i="7"/>
  <c r="H407" i="7"/>
  <c r="G407" i="7"/>
  <c r="F407" i="7"/>
  <c r="E407" i="7"/>
  <c r="C407" i="7"/>
  <c r="O406" i="7"/>
  <c r="AD406" i="7" s="1"/>
  <c r="N406" i="7"/>
  <c r="H406" i="7"/>
  <c r="G406" i="7"/>
  <c r="F406" i="7"/>
  <c r="E406" i="7"/>
  <c r="C406" i="7"/>
  <c r="O405" i="7"/>
  <c r="AD405" i="7" s="1"/>
  <c r="N405" i="7"/>
  <c r="H405" i="7"/>
  <c r="G405" i="7"/>
  <c r="F405" i="7"/>
  <c r="E405" i="7"/>
  <c r="C405" i="7"/>
  <c r="V613" i="7"/>
  <c r="T613" i="7"/>
  <c r="V612" i="7"/>
  <c r="T612" i="7"/>
  <c r="V611" i="7"/>
  <c r="T611" i="7"/>
  <c r="V610" i="7"/>
  <c r="T610" i="7"/>
  <c r="V609" i="7"/>
  <c r="T609" i="7"/>
  <c r="V608" i="7"/>
  <c r="T608" i="7"/>
  <c r="V607" i="7"/>
  <c r="T607" i="7"/>
  <c r="V606" i="7"/>
  <c r="T606" i="7"/>
  <c r="V605" i="7"/>
  <c r="T605" i="7"/>
  <c r="V604" i="7"/>
  <c r="T604" i="7"/>
  <c r="V603" i="7"/>
  <c r="T603" i="7"/>
  <c r="V602" i="7"/>
  <c r="T602" i="7"/>
  <c r="V601" i="7"/>
  <c r="T601" i="7"/>
  <c r="V600" i="7"/>
  <c r="T600" i="7"/>
  <c r="V598" i="7"/>
  <c r="T598" i="7"/>
  <c r="V597" i="7"/>
  <c r="T597" i="7"/>
  <c r="V596" i="7"/>
  <c r="T596" i="7"/>
  <c r="V595" i="7"/>
  <c r="T595" i="7"/>
  <c r="V594" i="7"/>
  <c r="T594" i="7"/>
  <c r="V593" i="7"/>
  <c r="T593" i="7"/>
  <c r="V592" i="7"/>
  <c r="T592" i="7"/>
  <c r="V591" i="7"/>
  <c r="T591" i="7"/>
  <c r="V590" i="7"/>
  <c r="T590" i="7"/>
  <c r="V589" i="7"/>
  <c r="T589" i="7"/>
  <c r="V588" i="7"/>
  <c r="T588" i="7"/>
  <c r="V587" i="7"/>
  <c r="T587" i="7"/>
  <c r="V586" i="7"/>
  <c r="T586" i="7"/>
  <c r="V585" i="7"/>
  <c r="T585" i="7"/>
  <c r="V583" i="7"/>
  <c r="T583" i="7"/>
  <c r="V582" i="7"/>
  <c r="T582" i="7"/>
  <c r="V581" i="7"/>
  <c r="T581" i="7"/>
  <c r="V580" i="7"/>
  <c r="T580" i="7"/>
  <c r="V579" i="7"/>
  <c r="T579" i="7"/>
  <c r="V578" i="7"/>
  <c r="T578" i="7"/>
  <c r="V577" i="7"/>
  <c r="T577" i="7"/>
  <c r="V576" i="7"/>
  <c r="T576" i="7"/>
  <c r="V575" i="7"/>
  <c r="T575" i="7"/>
  <c r="V574" i="7"/>
  <c r="T574" i="7"/>
  <c r="V573" i="7"/>
  <c r="T573" i="7"/>
  <c r="V572" i="7"/>
  <c r="T572" i="7"/>
  <c r="V571" i="7"/>
  <c r="T571" i="7"/>
  <c r="V570" i="7"/>
  <c r="T570" i="7"/>
  <c r="V568" i="7"/>
  <c r="T568" i="7"/>
  <c r="V567" i="7"/>
  <c r="T567" i="7"/>
  <c r="V566" i="7"/>
  <c r="T566" i="7"/>
  <c r="V565" i="7"/>
  <c r="T565" i="7"/>
  <c r="V564" i="7"/>
  <c r="T564" i="7"/>
  <c r="V563" i="7"/>
  <c r="T563" i="7"/>
  <c r="V562" i="7"/>
  <c r="T562" i="7"/>
  <c r="V561" i="7"/>
  <c r="T561" i="7"/>
  <c r="V560" i="7"/>
  <c r="T560" i="7"/>
  <c r="V559" i="7"/>
  <c r="T559" i="7"/>
  <c r="V558" i="7"/>
  <c r="T558" i="7"/>
  <c r="V557" i="7"/>
  <c r="T557" i="7"/>
  <c r="V556" i="7"/>
  <c r="T556" i="7"/>
  <c r="V555" i="7"/>
  <c r="T555" i="7"/>
  <c r="V553" i="7"/>
  <c r="T553" i="7"/>
  <c r="V552" i="7"/>
  <c r="T552" i="7"/>
  <c r="V551" i="7"/>
  <c r="T551" i="7"/>
  <c r="V550" i="7"/>
  <c r="T550" i="7"/>
  <c r="V549" i="7"/>
  <c r="T549" i="7"/>
  <c r="V548" i="7"/>
  <c r="T548" i="7"/>
  <c r="V547" i="7"/>
  <c r="T547" i="7"/>
  <c r="V546" i="7"/>
  <c r="T546" i="7"/>
  <c r="V545" i="7"/>
  <c r="T545" i="7"/>
  <c r="V544" i="7"/>
  <c r="T544" i="7"/>
  <c r="V543" i="7"/>
  <c r="T543" i="7"/>
  <c r="V542" i="7"/>
  <c r="T542" i="7"/>
  <c r="V541" i="7"/>
  <c r="T541" i="7"/>
  <c r="V540" i="7"/>
  <c r="T540" i="7"/>
  <c r="V538" i="7"/>
  <c r="T538" i="7"/>
  <c r="V537" i="7"/>
  <c r="T537" i="7"/>
  <c r="V536" i="7"/>
  <c r="T536" i="7"/>
  <c r="V535" i="7"/>
  <c r="T535" i="7"/>
  <c r="V534" i="7"/>
  <c r="T534" i="7"/>
  <c r="V533" i="7"/>
  <c r="T533" i="7"/>
  <c r="V532" i="7"/>
  <c r="T532" i="7"/>
  <c r="V531" i="7"/>
  <c r="T531" i="7"/>
  <c r="V530" i="7"/>
  <c r="T530" i="7"/>
  <c r="V529" i="7"/>
  <c r="T529" i="7"/>
  <c r="V528" i="7"/>
  <c r="T528" i="7"/>
  <c r="V527" i="7"/>
  <c r="T527" i="7"/>
  <c r="V526" i="7"/>
  <c r="T526" i="7"/>
  <c r="V525" i="7"/>
  <c r="T525" i="7"/>
  <c r="V523" i="7"/>
  <c r="T523" i="7"/>
  <c r="V522" i="7"/>
  <c r="T522" i="7"/>
  <c r="V521" i="7"/>
  <c r="T521" i="7"/>
  <c r="V520" i="7"/>
  <c r="T520" i="7"/>
  <c r="V519" i="7"/>
  <c r="T519" i="7"/>
  <c r="V518" i="7"/>
  <c r="T518" i="7"/>
  <c r="V517" i="7"/>
  <c r="T517" i="7"/>
  <c r="V516" i="7"/>
  <c r="T516" i="7"/>
  <c r="V515" i="7"/>
  <c r="T515" i="7"/>
  <c r="V514" i="7"/>
  <c r="T514" i="7"/>
  <c r="V513" i="7"/>
  <c r="T513" i="7"/>
  <c r="V512" i="7"/>
  <c r="T512" i="7"/>
  <c r="V511" i="7"/>
  <c r="T511" i="7"/>
  <c r="V510" i="7"/>
  <c r="T510" i="7"/>
  <c r="V508" i="7"/>
  <c r="T508" i="7"/>
  <c r="V507" i="7"/>
  <c r="T507" i="7"/>
  <c r="V506" i="7"/>
  <c r="T506" i="7"/>
  <c r="V505" i="7"/>
  <c r="T505" i="7"/>
  <c r="V504" i="7"/>
  <c r="T504" i="7"/>
  <c r="V503" i="7"/>
  <c r="T503" i="7"/>
  <c r="V502" i="7"/>
  <c r="T502" i="7"/>
  <c r="V501" i="7"/>
  <c r="T501" i="7"/>
  <c r="V500" i="7"/>
  <c r="T500" i="7"/>
  <c r="V499" i="7"/>
  <c r="T499" i="7"/>
  <c r="V498" i="7"/>
  <c r="T498" i="7"/>
  <c r="V497" i="7"/>
  <c r="T497" i="7"/>
  <c r="V496" i="7"/>
  <c r="T496" i="7"/>
  <c r="V495" i="7"/>
  <c r="T495" i="7"/>
  <c r="V493" i="7"/>
  <c r="T493" i="7"/>
  <c r="V492" i="7"/>
  <c r="T492" i="7"/>
  <c r="V491" i="7"/>
  <c r="T491" i="7"/>
  <c r="V490" i="7"/>
  <c r="T490" i="7"/>
  <c r="V489" i="7"/>
  <c r="T489" i="7"/>
  <c r="V488" i="7"/>
  <c r="T488" i="7"/>
  <c r="V487" i="7"/>
  <c r="T487" i="7"/>
  <c r="V486" i="7"/>
  <c r="T486" i="7"/>
  <c r="V485" i="7"/>
  <c r="T485" i="7"/>
  <c r="V484" i="7"/>
  <c r="T484" i="7"/>
  <c r="V483" i="7"/>
  <c r="T483" i="7"/>
  <c r="V482" i="7"/>
  <c r="T482" i="7"/>
  <c r="V481" i="7"/>
  <c r="T481" i="7"/>
  <c r="V480" i="7"/>
  <c r="T480" i="7"/>
  <c r="V478" i="7"/>
  <c r="T478" i="7"/>
  <c r="V477" i="7"/>
  <c r="T477" i="7"/>
  <c r="V476" i="7"/>
  <c r="T476" i="7"/>
  <c r="V475" i="7"/>
  <c r="T475" i="7"/>
  <c r="V474" i="7"/>
  <c r="T474" i="7"/>
  <c r="V473" i="7"/>
  <c r="T473" i="7"/>
  <c r="V472" i="7"/>
  <c r="T472" i="7"/>
  <c r="V471" i="7"/>
  <c r="T471" i="7"/>
  <c r="V470" i="7"/>
  <c r="T470" i="7"/>
  <c r="V469" i="7"/>
  <c r="T469" i="7"/>
  <c r="V468" i="7"/>
  <c r="T468" i="7"/>
  <c r="V467" i="7"/>
  <c r="T467" i="7"/>
  <c r="V466" i="7"/>
  <c r="T466" i="7"/>
  <c r="V465" i="7"/>
  <c r="T465" i="7"/>
  <c r="V463" i="7"/>
  <c r="T463" i="7"/>
  <c r="V462" i="7"/>
  <c r="T462" i="7"/>
  <c r="V461" i="7"/>
  <c r="T461" i="7"/>
  <c r="V460" i="7"/>
  <c r="T460" i="7"/>
  <c r="V459" i="7"/>
  <c r="T459" i="7"/>
  <c r="V458" i="7"/>
  <c r="T458" i="7"/>
  <c r="V457" i="7"/>
  <c r="T457" i="7"/>
  <c r="V456" i="7"/>
  <c r="T456" i="7"/>
  <c r="V455" i="7"/>
  <c r="T455" i="7"/>
  <c r="V454" i="7"/>
  <c r="T454" i="7"/>
  <c r="V453" i="7"/>
  <c r="T453" i="7"/>
  <c r="V452" i="7"/>
  <c r="T452" i="7"/>
  <c r="V451" i="7"/>
  <c r="T451" i="7"/>
  <c r="V450" i="7"/>
  <c r="T450" i="7"/>
  <c r="V448" i="7"/>
  <c r="T448" i="7"/>
  <c r="V447" i="7"/>
  <c r="T447" i="7"/>
  <c r="V446" i="7"/>
  <c r="T446" i="7"/>
  <c r="V445" i="7"/>
  <c r="T445" i="7"/>
  <c r="V444" i="7"/>
  <c r="T444" i="7"/>
  <c r="V443" i="7"/>
  <c r="T443" i="7"/>
  <c r="V442" i="7"/>
  <c r="T442" i="7"/>
  <c r="V441" i="7"/>
  <c r="T441" i="7"/>
  <c r="V440" i="7"/>
  <c r="T440" i="7"/>
  <c r="V439" i="7"/>
  <c r="T439" i="7"/>
  <c r="V438" i="7"/>
  <c r="T438" i="7"/>
  <c r="V437" i="7"/>
  <c r="T437" i="7"/>
  <c r="V436" i="7"/>
  <c r="T436" i="7"/>
  <c r="V435" i="7"/>
  <c r="T435" i="7"/>
  <c r="V433" i="7"/>
  <c r="T433" i="7"/>
  <c r="V432" i="7"/>
  <c r="T432" i="7"/>
  <c r="V431" i="7"/>
  <c r="T431" i="7"/>
  <c r="V430" i="7"/>
  <c r="T430" i="7"/>
  <c r="V429" i="7"/>
  <c r="T429" i="7"/>
  <c r="V428" i="7"/>
  <c r="T428" i="7"/>
  <c r="V427" i="7"/>
  <c r="T427" i="7"/>
  <c r="V426" i="7"/>
  <c r="T426" i="7"/>
  <c r="V425" i="7"/>
  <c r="T425" i="7"/>
  <c r="V424" i="7"/>
  <c r="T424" i="7"/>
  <c r="V423" i="7"/>
  <c r="T423" i="7"/>
  <c r="V422" i="7"/>
  <c r="T422" i="7"/>
  <c r="V421" i="7"/>
  <c r="T421" i="7"/>
  <c r="V420" i="7"/>
  <c r="T420" i="7"/>
  <c r="V418" i="7"/>
  <c r="T418" i="7"/>
  <c r="V417" i="7"/>
  <c r="T417" i="7"/>
  <c r="V416" i="7"/>
  <c r="T416" i="7"/>
  <c r="V415" i="7"/>
  <c r="T415" i="7"/>
  <c r="V414" i="7"/>
  <c r="T414" i="7"/>
  <c r="V413" i="7"/>
  <c r="T413" i="7"/>
  <c r="V412" i="7"/>
  <c r="T412" i="7"/>
  <c r="V411" i="7"/>
  <c r="T411" i="7"/>
  <c r="V410" i="7"/>
  <c r="T410" i="7"/>
  <c r="V409" i="7"/>
  <c r="T409" i="7"/>
  <c r="V408" i="7"/>
  <c r="T408" i="7"/>
  <c r="V407" i="7"/>
  <c r="T407" i="7"/>
  <c r="V406" i="7"/>
  <c r="T406" i="7"/>
  <c r="V405" i="7"/>
  <c r="T405" i="7"/>
  <c r="V390" i="7"/>
  <c r="V391" i="7"/>
  <c r="V392" i="7"/>
  <c r="V393" i="7"/>
  <c r="V394" i="7"/>
  <c r="V395" i="7"/>
  <c r="V396" i="7"/>
  <c r="V397" i="7"/>
  <c r="V398" i="7"/>
  <c r="V399" i="7"/>
  <c r="V402" i="7"/>
  <c r="V400" i="7"/>
  <c r="V403" i="7"/>
  <c r="T403" i="7"/>
  <c r="T400" i="7"/>
  <c r="T399" i="7"/>
  <c r="T398" i="7"/>
  <c r="T396" i="7"/>
  <c r="T392" i="7"/>
  <c r="T402" i="7"/>
  <c r="T401" i="7"/>
  <c r="T397" i="7"/>
  <c r="T395" i="7"/>
  <c r="T394" i="7"/>
  <c r="T393" i="7"/>
  <c r="T391" i="7"/>
  <c r="T390" i="7"/>
  <c r="G400" i="7"/>
  <c r="G403" i="7"/>
  <c r="G398" i="7"/>
  <c r="E399" i="7"/>
  <c r="AD1169" i="7" l="1"/>
  <c r="AE1169" i="7" s="1"/>
  <c r="AD1196" i="7"/>
  <c r="AE1196" i="7" s="1"/>
  <c r="AD1197" i="7"/>
  <c r="AE1197" i="7" s="1"/>
  <c r="AD1227" i="7"/>
  <c r="AE1227" i="7" s="1"/>
  <c r="AD1254" i="7"/>
  <c r="AE1254" i="7" s="1"/>
  <c r="AD1152" i="7"/>
  <c r="AE1152" i="7" s="1"/>
  <c r="AD1168" i="7"/>
  <c r="AE1168" i="7" s="1"/>
  <c r="AD1198" i="7"/>
  <c r="AE1198" i="7" s="1"/>
  <c r="AD1226" i="7"/>
  <c r="AE1226" i="7" s="1"/>
  <c r="AD1285" i="7"/>
  <c r="AE1285" i="7" s="1"/>
  <c r="AD1105" i="7"/>
  <c r="AE1105" i="7" s="1"/>
  <c r="AD1199" i="7"/>
  <c r="AE1199" i="7" s="1"/>
  <c r="AD1284" i="7"/>
  <c r="AE1284" i="7" s="1"/>
  <c r="AD1283" i="7"/>
  <c r="AE1283" i="7" s="1"/>
  <c r="AD1170" i="7"/>
  <c r="AE1170" i="7" s="1"/>
  <c r="AD1252" i="7"/>
  <c r="AE1252" i="7" s="1"/>
  <c r="AD1251" i="7"/>
  <c r="AE1251" i="7" s="1"/>
  <c r="AD1119" i="7"/>
  <c r="AE1119" i="7" s="1"/>
  <c r="AD1126" i="7"/>
  <c r="AE1126" i="7" s="1"/>
  <c r="AD1150" i="7"/>
  <c r="AE1150" i="7" s="1"/>
  <c r="AD1228" i="7"/>
  <c r="AE1228" i="7" s="1"/>
  <c r="AD1253" i="7"/>
  <c r="AE1253" i="7" s="1"/>
  <c r="AD1286" i="7"/>
  <c r="AE1286" i="7" s="1"/>
  <c r="AD1318" i="7"/>
  <c r="AE1318" i="7" s="1"/>
  <c r="E403" i="7"/>
  <c r="E401" i="7"/>
  <c r="E400" i="7"/>
  <c r="E398" i="7"/>
  <c r="E397" i="7"/>
  <c r="E396" i="7"/>
  <c r="E395" i="7"/>
  <c r="E394" i="7"/>
  <c r="E393" i="7"/>
  <c r="E392" i="7"/>
  <c r="E391" i="7"/>
  <c r="E390" i="7"/>
  <c r="V401" i="7"/>
  <c r="O403" i="7"/>
  <c r="AD403" i="7" s="1"/>
  <c r="O402" i="7"/>
  <c r="AD402" i="7" s="1"/>
  <c r="O401" i="7"/>
  <c r="AD401" i="7" s="1"/>
  <c r="O400" i="7"/>
  <c r="AD400" i="7" s="1"/>
  <c r="O399" i="7"/>
  <c r="AD399" i="7" s="1"/>
  <c r="O398" i="7"/>
  <c r="AD398" i="7" s="1"/>
  <c r="O397" i="7"/>
  <c r="AD397" i="7" s="1"/>
  <c r="O396" i="7"/>
  <c r="AD396" i="7" s="1"/>
  <c r="O395" i="7"/>
  <c r="AD395" i="7" s="1"/>
  <c r="O394" i="7"/>
  <c r="AD394" i="7" s="1"/>
  <c r="O393" i="7"/>
  <c r="AD393" i="7" s="1"/>
  <c r="O392" i="7"/>
  <c r="AD392" i="7" s="1"/>
  <c r="O391" i="7"/>
  <c r="AD391" i="7" s="1"/>
  <c r="O390" i="7"/>
  <c r="AD390" i="7" s="1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G402" i="7"/>
  <c r="G401" i="7"/>
  <c r="G399" i="7"/>
  <c r="G397" i="7"/>
  <c r="G396" i="7"/>
  <c r="G395" i="7"/>
  <c r="G394" i="7"/>
  <c r="G393" i="7"/>
  <c r="G392" i="7"/>
  <c r="G391" i="7"/>
  <c r="G390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Q371" i="7"/>
  <c r="Q372" i="7"/>
  <c r="Q373" i="7"/>
  <c r="Q374" i="7"/>
  <c r="Q375" i="7"/>
  <c r="Q376" i="7"/>
  <c r="R376" i="7"/>
  <c r="R375" i="7"/>
  <c r="R374" i="7"/>
  <c r="R373" i="7"/>
  <c r="R372" i="7"/>
  <c r="R371" i="7"/>
  <c r="U376" i="7"/>
  <c r="U375" i="7"/>
  <c r="U374" i="7"/>
  <c r="U373" i="7"/>
  <c r="U372" i="7"/>
  <c r="U371" i="7"/>
  <c r="U368" i="7"/>
  <c r="R368" i="7"/>
  <c r="Q368" i="7"/>
  <c r="U367" i="7"/>
  <c r="R367" i="7"/>
  <c r="Q367" i="7"/>
  <c r="U366" i="7"/>
  <c r="R366" i="7"/>
  <c r="Q366" i="7"/>
  <c r="U364" i="7"/>
  <c r="R364" i="7"/>
  <c r="Q364" i="7"/>
  <c r="U363" i="7"/>
  <c r="R363" i="7"/>
  <c r="Q363" i="7"/>
  <c r="U362" i="7"/>
  <c r="R362" i="7"/>
  <c r="Q362" i="7"/>
  <c r="U360" i="7"/>
  <c r="R360" i="7"/>
  <c r="Q360" i="7"/>
  <c r="U359" i="7"/>
  <c r="R359" i="7"/>
  <c r="Q359" i="7"/>
  <c r="U358" i="7"/>
  <c r="R358" i="7"/>
  <c r="Q358" i="7"/>
  <c r="U356" i="7"/>
  <c r="U355" i="7"/>
  <c r="U354" i="7"/>
  <c r="AH373" i="7" l="1"/>
  <c r="AH372" i="7"/>
  <c r="AH374" i="7"/>
  <c r="AH375" i="7"/>
  <c r="AH376" i="7"/>
  <c r="R354" i="7"/>
  <c r="R355" i="7"/>
  <c r="R356" i="7"/>
  <c r="Q356" i="7"/>
  <c r="Q355" i="7"/>
  <c r="Q354" i="7"/>
  <c r="F376" i="7"/>
  <c r="F375" i="7"/>
  <c r="F374" i="7"/>
  <c r="F373" i="7"/>
  <c r="F372" i="7"/>
  <c r="F371" i="7"/>
  <c r="O376" i="7"/>
  <c r="O375" i="7"/>
  <c r="O374" i="7"/>
  <c r="O373" i="7"/>
  <c r="O372" i="7"/>
  <c r="O371" i="7"/>
  <c r="N376" i="7"/>
  <c r="N375" i="7"/>
  <c r="N374" i="7"/>
  <c r="N373" i="7"/>
  <c r="N372" i="7"/>
  <c r="N371" i="7"/>
  <c r="G371" i="7"/>
  <c r="H371" i="7"/>
  <c r="G372" i="7"/>
  <c r="AB372" i="7" s="1"/>
  <c r="H372" i="7"/>
  <c r="G373" i="7"/>
  <c r="AB373" i="7" s="1"/>
  <c r="H373" i="7"/>
  <c r="G374" i="7"/>
  <c r="AB374" i="7" s="1"/>
  <c r="H374" i="7"/>
  <c r="G375" i="7"/>
  <c r="AB375" i="7" s="1"/>
  <c r="H375" i="7"/>
  <c r="G376" i="7"/>
  <c r="AB376" i="7" s="1"/>
  <c r="H376" i="7"/>
  <c r="E376" i="7"/>
  <c r="E375" i="7"/>
  <c r="E374" i="7"/>
  <c r="E373" i="7"/>
  <c r="E372" i="7"/>
  <c r="E371" i="7"/>
  <c r="C376" i="7"/>
  <c r="C375" i="7"/>
  <c r="C374" i="7"/>
  <c r="C373" i="7"/>
  <c r="X373" i="7" s="1"/>
  <c r="C372" i="7"/>
  <c r="C371" i="7"/>
  <c r="O368" i="7"/>
  <c r="N368" i="7"/>
  <c r="H368" i="7"/>
  <c r="G368" i="7"/>
  <c r="F368" i="7"/>
  <c r="E368" i="7"/>
  <c r="C368" i="7"/>
  <c r="O367" i="7"/>
  <c r="N367" i="7"/>
  <c r="H367" i="7"/>
  <c r="G367" i="7"/>
  <c r="F367" i="7"/>
  <c r="E367" i="7"/>
  <c r="C367" i="7"/>
  <c r="O366" i="7"/>
  <c r="N366" i="7"/>
  <c r="H366" i="7"/>
  <c r="G366" i="7"/>
  <c r="F366" i="7"/>
  <c r="E366" i="7"/>
  <c r="C366" i="7"/>
  <c r="O364" i="7"/>
  <c r="N364" i="7"/>
  <c r="H364" i="7"/>
  <c r="G364" i="7"/>
  <c r="F364" i="7"/>
  <c r="E364" i="7"/>
  <c r="C364" i="7"/>
  <c r="O363" i="7"/>
  <c r="N363" i="7"/>
  <c r="H363" i="7"/>
  <c r="G363" i="7"/>
  <c r="F363" i="7"/>
  <c r="E363" i="7"/>
  <c r="C363" i="7"/>
  <c r="O362" i="7"/>
  <c r="N362" i="7"/>
  <c r="H362" i="7"/>
  <c r="G362" i="7"/>
  <c r="F362" i="7"/>
  <c r="E362" i="7"/>
  <c r="C362" i="7"/>
  <c r="O360" i="7"/>
  <c r="N360" i="7"/>
  <c r="H360" i="7"/>
  <c r="G360" i="7"/>
  <c r="F360" i="7"/>
  <c r="E360" i="7"/>
  <c r="C360" i="7"/>
  <c r="O359" i="7"/>
  <c r="N359" i="7"/>
  <c r="H359" i="7"/>
  <c r="G359" i="7"/>
  <c r="F359" i="7"/>
  <c r="E359" i="7"/>
  <c r="C359" i="7"/>
  <c r="O358" i="7"/>
  <c r="N358" i="7"/>
  <c r="H358" i="7"/>
  <c r="G358" i="7"/>
  <c r="F358" i="7"/>
  <c r="E358" i="7"/>
  <c r="C358" i="7"/>
  <c r="O354" i="7"/>
  <c r="O355" i="7"/>
  <c r="O356" i="7"/>
  <c r="N356" i="7"/>
  <c r="N355" i="7"/>
  <c r="N354" i="7"/>
  <c r="H356" i="7"/>
  <c r="H355" i="7"/>
  <c r="H354" i="7"/>
  <c r="G354" i="7"/>
  <c r="G355" i="7"/>
  <c r="G356" i="7"/>
  <c r="F356" i="7"/>
  <c r="F355" i="7"/>
  <c r="F354" i="7"/>
  <c r="E356" i="7"/>
  <c r="E355" i="7"/>
  <c r="E354" i="7"/>
  <c r="C356" i="7"/>
  <c r="C355" i="7"/>
  <c r="C354" i="7"/>
  <c r="AC374" i="7" l="1"/>
  <c r="X372" i="7"/>
  <c r="AF373" i="7"/>
  <c r="X376" i="7"/>
  <c r="AA375" i="7"/>
  <c r="AA373" i="7"/>
  <c r="Z373" i="7"/>
  <c r="AC375" i="7"/>
  <c r="X375" i="7"/>
  <c r="AA374" i="7"/>
  <c r="AA376" i="7"/>
  <c r="AF374" i="7"/>
  <c r="AC372" i="7"/>
  <c r="Z376" i="7"/>
  <c r="Z374" i="7"/>
  <c r="Y373" i="7"/>
  <c r="AC373" i="7"/>
  <c r="AF372" i="7"/>
  <c r="AA372" i="7"/>
  <c r="Z375" i="7"/>
  <c r="Y374" i="7"/>
  <c r="Z372" i="7"/>
  <c r="Y375" i="7"/>
  <c r="AF376" i="7"/>
  <c r="X374" i="7"/>
  <c r="AC376" i="7"/>
  <c r="Y376" i="7"/>
  <c r="Y372" i="7"/>
  <c r="AF375" i="7"/>
  <c r="S338" i="7"/>
  <c r="U344" i="7"/>
  <c r="U339" i="7"/>
  <c r="U338" i="7"/>
  <c r="U337" i="7"/>
  <c r="E349" i="7"/>
  <c r="C349" i="7" s="1"/>
  <c r="Q349" i="7"/>
  <c r="Q338" i="7"/>
  <c r="AD338" i="7" s="1"/>
  <c r="E345" i="7"/>
  <c r="S345" i="7" s="1"/>
  <c r="Q345" i="7"/>
  <c r="E339" i="7"/>
  <c r="S339" i="7" s="1"/>
  <c r="Q339" i="7"/>
  <c r="Q337" i="7"/>
  <c r="E337" i="7"/>
  <c r="S337" i="7" s="1"/>
  <c r="E343" i="7"/>
  <c r="S343" i="7" s="1"/>
  <c r="R343" i="7"/>
  <c r="Q343" i="7"/>
  <c r="E334" i="7"/>
  <c r="S334" i="7" s="1"/>
  <c r="Q334" i="7"/>
  <c r="R345" i="7" l="1"/>
  <c r="AD345" i="7"/>
  <c r="U343" i="7"/>
  <c r="AD343" i="7"/>
  <c r="U349" i="7"/>
  <c r="AD349" i="7"/>
  <c r="R337" i="7"/>
  <c r="AD337" i="7"/>
  <c r="R339" i="7"/>
  <c r="AD339" i="7"/>
  <c r="R334" i="7"/>
  <c r="AD334" i="7"/>
  <c r="R349" i="7"/>
  <c r="U334" i="7"/>
  <c r="S349" i="7"/>
  <c r="O332" i="7"/>
  <c r="AD332" i="7" s="1"/>
  <c r="O331" i="7"/>
  <c r="AD331" i="7" s="1"/>
  <c r="O330" i="7"/>
  <c r="AD330" i="7" s="1"/>
  <c r="O329" i="7"/>
  <c r="AD329" i="7" s="1"/>
  <c r="O328" i="7"/>
  <c r="AD328" i="7" s="1"/>
  <c r="O327" i="7"/>
  <c r="AD327" i="7" s="1"/>
  <c r="O325" i="7"/>
  <c r="AD325" i="7" s="1"/>
  <c r="O324" i="7"/>
  <c r="AD324" i="7" s="1"/>
  <c r="O323" i="7"/>
  <c r="AD323" i="7" s="1"/>
  <c r="O322" i="7"/>
  <c r="AD322" i="7" s="1"/>
  <c r="O321" i="7"/>
  <c r="AD321" i="7" s="1"/>
  <c r="O320" i="7"/>
  <c r="AD320" i="7" s="1"/>
  <c r="O318" i="7"/>
  <c r="AD318" i="7" s="1"/>
  <c r="O317" i="7"/>
  <c r="AD317" i="7" s="1"/>
  <c r="O316" i="7"/>
  <c r="AD316" i="7" s="1"/>
  <c r="O315" i="7"/>
  <c r="AD315" i="7" s="1"/>
  <c r="O314" i="7"/>
  <c r="AD314" i="7" s="1"/>
  <c r="O313" i="7"/>
  <c r="AD313" i="7" s="1"/>
  <c r="O311" i="7"/>
  <c r="AD311" i="7" s="1"/>
  <c r="O310" i="7"/>
  <c r="AD310" i="7" s="1"/>
  <c r="O309" i="7"/>
  <c r="AD309" i="7" s="1"/>
  <c r="O308" i="7"/>
  <c r="AD308" i="7" s="1"/>
  <c r="O307" i="7"/>
  <c r="AD307" i="7" s="1"/>
  <c r="O306" i="7"/>
  <c r="AD306" i="7" s="1"/>
  <c r="O304" i="7"/>
  <c r="AD304" i="7" s="1"/>
  <c r="O303" i="7"/>
  <c r="AD303" i="7" s="1"/>
  <c r="O302" i="7"/>
  <c r="AD302" i="7" s="1"/>
  <c r="O301" i="7"/>
  <c r="AD301" i="7" s="1"/>
  <c r="O300" i="7"/>
  <c r="AD300" i="7" s="1"/>
  <c r="O299" i="7"/>
  <c r="AD299" i="7" s="1"/>
  <c r="O297" i="7"/>
  <c r="AD297" i="7" s="1"/>
  <c r="O296" i="7"/>
  <c r="AD296" i="7" s="1"/>
  <c r="O295" i="7"/>
  <c r="AD295" i="7" s="1"/>
  <c r="O294" i="7"/>
  <c r="AD294" i="7" s="1"/>
  <c r="O293" i="7"/>
  <c r="AD293" i="7" s="1"/>
  <c r="O292" i="7"/>
  <c r="AD292" i="7" s="1"/>
  <c r="O290" i="7"/>
  <c r="AD290" i="7" s="1"/>
  <c r="O289" i="7"/>
  <c r="AD289" i="7" s="1"/>
  <c r="O288" i="7"/>
  <c r="AD288" i="7" s="1"/>
  <c r="O287" i="7"/>
  <c r="AD287" i="7" s="1"/>
  <c r="O286" i="7"/>
  <c r="AD286" i="7" s="1"/>
  <c r="O285" i="7"/>
  <c r="AD285" i="7" s="1"/>
  <c r="H332" i="7"/>
  <c r="G332" i="7"/>
  <c r="F332" i="7"/>
  <c r="C332" i="7"/>
  <c r="H331" i="7"/>
  <c r="G331" i="7"/>
  <c r="F331" i="7"/>
  <c r="E331" i="7"/>
  <c r="C331" i="7"/>
  <c r="H330" i="7"/>
  <c r="G330" i="7"/>
  <c r="F330" i="7"/>
  <c r="E330" i="7"/>
  <c r="C330" i="7"/>
  <c r="H329" i="7"/>
  <c r="G329" i="7"/>
  <c r="F329" i="7"/>
  <c r="C329" i="7"/>
  <c r="H328" i="7"/>
  <c r="G328" i="7"/>
  <c r="F328" i="7"/>
  <c r="E328" i="7"/>
  <c r="C328" i="7"/>
  <c r="H327" i="7"/>
  <c r="G327" i="7"/>
  <c r="F327" i="7"/>
  <c r="E327" i="7"/>
  <c r="C327" i="7"/>
  <c r="H325" i="7"/>
  <c r="G325" i="7"/>
  <c r="F325" i="7"/>
  <c r="C325" i="7"/>
  <c r="H324" i="7"/>
  <c r="G324" i="7"/>
  <c r="F324" i="7"/>
  <c r="E324" i="7"/>
  <c r="C324" i="7"/>
  <c r="H323" i="7"/>
  <c r="G323" i="7"/>
  <c r="F323" i="7"/>
  <c r="E323" i="7"/>
  <c r="C323" i="7"/>
  <c r="H322" i="7"/>
  <c r="G322" i="7"/>
  <c r="F322" i="7"/>
  <c r="C322" i="7"/>
  <c r="H321" i="7"/>
  <c r="G321" i="7"/>
  <c r="F321" i="7"/>
  <c r="E321" i="7"/>
  <c r="C321" i="7"/>
  <c r="H320" i="7"/>
  <c r="G320" i="7"/>
  <c r="F320" i="7"/>
  <c r="E320" i="7"/>
  <c r="C320" i="7"/>
  <c r="H318" i="7"/>
  <c r="G318" i="7"/>
  <c r="F318" i="7"/>
  <c r="C318" i="7"/>
  <c r="H317" i="7"/>
  <c r="G317" i="7"/>
  <c r="F317" i="7"/>
  <c r="E317" i="7"/>
  <c r="C317" i="7"/>
  <c r="H316" i="7"/>
  <c r="G316" i="7"/>
  <c r="F316" i="7"/>
  <c r="E316" i="7"/>
  <c r="C316" i="7"/>
  <c r="H315" i="7"/>
  <c r="G315" i="7"/>
  <c r="F315" i="7"/>
  <c r="C315" i="7"/>
  <c r="H314" i="7"/>
  <c r="G314" i="7"/>
  <c r="F314" i="7"/>
  <c r="E314" i="7"/>
  <c r="C314" i="7"/>
  <c r="H313" i="7"/>
  <c r="G313" i="7"/>
  <c r="F313" i="7"/>
  <c r="E313" i="7"/>
  <c r="C313" i="7"/>
  <c r="H311" i="7"/>
  <c r="G311" i="7"/>
  <c r="F311" i="7"/>
  <c r="C311" i="7"/>
  <c r="H310" i="7"/>
  <c r="G310" i="7"/>
  <c r="F310" i="7"/>
  <c r="E310" i="7"/>
  <c r="C310" i="7"/>
  <c r="H309" i="7"/>
  <c r="G309" i="7"/>
  <c r="F309" i="7"/>
  <c r="E309" i="7"/>
  <c r="C309" i="7"/>
  <c r="H308" i="7"/>
  <c r="G308" i="7"/>
  <c r="F308" i="7"/>
  <c r="C308" i="7"/>
  <c r="H307" i="7"/>
  <c r="G307" i="7"/>
  <c r="F307" i="7"/>
  <c r="E307" i="7"/>
  <c r="C307" i="7"/>
  <c r="H306" i="7"/>
  <c r="G306" i="7"/>
  <c r="F306" i="7"/>
  <c r="E306" i="7"/>
  <c r="C306" i="7"/>
  <c r="H304" i="7"/>
  <c r="G304" i="7"/>
  <c r="F304" i="7"/>
  <c r="C304" i="7"/>
  <c r="H303" i="7"/>
  <c r="G303" i="7"/>
  <c r="F303" i="7"/>
  <c r="E303" i="7"/>
  <c r="C303" i="7"/>
  <c r="H302" i="7"/>
  <c r="G302" i="7"/>
  <c r="F302" i="7"/>
  <c r="E302" i="7"/>
  <c r="C302" i="7"/>
  <c r="H301" i="7"/>
  <c r="G301" i="7"/>
  <c r="F301" i="7"/>
  <c r="C301" i="7"/>
  <c r="H300" i="7"/>
  <c r="G300" i="7"/>
  <c r="F300" i="7"/>
  <c r="E300" i="7"/>
  <c r="C300" i="7"/>
  <c r="H299" i="7"/>
  <c r="G299" i="7"/>
  <c r="F299" i="7"/>
  <c r="E299" i="7"/>
  <c r="C299" i="7"/>
  <c r="H297" i="7"/>
  <c r="G297" i="7"/>
  <c r="F297" i="7"/>
  <c r="C297" i="7"/>
  <c r="H296" i="7"/>
  <c r="G296" i="7"/>
  <c r="F296" i="7"/>
  <c r="E296" i="7"/>
  <c r="C296" i="7"/>
  <c r="H295" i="7"/>
  <c r="G295" i="7"/>
  <c r="F295" i="7"/>
  <c r="E295" i="7"/>
  <c r="C295" i="7"/>
  <c r="H294" i="7"/>
  <c r="G294" i="7"/>
  <c r="F294" i="7"/>
  <c r="C294" i="7"/>
  <c r="H293" i="7"/>
  <c r="G293" i="7"/>
  <c r="F293" i="7"/>
  <c r="E293" i="7"/>
  <c r="C293" i="7"/>
  <c r="H292" i="7"/>
  <c r="G292" i="7"/>
  <c r="F292" i="7"/>
  <c r="E292" i="7"/>
  <c r="C292" i="7"/>
  <c r="H290" i="7"/>
  <c r="G290" i="7"/>
  <c r="F290" i="7"/>
  <c r="C290" i="7"/>
  <c r="H289" i="7"/>
  <c r="G289" i="7"/>
  <c r="F289" i="7"/>
  <c r="E289" i="7"/>
  <c r="C289" i="7"/>
  <c r="H288" i="7"/>
  <c r="G288" i="7"/>
  <c r="F288" i="7"/>
  <c r="E288" i="7"/>
  <c r="C288" i="7"/>
  <c r="H287" i="7"/>
  <c r="G287" i="7"/>
  <c r="F287" i="7"/>
  <c r="C287" i="7"/>
  <c r="H286" i="7"/>
  <c r="G286" i="7"/>
  <c r="F286" i="7"/>
  <c r="E286" i="7"/>
  <c r="C286" i="7"/>
  <c r="H285" i="7"/>
  <c r="G285" i="7"/>
  <c r="F285" i="7"/>
  <c r="E285" i="7"/>
  <c r="C285" i="7"/>
  <c r="E279" i="7"/>
  <c r="E282" i="7"/>
  <c r="E281" i="7"/>
  <c r="E278" i="7"/>
  <c r="O283" i="7"/>
  <c r="AD283" i="7" s="1"/>
  <c r="O282" i="7"/>
  <c r="AD282" i="7" s="1"/>
  <c r="O281" i="7"/>
  <c r="AD281" i="7" s="1"/>
  <c r="O280" i="7"/>
  <c r="AD280" i="7" s="1"/>
  <c r="O279" i="7"/>
  <c r="AD279" i="7" s="1"/>
  <c r="O278" i="7"/>
  <c r="AD278" i="7" s="1"/>
  <c r="H283" i="7"/>
  <c r="H282" i="7"/>
  <c r="H281" i="7"/>
  <c r="H280" i="7"/>
  <c r="H279" i="7"/>
  <c r="H278" i="7"/>
  <c r="G283" i="7"/>
  <c r="G282" i="7"/>
  <c r="G281" i="7"/>
  <c r="G280" i="7"/>
  <c r="G279" i="7"/>
  <c r="G278" i="7"/>
  <c r="C283" i="7"/>
  <c r="C282" i="7"/>
  <c r="C281" i="7"/>
  <c r="C280" i="7"/>
  <c r="C279" i="7"/>
  <c r="C278" i="7"/>
  <c r="F283" i="7"/>
  <c r="F282" i="7"/>
  <c r="F281" i="7"/>
  <c r="F280" i="7"/>
  <c r="F279" i="7"/>
  <c r="F278" i="7"/>
  <c r="T266" i="7"/>
  <c r="T264" i="7"/>
  <c r="H209" i="7"/>
  <c r="H237" i="7"/>
  <c r="H235" i="7"/>
  <c r="H233" i="7"/>
  <c r="H231" i="7"/>
  <c r="H229" i="7"/>
  <c r="H227" i="7"/>
  <c r="E272" i="7"/>
  <c r="E270" i="7"/>
  <c r="E268" i="7"/>
  <c r="O272" i="7"/>
  <c r="N272" i="7"/>
  <c r="H272" i="7"/>
  <c r="F272" i="7"/>
  <c r="C272" i="7"/>
  <c r="O270" i="7"/>
  <c r="N270" i="7"/>
  <c r="H270" i="7"/>
  <c r="F270" i="7"/>
  <c r="C270" i="7"/>
  <c r="O268" i="7"/>
  <c r="N268" i="7"/>
  <c r="H268" i="7"/>
  <c r="F268" i="7"/>
  <c r="C268" i="7"/>
  <c r="O266" i="7"/>
  <c r="N266" i="7"/>
  <c r="H266" i="7"/>
  <c r="F266" i="7"/>
  <c r="E266" i="7"/>
  <c r="C266" i="7"/>
  <c r="O264" i="7"/>
  <c r="N264" i="7"/>
  <c r="H264" i="7"/>
  <c r="F264" i="7"/>
  <c r="E264" i="7"/>
  <c r="C264" i="7"/>
  <c r="O261" i="7"/>
  <c r="N261" i="7"/>
  <c r="H261" i="7"/>
  <c r="F261" i="7"/>
  <c r="E261" i="7"/>
  <c r="C261" i="7"/>
  <c r="O259" i="7"/>
  <c r="N259" i="7"/>
  <c r="H259" i="7"/>
  <c r="F259" i="7"/>
  <c r="E259" i="7"/>
  <c r="C259" i="7"/>
  <c r="O257" i="7"/>
  <c r="N257" i="7"/>
  <c r="H257" i="7"/>
  <c r="F257" i="7"/>
  <c r="E257" i="7"/>
  <c r="C257" i="7"/>
  <c r="O255" i="7"/>
  <c r="N255" i="7"/>
  <c r="H255" i="7"/>
  <c r="F255" i="7"/>
  <c r="E255" i="7"/>
  <c r="C255" i="7"/>
  <c r="O253" i="7"/>
  <c r="N253" i="7"/>
  <c r="H253" i="7"/>
  <c r="F253" i="7"/>
  <c r="E253" i="7"/>
  <c r="C253" i="7"/>
  <c r="O251" i="7"/>
  <c r="N251" i="7"/>
  <c r="H251" i="7"/>
  <c r="F251" i="7"/>
  <c r="E251" i="7"/>
  <c r="C251" i="7"/>
  <c r="O249" i="7"/>
  <c r="N249" i="7"/>
  <c r="H249" i="7"/>
  <c r="F249" i="7"/>
  <c r="E249" i="7"/>
  <c r="C249" i="7"/>
  <c r="O247" i="7"/>
  <c r="N247" i="7"/>
  <c r="H247" i="7"/>
  <c r="F247" i="7"/>
  <c r="E247" i="7"/>
  <c r="C247" i="7"/>
  <c r="O245" i="7"/>
  <c r="N245" i="7"/>
  <c r="H245" i="7"/>
  <c r="F245" i="7"/>
  <c r="E245" i="7"/>
  <c r="C245" i="7"/>
  <c r="O243" i="7"/>
  <c r="N243" i="7"/>
  <c r="H243" i="7"/>
  <c r="F243" i="7"/>
  <c r="E243" i="7"/>
  <c r="C243" i="7"/>
  <c r="O241" i="7"/>
  <c r="N241" i="7"/>
  <c r="H241" i="7"/>
  <c r="F241" i="7"/>
  <c r="E241" i="7"/>
  <c r="C241" i="7"/>
  <c r="O239" i="7"/>
  <c r="N239" i="7"/>
  <c r="H239" i="7"/>
  <c r="F239" i="7"/>
  <c r="E239" i="7"/>
  <c r="C239" i="7"/>
  <c r="O237" i="7"/>
  <c r="N237" i="7"/>
  <c r="F237" i="7"/>
  <c r="E237" i="7"/>
  <c r="C237" i="7"/>
  <c r="O235" i="7"/>
  <c r="N235" i="7"/>
  <c r="F235" i="7"/>
  <c r="E235" i="7"/>
  <c r="C235" i="7"/>
  <c r="O233" i="7"/>
  <c r="N233" i="7"/>
  <c r="F233" i="7"/>
  <c r="E233" i="7"/>
  <c r="C233" i="7"/>
  <c r="O231" i="7"/>
  <c r="N231" i="7"/>
  <c r="F231" i="7"/>
  <c r="E231" i="7"/>
  <c r="C231" i="7"/>
  <c r="O229" i="7"/>
  <c r="N229" i="7"/>
  <c r="F229" i="7"/>
  <c r="E229" i="7"/>
  <c r="C229" i="7"/>
  <c r="O227" i="7"/>
  <c r="N227" i="7"/>
  <c r="F227" i="7"/>
  <c r="E227" i="7"/>
  <c r="C227" i="7"/>
  <c r="O224" i="7"/>
  <c r="N224" i="7"/>
  <c r="H224" i="7"/>
  <c r="F224" i="7"/>
  <c r="E224" i="7"/>
  <c r="C224" i="7"/>
  <c r="O222" i="7"/>
  <c r="N222" i="7"/>
  <c r="H222" i="7"/>
  <c r="F222" i="7"/>
  <c r="E222" i="7"/>
  <c r="C222" i="7"/>
  <c r="O220" i="7"/>
  <c r="N220" i="7"/>
  <c r="H220" i="7"/>
  <c r="F220" i="7"/>
  <c r="E220" i="7"/>
  <c r="C220" i="7"/>
  <c r="O218" i="7"/>
  <c r="N218" i="7"/>
  <c r="H218" i="7"/>
  <c r="F218" i="7"/>
  <c r="E218" i="7"/>
  <c r="C218" i="7"/>
  <c r="O216" i="7"/>
  <c r="N216" i="7"/>
  <c r="H216" i="7"/>
  <c r="F216" i="7"/>
  <c r="E216" i="7"/>
  <c r="C216" i="7"/>
  <c r="O214" i="7"/>
  <c r="N214" i="7"/>
  <c r="H214" i="7"/>
  <c r="F214" i="7"/>
  <c r="E214" i="7"/>
  <c r="C214" i="7"/>
  <c r="O211" i="7"/>
  <c r="N211" i="7"/>
  <c r="H211" i="7"/>
  <c r="F211" i="7"/>
  <c r="E211" i="7"/>
  <c r="C211" i="7"/>
  <c r="O209" i="7"/>
  <c r="N209" i="7"/>
  <c r="F209" i="7"/>
  <c r="E209" i="7"/>
  <c r="C209" i="7"/>
  <c r="O206" i="7"/>
  <c r="N206" i="7"/>
  <c r="H206" i="7"/>
  <c r="F206" i="7"/>
  <c r="E206" i="7"/>
  <c r="C206" i="7"/>
  <c r="O204" i="7"/>
  <c r="N204" i="7"/>
  <c r="H204" i="7"/>
  <c r="F204" i="7"/>
  <c r="E204" i="7"/>
  <c r="C204" i="7"/>
  <c r="U214" i="7"/>
  <c r="S214" i="7"/>
  <c r="R214" i="7"/>
  <c r="Q214" i="7"/>
  <c r="U272" i="7"/>
  <c r="S272" i="7"/>
  <c r="R272" i="7"/>
  <c r="Q272" i="7"/>
  <c r="U270" i="7"/>
  <c r="S270" i="7"/>
  <c r="R270" i="7"/>
  <c r="Q270" i="7"/>
  <c r="U268" i="7"/>
  <c r="S268" i="7"/>
  <c r="R268" i="7"/>
  <c r="Q268" i="7"/>
  <c r="U266" i="7"/>
  <c r="S266" i="7"/>
  <c r="R266" i="7"/>
  <c r="Q266" i="7"/>
  <c r="U264" i="7"/>
  <c r="S264" i="7"/>
  <c r="R264" i="7"/>
  <c r="Q264" i="7"/>
  <c r="U261" i="7"/>
  <c r="S261" i="7"/>
  <c r="R261" i="7"/>
  <c r="Q261" i="7"/>
  <c r="U259" i="7"/>
  <c r="S259" i="7"/>
  <c r="R259" i="7"/>
  <c r="Q259" i="7"/>
  <c r="U257" i="7"/>
  <c r="S257" i="7"/>
  <c r="R257" i="7"/>
  <c r="Q257" i="7"/>
  <c r="U255" i="7"/>
  <c r="S255" i="7"/>
  <c r="R255" i="7"/>
  <c r="Q255" i="7"/>
  <c r="U253" i="7"/>
  <c r="S253" i="7"/>
  <c r="R253" i="7"/>
  <c r="Q253" i="7"/>
  <c r="U251" i="7"/>
  <c r="S251" i="7"/>
  <c r="R251" i="7"/>
  <c r="Q251" i="7"/>
  <c r="U249" i="7"/>
  <c r="S249" i="7"/>
  <c r="R249" i="7"/>
  <c r="Q249" i="7"/>
  <c r="U247" i="7"/>
  <c r="S247" i="7"/>
  <c r="R247" i="7"/>
  <c r="Q247" i="7"/>
  <c r="U245" i="7"/>
  <c r="S245" i="7"/>
  <c r="R245" i="7"/>
  <c r="Q245" i="7"/>
  <c r="U243" i="7"/>
  <c r="S243" i="7"/>
  <c r="R243" i="7"/>
  <c r="Q243" i="7"/>
  <c r="U241" i="7"/>
  <c r="S241" i="7"/>
  <c r="R241" i="7"/>
  <c r="Q241" i="7"/>
  <c r="U239" i="7"/>
  <c r="S239" i="7"/>
  <c r="R239" i="7"/>
  <c r="Q239" i="7"/>
  <c r="U237" i="7"/>
  <c r="S237" i="7"/>
  <c r="R237" i="7"/>
  <c r="Q237" i="7"/>
  <c r="U235" i="7"/>
  <c r="S235" i="7"/>
  <c r="R235" i="7"/>
  <c r="Q235" i="7"/>
  <c r="U233" i="7"/>
  <c r="S233" i="7"/>
  <c r="R233" i="7"/>
  <c r="Q233" i="7"/>
  <c r="U231" i="7"/>
  <c r="S231" i="7"/>
  <c r="R231" i="7"/>
  <c r="Q231" i="7"/>
  <c r="U229" i="7"/>
  <c r="S229" i="7"/>
  <c r="R229" i="7"/>
  <c r="Q229" i="7"/>
  <c r="U227" i="7"/>
  <c r="S227" i="7"/>
  <c r="R227" i="7"/>
  <c r="Q227" i="7"/>
  <c r="U224" i="7"/>
  <c r="S224" i="7"/>
  <c r="R224" i="7"/>
  <c r="Q224" i="7"/>
  <c r="U222" i="7"/>
  <c r="S222" i="7"/>
  <c r="R222" i="7"/>
  <c r="Q222" i="7"/>
  <c r="U220" i="7"/>
  <c r="S220" i="7"/>
  <c r="R220" i="7"/>
  <c r="Q220" i="7"/>
  <c r="U218" i="7"/>
  <c r="S218" i="7"/>
  <c r="R218" i="7"/>
  <c r="Q218" i="7"/>
  <c r="U216" i="7"/>
  <c r="S216" i="7"/>
  <c r="R216" i="7"/>
  <c r="Q216" i="7"/>
  <c r="U211" i="7"/>
  <c r="S211" i="7"/>
  <c r="R211" i="7"/>
  <c r="Q211" i="7"/>
  <c r="U209" i="7"/>
  <c r="S209" i="7"/>
  <c r="R209" i="7"/>
  <c r="Q209" i="7"/>
  <c r="U206" i="7"/>
  <c r="S206" i="7"/>
  <c r="R206" i="7"/>
  <c r="Q206" i="7"/>
  <c r="S204" i="7"/>
  <c r="Q204" i="7"/>
  <c r="R204" i="7"/>
  <c r="U204" i="7"/>
  <c r="T152" i="7" l="1"/>
  <c r="AA152" i="7" s="1"/>
  <c r="T151" i="7"/>
  <c r="AA151" i="7" s="1"/>
  <c r="T150" i="7"/>
  <c r="AA150" i="7" s="1"/>
  <c r="T149" i="7"/>
  <c r="AA149" i="7" s="1"/>
  <c r="T148" i="7"/>
  <c r="AA148" i="7" s="1"/>
  <c r="T147" i="7"/>
  <c r="AA147" i="7" s="1"/>
  <c r="T146" i="7"/>
  <c r="AA146" i="7" s="1"/>
  <c r="T144" i="7"/>
  <c r="AA144" i="7" s="1"/>
  <c r="T143" i="7"/>
  <c r="AA143" i="7" s="1"/>
  <c r="T142" i="7"/>
  <c r="AA142" i="7" s="1"/>
  <c r="T141" i="7"/>
  <c r="AA141" i="7" s="1"/>
  <c r="T140" i="7"/>
  <c r="AA140" i="7" s="1"/>
  <c r="T139" i="7"/>
  <c r="AA139" i="7" s="1"/>
  <c r="T138" i="7"/>
  <c r="AA138" i="7" s="1"/>
  <c r="F168" i="7"/>
  <c r="F167" i="7"/>
  <c r="F166" i="7"/>
  <c r="F165" i="7"/>
  <c r="F164" i="7"/>
  <c r="C164" i="7"/>
  <c r="X164" i="7" s="1"/>
  <c r="F163" i="7"/>
  <c r="F162" i="7"/>
  <c r="F160" i="7"/>
  <c r="F159" i="7"/>
  <c r="F158" i="7"/>
  <c r="F157" i="7"/>
  <c r="F156" i="7"/>
  <c r="C156" i="7"/>
  <c r="X156" i="7" s="1"/>
  <c r="F155" i="7"/>
  <c r="F154" i="7"/>
  <c r="F152" i="7"/>
  <c r="F151" i="7"/>
  <c r="F150" i="7"/>
  <c r="F149" i="7"/>
  <c r="F148" i="7"/>
  <c r="C148" i="7"/>
  <c r="X148" i="7" s="1"/>
  <c r="F147" i="7"/>
  <c r="F146" i="7"/>
  <c r="F144" i="7"/>
  <c r="F143" i="7"/>
  <c r="F142" i="7"/>
  <c r="F141" i="7"/>
  <c r="F140" i="7"/>
  <c r="C140" i="7"/>
  <c r="X140" i="7" s="1"/>
  <c r="F139" i="7"/>
  <c r="F138" i="7"/>
  <c r="C132" i="7"/>
  <c r="X132" i="7" s="1"/>
  <c r="F136" i="7"/>
  <c r="F135" i="7"/>
  <c r="F134" i="7"/>
  <c r="F133" i="7"/>
  <c r="F132" i="7"/>
  <c r="F131" i="7"/>
  <c r="F130" i="7"/>
  <c r="T168" i="7"/>
  <c r="AA168" i="7" s="1"/>
  <c r="T167" i="7"/>
  <c r="AA167" i="7" s="1"/>
  <c r="T166" i="7"/>
  <c r="T165" i="7"/>
  <c r="T164" i="7"/>
  <c r="T163" i="7"/>
  <c r="AA163" i="7" s="1"/>
  <c r="T162" i="7"/>
  <c r="AA162" i="7" s="1"/>
  <c r="T160" i="7"/>
  <c r="AA160" i="7" s="1"/>
  <c r="T159" i="7"/>
  <c r="AA159" i="7" s="1"/>
  <c r="T158" i="7"/>
  <c r="AA158" i="7" s="1"/>
  <c r="T157" i="7"/>
  <c r="T156" i="7"/>
  <c r="T155" i="7"/>
  <c r="T154" i="7"/>
  <c r="AA154" i="7" s="1"/>
  <c r="T136" i="7"/>
  <c r="AA136" i="7" s="1"/>
  <c r="T135" i="7"/>
  <c r="AA135" i="7" s="1"/>
  <c r="T134" i="7"/>
  <c r="AA134" i="7" s="1"/>
  <c r="T133" i="7"/>
  <c r="AA133" i="7" s="1"/>
  <c r="T132" i="7"/>
  <c r="T131" i="7"/>
  <c r="T130" i="7"/>
  <c r="AH1434" i="7"/>
  <c r="AF1434" i="7"/>
  <c r="AE1434" i="7"/>
  <c r="AC1434" i="7"/>
  <c r="AB1434" i="7"/>
  <c r="AA1434" i="7"/>
  <c r="Z1434" i="7"/>
  <c r="Y1434" i="7"/>
  <c r="X1434" i="7"/>
  <c r="AH1433" i="7"/>
  <c r="AF1433" i="7"/>
  <c r="AE1433" i="7"/>
  <c r="AC1433" i="7"/>
  <c r="AB1433" i="7"/>
  <c r="AA1433" i="7"/>
  <c r="Z1433" i="7"/>
  <c r="Y1433" i="7"/>
  <c r="X1433" i="7"/>
  <c r="AH1432" i="7"/>
  <c r="AF1432" i="7"/>
  <c r="AE1432" i="7"/>
  <c r="AC1432" i="7"/>
  <c r="AB1432" i="7"/>
  <c r="AA1432" i="7"/>
  <c r="Z1432" i="7"/>
  <c r="Y1432" i="7"/>
  <c r="X1432" i="7"/>
  <c r="AH1431" i="7"/>
  <c r="AF1431" i="7"/>
  <c r="AE1431" i="7"/>
  <c r="AC1431" i="7"/>
  <c r="AB1431" i="7"/>
  <c r="AA1431" i="7"/>
  <c r="Z1431" i="7"/>
  <c r="Y1431" i="7"/>
  <c r="X1431" i="7"/>
  <c r="AH1430" i="7"/>
  <c r="AF1430" i="7"/>
  <c r="AE1430" i="7"/>
  <c r="AC1430" i="7"/>
  <c r="AB1430" i="7"/>
  <c r="AA1430" i="7"/>
  <c r="Z1430" i="7"/>
  <c r="Y1430" i="7"/>
  <c r="X1430" i="7"/>
  <c r="AH1429" i="7"/>
  <c r="AF1429" i="7"/>
  <c r="AE1429" i="7"/>
  <c r="AC1429" i="7"/>
  <c r="AB1429" i="7"/>
  <c r="AA1429" i="7"/>
  <c r="Z1429" i="7"/>
  <c r="Y1429" i="7"/>
  <c r="X1429" i="7"/>
  <c r="AH1428" i="7"/>
  <c r="AF1428" i="7"/>
  <c r="AE1428" i="7"/>
  <c r="AC1428" i="7"/>
  <c r="AB1428" i="7"/>
  <c r="AA1428" i="7"/>
  <c r="Z1428" i="7"/>
  <c r="Y1428" i="7"/>
  <c r="X1428" i="7"/>
  <c r="AH1427" i="7"/>
  <c r="AF1427" i="7"/>
  <c r="AE1427" i="7"/>
  <c r="AC1427" i="7"/>
  <c r="AB1427" i="7"/>
  <c r="AA1427" i="7"/>
  <c r="Z1427" i="7"/>
  <c r="Y1427" i="7"/>
  <c r="X1427" i="7"/>
  <c r="AH1426" i="7"/>
  <c r="AF1426" i="7"/>
  <c r="AE1426" i="7"/>
  <c r="AC1426" i="7"/>
  <c r="AB1426" i="7"/>
  <c r="AA1426" i="7"/>
  <c r="Z1426" i="7"/>
  <c r="Y1426" i="7"/>
  <c r="X1426" i="7"/>
  <c r="AH1425" i="7"/>
  <c r="AF1425" i="7"/>
  <c r="AE1425" i="7"/>
  <c r="AC1425" i="7"/>
  <c r="AB1425" i="7"/>
  <c r="AA1425" i="7"/>
  <c r="Z1425" i="7"/>
  <c r="Y1425" i="7"/>
  <c r="X1425" i="7"/>
  <c r="AH1424" i="7"/>
  <c r="AF1424" i="7"/>
  <c r="AE1424" i="7"/>
  <c r="AC1424" i="7"/>
  <c r="AB1424" i="7"/>
  <c r="AA1424" i="7"/>
  <c r="Z1424" i="7"/>
  <c r="Y1424" i="7"/>
  <c r="X1424" i="7"/>
  <c r="AH1423" i="7"/>
  <c r="AF1423" i="7"/>
  <c r="AE1423" i="7"/>
  <c r="AC1423" i="7"/>
  <c r="AB1423" i="7"/>
  <c r="AA1423" i="7"/>
  <c r="Z1423" i="7"/>
  <c r="Y1423" i="7"/>
  <c r="X1423" i="7"/>
  <c r="AH1422" i="7"/>
  <c r="AF1422" i="7"/>
  <c r="AE1422" i="7"/>
  <c r="AC1422" i="7"/>
  <c r="AB1422" i="7"/>
  <c r="AA1422" i="7"/>
  <c r="Z1422" i="7"/>
  <c r="Y1422" i="7"/>
  <c r="X1422" i="7"/>
  <c r="AH1421" i="7"/>
  <c r="AF1421" i="7"/>
  <c r="AE1421" i="7"/>
  <c r="AC1421" i="7"/>
  <c r="AB1421" i="7"/>
  <c r="AA1421" i="7"/>
  <c r="Z1421" i="7"/>
  <c r="Y1421" i="7"/>
  <c r="X1421" i="7"/>
  <c r="AH1420" i="7"/>
  <c r="AF1420" i="7"/>
  <c r="AE1420" i="7"/>
  <c r="AC1420" i="7"/>
  <c r="AB1420" i="7"/>
  <c r="AA1420" i="7"/>
  <c r="Z1420" i="7"/>
  <c r="Y1420" i="7"/>
  <c r="X1420" i="7"/>
  <c r="AH1419" i="7"/>
  <c r="AF1419" i="7"/>
  <c r="AE1419" i="7"/>
  <c r="AC1419" i="7"/>
  <c r="AB1419" i="7"/>
  <c r="AA1419" i="7"/>
  <c r="Z1419" i="7"/>
  <c r="Y1419" i="7"/>
  <c r="X1419" i="7"/>
  <c r="AH1418" i="7"/>
  <c r="AF1418" i="7"/>
  <c r="AE1418" i="7"/>
  <c r="AC1418" i="7"/>
  <c r="AB1418" i="7"/>
  <c r="AA1418" i="7"/>
  <c r="Z1418" i="7"/>
  <c r="Y1418" i="7"/>
  <c r="X1418" i="7"/>
  <c r="AH1417" i="7"/>
  <c r="AF1417" i="7"/>
  <c r="AE1417" i="7"/>
  <c r="AC1417" i="7"/>
  <c r="AB1417" i="7"/>
  <c r="AA1417" i="7"/>
  <c r="Z1417" i="7"/>
  <c r="Y1417" i="7"/>
  <c r="X1417" i="7"/>
  <c r="AH1416" i="7"/>
  <c r="AF1416" i="7"/>
  <c r="AE1416" i="7"/>
  <c r="AC1416" i="7"/>
  <c r="AB1416" i="7"/>
  <c r="AA1416" i="7"/>
  <c r="Z1416" i="7"/>
  <c r="Y1416" i="7"/>
  <c r="X1416" i="7"/>
  <c r="AH1415" i="7"/>
  <c r="AF1415" i="7"/>
  <c r="AE1415" i="7"/>
  <c r="AC1415" i="7"/>
  <c r="AB1415" i="7"/>
  <c r="AA1415" i="7"/>
  <c r="Z1415" i="7"/>
  <c r="Y1415" i="7"/>
  <c r="X1415" i="7"/>
  <c r="AH1414" i="7"/>
  <c r="AF1414" i="7"/>
  <c r="AE1414" i="7"/>
  <c r="AC1414" i="7"/>
  <c r="AB1414" i="7"/>
  <c r="AA1414" i="7"/>
  <c r="Z1414" i="7"/>
  <c r="Y1414" i="7"/>
  <c r="X1414" i="7"/>
  <c r="AH1413" i="7"/>
  <c r="AF1413" i="7"/>
  <c r="AE1413" i="7"/>
  <c r="AC1413" i="7"/>
  <c r="AB1413" i="7"/>
  <c r="AA1413" i="7"/>
  <c r="Z1413" i="7"/>
  <c r="Y1413" i="7"/>
  <c r="X1413" i="7"/>
  <c r="AH1412" i="7"/>
  <c r="AF1412" i="7"/>
  <c r="AE1412" i="7"/>
  <c r="AC1412" i="7"/>
  <c r="AB1412" i="7"/>
  <c r="AA1412" i="7"/>
  <c r="Z1412" i="7"/>
  <c r="Y1412" i="7"/>
  <c r="X1412" i="7"/>
  <c r="AH1411" i="7"/>
  <c r="AF1411" i="7"/>
  <c r="AE1411" i="7"/>
  <c r="AC1411" i="7"/>
  <c r="AB1411" i="7"/>
  <c r="AA1411" i="7"/>
  <c r="Z1411" i="7"/>
  <c r="Y1411" i="7"/>
  <c r="X1411" i="7"/>
  <c r="AH1410" i="7"/>
  <c r="AF1410" i="7"/>
  <c r="AE1410" i="7"/>
  <c r="AC1410" i="7"/>
  <c r="AB1410" i="7"/>
  <c r="AA1410" i="7"/>
  <c r="Z1410" i="7"/>
  <c r="Y1410" i="7"/>
  <c r="X1410" i="7"/>
  <c r="AH1409" i="7"/>
  <c r="AF1409" i="7"/>
  <c r="AE1409" i="7"/>
  <c r="AC1409" i="7"/>
  <c r="AB1409" i="7"/>
  <c r="AA1409" i="7"/>
  <c r="Z1409" i="7"/>
  <c r="Y1409" i="7"/>
  <c r="X1409" i="7"/>
  <c r="AH1408" i="7"/>
  <c r="AF1408" i="7"/>
  <c r="AE1408" i="7"/>
  <c r="AC1408" i="7"/>
  <c r="AB1408" i="7"/>
  <c r="AA1408" i="7"/>
  <c r="Z1408" i="7"/>
  <c r="Y1408" i="7"/>
  <c r="X1408" i="7"/>
  <c r="AH1407" i="7"/>
  <c r="AF1407" i="7"/>
  <c r="AE1407" i="7"/>
  <c r="AC1407" i="7"/>
  <c r="AB1407" i="7"/>
  <c r="AA1407" i="7"/>
  <c r="Z1407" i="7"/>
  <c r="Y1407" i="7"/>
  <c r="X1407" i="7"/>
  <c r="AH1406" i="7"/>
  <c r="AF1406" i="7"/>
  <c r="AE1406" i="7"/>
  <c r="AC1406" i="7"/>
  <c r="AB1406" i="7"/>
  <c r="AA1406" i="7"/>
  <c r="Z1406" i="7"/>
  <c r="Y1406" i="7"/>
  <c r="X1406" i="7"/>
  <c r="AH1405" i="7"/>
  <c r="AF1405" i="7"/>
  <c r="AE1405" i="7"/>
  <c r="AC1405" i="7"/>
  <c r="AB1405" i="7"/>
  <c r="AA1405" i="7"/>
  <c r="Z1405" i="7"/>
  <c r="Y1405" i="7"/>
  <c r="X1405" i="7"/>
  <c r="AH1404" i="7"/>
  <c r="AF1404" i="7"/>
  <c r="AE1404" i="7"/>
  <c r="AC1404" i="7"/>
  <c r="AB1404" i="7"/>
  <c r="AA1404" i="7"/>
  <c r="Z1404" i="7"/>
  <c r="Y1404" i="7"/>
  <c r="X1404" i="7"/>
  <c r="AH1403" i="7"/>
  <c r="AF1403" i="7"/>
  <c r="AE1403" i="7"/>
  <c r="AC1403" i="7"/>
  <c r="AB1403" i="7"/>
  <c r="AA1403" i="7"/>
  <c r="Z1403" i="7"/>
  <c r="Y1403" i="7"/>
  <c r="X1403" i="7"/>
  <c r="AH1402" i="7"/>
  <c r="AF1402" i="7"/>
  <c r="AE1402" i="7"/>
  <c r="AC1402" i="7"/>
  <c r="AB1402" i="7"/>
  <c r="AA1402" i="7"/>
  <c r="Z1402" i="7"/>
  <c r="Y1402" i="7"/>
  <c r="X1402" i="7"/>
  <c r="AH1401" i="7"/>
  <c r="AF1401" i="7"/>
  <c r="AE1401" i="7"/>
  <c r="AC1401" i="7"/>
  <c r="AB1401" i="7"/>
  <c r="AA1401" i="7"/>
  <c r="Z1401" i="7"/>
  <c r="Y1401" i="7"/>
  <c r="X1401" i="7"/>
  <c r="AH1400" i="7"/>
  <c r="AF1400" i="7"/>
  <c r="AE1400" i="7"/>
  <c r="AC1400" i="7"/>
  <c r="AB1400" i="7"/>
  <c r="AA1400" i="7"/>
  <c r="Z1400" i="7"/>
  <c r="Y1400" i="7"/>
  <c r="X1400" i="7"/>
  <c r="AH1399" i="7"/>
  <c r="AF1399" i="7"/>
  <c r="AE1399" i="7"/>
  <c r="AC1399" i="7"/>
  <c r="AB1399" i="7"/>
  <c r="AA1399" i="7"/>
  <c r="Z1399" i="7"/>
  <c r="Y1399" i="7"/>
  <c r="X1399" i="7"/>
  <c r="AH1398" i="7"/>
  <c r="AF1398" i="7"/>
  <c r="AE1398" i="7"/>
  <c r="AC1398" i="7"/>
  <c r="AB1398" i="7"/>
  <c r="AA1398" i="7"/>
  <c r="Z1398" i="7"/>
  <c r="Y1398" i="7"/>
  <c r="X1398" i="7"/>
  <c r="AH1397" i="7"/>
  <c r="AF1397" i="7"/>
  <c r="AE1397" i="7"/>
  <c r="AC1397" i="7"/>
  <c r="AB1397" i="7"/>
  <c r="AA1397" i="7"/>
  <c r="Z1397" i="7"/>
  <c r="Y1397" i="7"/>
  <c r="X1397" i="7"/>
  <c r="AH1396" i="7"/>
  <c r="AF1396" i="7"/>
  <c r="AE1396" i="7"/>
  <c r="AC1396" i="7"/>
  <c r="AB1396" i="7"/>
  <c r="AA1396" i="7"/>
  <c r="Z1396" i="7"/>
  <c r="Y1396" i="7"/>
  <c r="X1396" i="7"/>
  <c r="AH1395" i="7"/>
  <c r="AF1395" i="7"/>
  <c r="AE1395" i="7"/>
  <c r="AC1395" i="7"/>
  <c r="AB1395" i="7"/>
  <c r="AA1395" i="7"/>
  <c r="Z1395" i="7"/>
  <c r="Y1395" i="7"/>
  <c r="X1395" i="7"/>
  <c r="AH1394" i="7"/>
  <c r="AF1394" i="7"/>
  <c r="AE1394" i="7"/>
  <c r="AC1394" i="7"/>
  <c r="AB1394" i="7"/>
  <c r="AA1394" i="7"/>
  <c r="Z1394" i="7"/>
  <c r="Y1394" i="7"/>
  <c r="X1394" i="7"/>
  <c r="AH1393" i="7"/>
  <c r="AF1393" i="7"/>
  <c r="AE1393" i="7"/>
  <c r="AC1393" i="7"/>
  <c r="AB1393" i="7"/>
  <c r="AA1393" i="7"/>
  <c r="Z1393" i="7"/>
  <c r="Y1393" i="7"/>
  <c r="X1393" i="7"/>
  <c r="AH1392" i="7"/>
  <c r="AF1392" i="7"/>
  <c r="AE1392" i="7"/>
  <c r="AC1392" i="7"/>
  <c r="AB1392" i="7"/>
  <c r="AA1392" i="7"/>
  <c r="Z1392" i="7"/>
  <c r="Y1392" i="7"/>
  <c r="X1392" i="7"/>
  <c r="AH1391" i="7"/>
  <c r="AF1391" i="7"/>
  <c r="AE1391" i="7"/>
  <c r="AC1391" i="7"/>
  <c r="AB1391" i="7"/>
  <c r="AA1391" i="7"/>
  <c r="Z1391" i="7"/>
  <c r="Y1391" i="7"/>
  <c r="X1391" i="7"/>
  <c r="AH1390" i="7"/>
  <c r="AF1390" i="7"/>
  <c r="AE1390" i="7"/>
  <c r="AC1390" i="7"/>
  <c r="AB1390" i="7"/>
  <c r="AA1390" i="7"/>
  <c r="Z1390" i="7"/>
  <c r="Y1390" i="7"/>
  <c r="X1390" i="7"/>
  <c r="AH1389" i="7"/>
  <c r="AF1389" i="7"/>
  <c r="AE1389" i="7"/>
  <c r="AC1389" i="7"/>
  <c r="AB1389" i="7"/>
  <c r="AA1389" i="7"/>
  <c r="Z1389" i="7"/>
  <c r="Y1389" i="7"/>
  <c r="X1389" i="7"/>
  <c r="AH1388" i="7"/>
  <c r="AF1388" i="7"/>
  <c r="AE1388" i="7"/>
  <c r="AC1388" i="7"/>
  <c r="AB1388" i="7"/>
  <c r="AA1388" i="7"/>
  <c r="Z1388" i="7"/>
  <c r="Y1388" i="7"/>
  <c r="X1388" i="7"/>
  <c r="AH1387" i="7"/>
  <c r="AF1387" i="7"/>
  <c r="AE1387" i="7"/>
  <c r="AC1387" i="7"/>
  <c r="AB1387" i="7"/>
  <c r="AA1387" i="7"/>
  <c r="Z1387" i="7"/>
  <c r="Y1387" i="7"/>
  <c r="X1387" i="7"/>
  <c r="AH1386" i="7"/>
  <c r="AF1386" i="7"/>
  <c r="AE1386" i="7"/>
  <c r="AC1386" i="7"/>
  <c r="AB1386" i="7"/>
  <c r="AA1386" i="7"/>
  <c r="Z1386" i="7"/>
  <c r="Y1386" i="7"/>
  <c r="X1386" i="7"/>
  <c r="AH1385" i="7"/>
  <c r="AF1385" i="7"/>
  <c r="AE1385" i="7"/>
  <c r="AC1385" i="7"/>
  <c r="AB1385" i="7"/>
  <c r="AA1385" i="7"/>
  <c r="Z1385" i="7"/>
  <c r="Y1385" i="7"/>
  <c r="X1385" i="7"/>
  <c r="AH1384" i="7"/>
  <c r="AF1384" i="7"/>
  <c r="AE1384" i="7"/>
  <c r="AC1384" i="7"/>
  <c r="AB1384" i="7"/>
  <c r="AA1384" i="7"/>
  <c r="Z1384" i="7"/>
  <c r="Y1384" i="7"/>
  <c r="X1384" i="7"/>
  <c r="AH1383" i="7"/>
  <c r="AF1383" i="7"/>
  <c r="AE1383" i="7"/>
  <c r="AC1383" i="7"/>
  <c r="AB1383" i="7"/>
  <c r="AA1383" i="7"/>
  <c r="Z1383" i="7"/>
  <c r="Y1383" i="7"/>
  <c r="X1383" i="7"/>
  <c r="AH1382" i="7"/>
  <c r="AF1382" i="7"/>
  <c r="AE1382" i="7"/>
  <c r="AC1382" i="7"/>
  <c r="AB1382" i="7"/>
  <c r="AA1382" i="7"/>
  <c r="Z1382" i="7"/>
  <c r="Y1382" i="7"/>
  <c r="X1382" i="7"/>
  <c r="AH1381" i="7"/>
  <c r="AF1381" i="7"/>
  <c r="AE1381" i="7"/>
  <c r="AC1381" i="7"/>
  <c r="AB1381" i="7"/>
  <c r="AA1381" i="7"/>
  <c r="Z1381" i="7"/>
  <c r="Y1381" i="7"/>
  <c r="X1381" i="7"/>
  <c r="AH1380" i="7"/>
  <c r="AF1380" i="7"/>
  <c r="AE1380" i="7"/>
  <c r="AC1380" i="7"/>
  <c r="AB1380" i="7"/>
  <c r="AA1380" i="7"/>
  <c r="Z1380" i="7"/>
  <c r="Y1380" i="7"/>
  <c r="X1380" i="7"/>
  <c r="AH1379" i="7"/>
  <c r="AF1379" i="7"/>
  <c r="AE1379" i="7"/>
  <c r="AC1379" i="7"/>
  <c r="AB1379" i="7"/>
  <c r="AA1379" i="7"/>
  <c r="Z1379" i="7"/>
  <c r="Y1379" i="7"/>
  <c r="X1379" i="7"/>
  <c r="AH1378" i="7"/>
  <c r="AF1378" i="7"/>
  <c r="AE1378" i="7"/>
  <c r="AC1378" i="7"/>
  <c r="AB1378" i="7"/>
  <c r="AA1378" i="7"/>
  <c r="Z1378" i="7"/>
  <c r="Y1378" i="7"/>
  <c r="X1378" i="7"/>
  <c r="AH1377" i="7"/>
  <c r="AF1377" i="7"/>
  <c r="AE1377" i="7"/>
  <c r="AC1377" i="7"/>
  <c r="AB1377" i="7"/>
  <c r="AA1377" i="7"/>
  <c r="Z1377" i="7"/>
  <c r="Y1377" i="7"/>
  <c r="X1377" i="7"/>
  <c r="AH1376" i="7"/>
  <c r="AF1376" i="7"/>
  <c r="AE1376" i="7"/>
  <c r="AC1376" i="7"/>
  <c r="AB1376" i="7"/>
  <c r="AA1376" i="7"/>
  <c r="Z1376" i="7"/>
  <c r="Y1376" i="7"/>
  <c r="X1376" i="7"/>
  <c r="AH1375" i="7"/>
  <c r="AF1375" i="7"/>
  <c r="AE1375" i="7"/>
  <c r="AC1375" i="7"/>
  <c r="AB1375" i="7"/>
  <c r="AA1375" i="7"/>
  <c r="Z1375" i="7"/>
  <c r="Y1375" i="7"/>
  <c r="X1375" i="7"/>
  <c r="AH1374" i="7"/>
  <c r="AF1374" i="7"/>
  <c r="AE1374" i="7"/>
  <c r="AC1374" i="7"/>
  <c r="AB1374" i="7"/>
  <c r="AA1374" i="7"/>
  <c r="Z1374" i="7"/>
  <c r="Y1374" i="7"/>
  <c r="X1374" i="7"/>
  <c r="AH1373" i="7"/>
  <c r="AF1373" i="7"/>
  <c r="AE1373" i="7"/>
  <c r="AC1373" i="7"/>
  <c r="AB1373" i="7"/>
  <c r="AA1373" i="7"/>
  <c r="Z1373" i="7"/>
  <c r="Y1373" i="7"/>
  <c r="X1373" i="7"/>
  <c r="AH1372" i="7"/>
  <c r="AF1372" i="7"/>
  <c r="AE1372" i="7"/>
  <c r="AC1372" i="7"/>
  <c r="AB1372" i="7"/>
  <c r="AA1372" i="7"/>
  <c r="Z1372" i="7"/>
  <c r="Y1372" i="7"/>
  <c r="X1372" i="7"/>
  <c r="AH1371" i="7"/>
  <c r="AF1371" i="7"/>
  <c r="AE1371" i="7"/>
  <c r="AC1371" i="7"/>
  <c r="AB1371" i="7"/>
  <c r="AA1371" i="7"/>
  <c r="Z1371" i="7"/>
  <c r="Y1371" i="7"/>
  <c r="X1371" i="7"/>
  <c r="AH1370" i="7"/>
  <c r="AF1370" i="7"/>
  <c r="AE1370" i="7"/>
  <c r="AC1370" i="7"/>
  <c r="AB1370" i="7"/>
  <c r="AA1370" i="7"/>
  <c r="Z1370" i="7"/>
  <c r="Y1370" i="7"/>
  <c r="X1370" i="7"/>
  <c r="AH1369" i="7"/>
  <c r="AF1369" i="7"/>
  <c r="AE1369" i="7"/>
  <c r="AC1369" i="7"/>
  <c r="AB1369" i="7"/>
  <c r="AA1369" i="7"/>
  <c r="Z1369" i="7"/>
  <c r="Y1369" i="7"/>
  <c r="X1369" i="7"/>
  <c r="AH1368" i="7"/>
  <c r="AF1368" i="7"/>
  <c r="AE1368" i="7"/>
  <c r="AC1368" i="7"/>
  <c r="AB1368" i="7"/>
  <c r="AA1368" i="7"/>
  <c r="Z1368" i="7"/>
  <c r="Y1368" i="7"/>
  <c r="X1368" i="7"/>
  <c r="AH1367" i="7"/>
  <c r="AF1367" i="7"/>
  <c r="AE1367" i="7"/>
  <c r="AC1367" i="7"/>
  <c r="AB1367" i="7"/>
  <c r="AA1367" i="7"/>
  <c r="Z1367" i="7"/>
  <c r="Y1367" i="7"/>
  <c r="X1367" i="7"/>
  <c r="AH1366" i="7"/>
  <c r="AF1366" i="7"/>
  <c r="AE1366" i="7"/>
  <c r="AC1366" i="7"/>
  <c r="AB1366" i="7"/>
  <c r="AA1366" i="7"/>
  <c r="Z1366" i="7"/>
  <c r="Y1366" i="7"/>
  <c r="X1366" i="7"/>
  <c r="AH1365" i="7"/>
  <c r="AF1365" i="7"/>
  <c r="AE1365" i="7"/>
  <c r="AC1365" i="7"/>
  <c r="AB1365" i="7"/>
  <c r="AA1365" i="7"/>
  <c r="Z1365" i="7"/>
  <c r="Y1365" i="7"/>
  <c r="X1365" i="7"/>
  <c r="AH1364" i="7"/>
  <c r="AF1364" i="7"/>
  <c r="AE1364" i="7"/>
  <c r="AC1364" i="7"/>
  <c r="AB1364" i="7"/>
  <c r="AA1364" i="7"/>
  <c r="Z1364" i="7"/>
  <c r="Y1364" i="7"/>
  <c r="X1364" i="7"/>
  <c r="AH1363" i="7"/>
  <c r="AF1363" i="7"/>
  <c r="AE1363" i="7"/>
  <c r="AC1363" i="7"/>
  <c r="AB1363" i="7"/>
  <c r="AA1363" i="7"/>
  <c r="Z1363" i="7"/>
  <c r="Y1363" i="7"/>
  <c r="X1363" i="7"/>
  <c r="AH1362" i="7"/>
  <c r="AF1362" i="7"/>
  <c r="AE1362" i="7"/>
  <c r="AC1362" i="7"/>
  <c r="AB1362" i="7"/>
  <c r="AA1362" i="7"/>
  <c r="Z1362" i="7"/>
  <c r="Y1362" i="7"/>
  <c r="X1362" i="7"/>
  <c r="AH1361" i="7"/>
  <c r="AF1361" i="7"/>
  <c r="AE1361" i="7"/>
  <c r="AC1361" i="7"/>
  <c r="AB1361" i="7"/>
  <c r="AA1361" i="7"/>
  <c r="Z1361" i="7"/>
  <c r="Y1361" i="7"/>
  <c r="X1361" i="7"/>
  <c r="AH1360" i="7"/>
  <c r="AF1360" i="7"/>
  <c r="AE1360" i="7"/>
  <c r="AC1360" i="7"/>
  <c r="AB1360" i="7"/>
  <c r="AA1360" i="7"/>
  <c r="Z1360" i="7"/>
  <c r="Y1360" i="7"/>
  <c r="X1360" i="7"/>
  <c r="AH1359" i="7"/>
  <c r="AF1359" i="7"/>
  <c r="AE1359" i="7"/>
  <c r="AC1359" i="7"/>
  <c r="AB1359" i="7"/>
  <c r="AA1359" i="7"/>
  <c r="Z1359" i="7"/>
  <c r="Y1359" i="7"/>
  <c r="X1359" i="7"/>
  <c r="AH1358" i="7"/>
  <c r="AF1358" i="7"/>
  <c r="AE1358" i="7"/>
  <c r="AC1358" i="7"/>
  <c r="AB1358" i="7"/>
  <c r="AA1358" i="7"/>
  <c r="Z1358" i="7"/>
  <c r="Y1358" i="7"/>
  <c r="X1358" i="7"/>
  <c r="AH1357" i="7"/>
  <c r="AF1357" i="7"/>
  <c r="AE1357" i="7"/>
  <c r="AC1357" i="7"/>
  <c r="AB1357" i="7"/>
  <c r="AA1357" i="7"/>
  <c r="Z1357" i="7"/>
  <c r="Y1357" i="7"/>
  <c r="X1357" i="7"/>
  <c r="AH1356" i="7"/>
  <c r="AF1356" i="7"/>
  <c r="AE1356" i="7"/>
  <c r="AC1356" i="7"/>
  <c r="AB1356" i="7"/>
  <c r="AA1356" i="7"/>
  <c r="Z1356" i="7"/>
  <c r="Y1356" i="7"/>
  <c r="X1356" i="7"/>
  <c r="AH1355" i="7"/>
  <c r="AF1355" i="7"/>
  <c r="AE1355" i="7"/>
  <c r="AC1355" i="7"/>
  <c r="AB1355" i="7"/>
  <c r="AA1355" i="7"/>
  <c r="Z1355" i="7"/>
  <c r="Y1355" i="7"/>
  <c r="X1355" i="7"/>
  <c r="AH1354" i="7"/>
  <c r="AF1354" i="7"/>
  <c r="AE1354" i="7"/>
  <c r="AC1354" i="7"/>
  <c r="AB1354" i="7"/>
  <c r="AA1354" i="7"/>
  <c r="Z1354" i="7"/>
  <c r="Y1354" i="7"/>
  <c r="X1354" i="7"/>
  <c r="AH1353" i="7"/>
  <c r="AF1353" i="7"/>
  <c r="AE1353" i="7"/>
  <c r="AC1353" i="7"/>
  <c r="AB1353" i="7"/>
  <c r="AA1353" i="7"/>
  <c r="Z1353" i="7"/>
  <c r="Y1353" i="7"/>
  <c r="X1353" i="7"/>
  <c r="AH1352" i="7"/>
  <c r="AF1352" i="7"/>
  <c r="AE1352" i="7"/>
  <c r="AC1352" i="7"/>
  <c r="AB1352" i="7"/>
  <c r="AA1352" i="7"/>
  <c r="Z1352" i="7"/>
  <c r="Y1352" i="7"/>
  <c r="X1352" i="7"/>
  <c r="AH1351" i="7"/>
  <c r="AF1351" i="7"/>
  <c r="AE1351" i="7"/>
  <c r="AC1351" i="7"/>
  <c r="AB1351" i="7"/>
  <c r="AA1351" i="7"/>
  <c r="Z1351" i="7"/>
  <c r="Y1351" i="7"/>
  <c r="X1351" i="7"/>
  <c r="AH1350" i="7"/>
  <c r="AF1350" i="7"/>
  <c r="AE1350" i="7"/>
  <c r="AC1350" i="7"/>
  <c r="AB1350" i="7"/>
  <c r="AA1350" i="7"/>
  <c r="Z1350" i="7"/>
  <c r="Y1350" i="7"/>
  <c r="X1350" i="7"/>
  <c r="AH1349" i="7"/>
  <c r="AF1349" i="7"/>
  <c r="AE1349" i="7"/>
  <c r="AC1349" i="7"/>
  <c r="AB1349" i="7"/>
  <c r="AA1349" i="7"/>
  <c r="Z1349" i="7"/>
  <c r="Y1349" i="7"/>
  <c r="X1349" i="7"/>
  <c r="AH1348" i="7"/>
  <c r="AF1348" i="7"/>
  <c r="AE1348" i="7"/>
  <c r="AC1348" i="7"/>
  <c r="AB1348" i="7"/>
  <c r="AA1348" i="7"/>
  <c r="Z1348" i="7"/>
  <c r="Y1348" i="7"/>
  <c r="X1348" i="7"/>
  <c r="AH1347" i="7"/>
  <c r="AF1347" i="7"/>
  <c r="AE1347" i="7"/>
  <c r="AC1347" i="7"/>
  <c r="AB1347" i="7"/>
  <c r="AA1347" i="7"/>
  <c r="Z1347" i="7"/>
  <c r="Y1347" i="7"/>
  <c r="X1347" i="7"/>
  <c r="AH1346" i="7"/>
  <c r="AF1346" i="7"/>
  <c r="AE1346" i="7"/>
  <c r="AC1346" i="7"/>
  <c r="AB1346" i="7"/>
  <c r="AA1346" i="7"/>
  <c r="Z1346" i="7"/>
  <c r="Y1346" i="7"/>
  <c r="X1346" i="7"/>
  <c r="AH1345" i="7"/>
  <c r="AF1345" i="7"/>
  <c r="AE1345" i="7"/>
  <c r="AC1345" i="7"/>
  <c r="AB1345" i="7"/>
  <c r="AA1345" i="7"/>
  <c r="Z1345" i="7"/>
  <c r="Y1345" i="7"/>
  <c r="X1345" i="7"/>
  <c r="AH1344" i="7"/>
  <c r="AF1344" i="7"/>
  <c r="AE1344" i="7"/>
  <c r="AC1344" i="7"/>
  <c r="AB1344" i="7"/>
  <c r="AA1344" i="7"/>
  <c r="Z1344" i="7"/>
  <c r="Y1344" i="7"/>
  <c r="X1344" i="7"/>
  <c r="AH1343" i="7"/>
  <c r="AF1343" i="7"/>
  <c r="AE1343" i="7"/>
  <c r="AC1343" i="7"/>
  <c r="AB1343" i="7"/>
  <c r="AA1343" i="7"/>
  <c r="Z1343" i="7"/>
  <c r="Y1343" i="7"/>
  <c r="X1343" i="7"/>
  <c r="AH1342" i="7"/>
  <c r="AF1342" i="7"/>
  <c r="AE1342" i="7"/>
  <c r="AC1342" i="7"/>
  <c r="AB1342" i="7"/>
  <c r="AA1342" i="7"/>
  <c r="Z1342" i="7"/>
  <c r="Y1342" i="7"/>
  <c r="X1342" i="7"/>
  <c r="AH1341" i="7"/>
  <c r="AF1341" i="7"/>
  <c r="AE1341" i="7"/>
  <c r="AC1341" i="7"/>
  <c r="AB1341" i="7"/>
  <c r="AA1341" i="7"/>
  <c r="Z1341" i="7"/>
  <c r="Y1341" i="7"/>
  <c r="X1341" i="7"/>
  <c r="AH1340" i="7"/>
  <c r="AF1340" i="7"/>
  <c r="AE1340" i="7"/>
  <c r="AC1340" i="7"/>
  <c r="AB1340" i="7"/>
  <c r="AA1340" i="7"/>
  <c r="Z1340" i="7"/>
  <c r="Y1340" i="7"/>
  <c r="X1340" i="7"/>
  <c r="AH1339" i="7"/>
  <c r="AF1339" i="7"/>
  <c r="AE1339" i="7"/>
  <c r="AC1339" i="7"/>
  <c r="AB1339" i="7"/>
  <c r="AA1339" i="7"/>
  <c r="Z1339" i="7"/>
  <c r="Y1339" i="7"/>
  <c r="X1339" i="7"/>
  <c r="AH1338" i="7"/>
  <c r="AF1338" i="7"/>
  <c r="AE1338" i="7"/>
  <c r="AC1338" i="7"/>
  <c r="AB1338" i="7"/>
  <c r="AA1338" i="7"/>
  <c r="Z1338" i="7"/>
  <c r="Y1338" i="7"/>
  <c r="X1338" i="7"/>
  <c r="AH1337" i="7"/>
  <c r="AF1337" i="7"/>
  <c r="AE1337" i="7"/>
  <c r="AC1337" i="7"/>
  <c r="AB1337" i="7"/>
  <c r="AA1337" i="7"/>
  <c r="Z1337" i="7"/>
  <c r="Y1337" i="7"/>
  <c r="X1337" i="7"/>
  <c r="AH1336" i="7"/>
  <c r="AF1336" i="7"/>
  <c r="AE1336" i="7"/>
  <c r="AC1336" i="7"/>
  <c r="AB1336" i="7"/>
  <c r="AA1336" i="7"/>
  <c r="Z1336" i="7"/>
  <c r="Y1336" i="7"/>
  <c r="X1336" i="7"/>
  <c r="AH1335" i="7"/>
  <c r="AF1335" i="7"/>
  <c r="AE1335" i="7"/>
  <c r="AC1335" i="7"/>
  <c r="AB1335" i="7"/>
  <c r="AA1335" i="7"/>
  <c r="Z1335" i="7"/>
  <c r="Y1335" i="7"/>
  <c r="X1335" i="7"/>
  <c r="AH1334" i="7"/>
  <c r="AF1334" i="7"/>
  <c r="AE1334" i="7"/>
  <c r="AC1334" i="7"/>
  <c r="AB1334" i="7"/>
  <c r="AA1334" i="7"/>
  <c r="Z1334" i="7"/>
  <c r="Y1334" i="7"/>
  <c r="X1334" i="7"/>
  <c r="AH1333" i="7"/>
  <c r="AF1333" i="7"/>
  <c r="AE1333" i="7"/>
  <c r="AC1333" i="7"/>
  <c r="AB1333" i="7"/>
  <c r="AA1333" i="7"/>
  <c r="Z1333" i="7"/>
  <c r="Y1333" i="7"/>
  <c r="X1333" i="7"/>
  <c r="AH1332" i="7"/>
  <c r="AF1332" i="7"/>
  <c r="AE1332" i="7"/>
  <c r="AC1332" i="7"/>
  <c r="AB1332" i="7"/>
  <c r="AA1332" i="7"/>
  <c r="Z1332" i="7"/>
  <c r="Y1332" i="7"/>
  <c r="X1332" i="7"/>
  <c r="AH1331" i="7"/>
  <c r="AF1331" i="7"/>
  <c r="AE1331" i="7"/>
  <c r="AC1331" i="7"/>
  <c r="AB1331" i="7"/>
  <c r="AA1331" i="7"/>
  <c r="Z1331" i="7"/>
  <c r="Y1331" i="7"/>
  <c r="X1331" i="7"/>
  <c r="AH1330" i="7"/>
  <c r="AF1330" i="7"/>
  <c r="AE1330" i="7"/>
  <c r="AC1330" i="7"/>
  <c r="AB1330" i="7"/>
  <c r="AA1330" i="7"/>
  <c r="Z1330" i="7"/>
  <c r="Y1330" i="7"/>
  <c r="X1330" i="7"/>
  <c r="AH1329" i="7"/>
  <c r="AF1329" i="7"/>
  <c r="AE1329" i="7"/>
  <c r="AC1329" i="7"/>
  <c r="AB1329" i="7"/>
  <c r="AA1329" i="7"/>
  <c r="Z1329" i="7"/>
  <c r="Y1329" i="7"/>
  <c r="X1329" i="7"/>
  <c r="AH1328" i="7"/>
  <c r="AF1328" i="7"/>
  <c r="AE1328" i="7"/>
  <c r="AC1328" i="7"/>
  <c r="AB1328" i="7"/>
  <c r="AA1328" i="7"/>
  <c r="Z1328" i="7"/>
  <c r="Y1328" i="7"/>
  <c r="X1328" i="7"/>
  <c r="AH1327" i="7"/>
  <c r="AF1327" i="7"/>
  <c r="AE1327" i="7"/>
  <c r="AC1327" i="7"/>
  <c r="AB1327" i="7"/>
  <c r="AA1327" i="7"/>
  <c r="Z1327" i="7"/>
  <c r="Y1327" i="7"/>
  <c r="X1327" i="7"/>
  <c r="AH1326" i="7"/>
  <c r="AF1326" i="7"/>
  <c r="AE1326" i="7"/>
  <c r="AC1326" i="7"/>
  <c r="AB1326" i="7"/>
  <c r="AA1326" i="7"/>
  <c r="Z1326" i="7"/>
  <c r="Y1326" i="7"/>
  <c r="X1326" i="7"/>
  <c r="AH1325" i="7"/>
  <c r="AF1325" i="7"/>
  <c r="AE1325" i="7"/>
  <c r="AC1325" i="7"/>
  <c r="AB1325" i="7"/>
  <c r="AA1325" i="7"/>
  <c r="Z1325" i="7"/>
  <c r="Y1325" i="7"/>
  <c r="X1325" i="7"/>
  <c r="AH1324" i="7"/>
  <c r="AF1324" i="7"/>
  <c r="AE1324" i="7"/>
  <c r="AC1324" i="7"/>
  <c r="AB1324" i="7"/>
  <c r="AA1324" i="7"/>
  <c r="Z1324" i="7"/>
  <c r="Y1324" i="7"/>
  <c r="X1324" i="7"/>
  <c r="AH1323" i="7"/>
  <c r="AF1323" i="7"/>
  <c r="AE1323" i="7"/>
  <c r="AC1323" i="7"/>
  <c r="AB1323" i="7"/>
  <c r="AA1323" i="7"/>
  <c r="Z1323" i="7"/>
  <c r="Y1323" i="7"/>
  <c r="X1323" i="7"/>
  <c r="AH1322" i="7"/>
  <c r="AF1322" i="7"/>
  <c r="AE1322" i="7"/>
  <c r="AC1322" i="7"/>
  <c r="AB1322" i="7"/>
  <c r="AA1322" i="7"/>
  <c r="Z1322" i="7"/>
  <c r="Y1322" i="7"/>
  <c r="X1322" i="7"/>
  <c r="AH1321" i="7"/>
  <c r="AF1321" i="7"/>
  <c r="AE1321" i="7"/>
  <c r="AC1321" i="7"/>
  <c r="AB1321" i="7"/>
  <c r="AA1321" i="7"/>
  <c r="Z1321" i="7"/>
  <c r="Y1321" i="7"/>
  <c r="X1321" i="7"/>
  <c r="AH1320" i="7"/>
  <c r="AF1320" i="7"/>
  <c r="AE1320" i="7"/>
  <c r="AC1320" i="7"/>
  <c r="AB1320" i="7"/>
  <c r="AA1320" i="7"/>
  <c r="Z1320" i="7"/>
  <c r="Y1320" i="7"/>
  <c r="X1320" i="7"/>
  <c r="AH1315" i="7"/>
  <c r="AF1315" i="7"/>
  <c r="AE1315" i="7"/>
  <c r="AC1315" i="7"/>
  <c r="AB1315" i="7"/>
  <c r="AA1315" i="7"/>
  <c r="Z1315" i="7"/>
  <c r="Y1315" i="7"/>
  <c r="X1315" i="7"/>
  <c r="AH1314" i="7"/>
  <c r="AF1314" i="7"/>
  <c r="AE1314" i="7"/>
  <c r="AC1314" i="7"/>
  <c r="AB1314" i="7"/>
  <c r="AA1314" i="7"/>
  <c r="Z1314" i="7"/>
  <c r="Y1314" i="7"/>
  <c r="X1314" i="7"/>
  <c r="AH1313" i="7"/>
  <c r="AF1313" i="7"/>
  <c r="AE1313" i="7"/>
  <c r="AC1313" i="7"/>
  <c r="AB1313" i="7"/>
  <c r="AA1313" i="7"/>
  <c r="Z1313" i="7"/>
  <c r="Y1313" i="7"/>
  <c r="X1313" i="7"/>
  <c r="AH1312" i="7"/>
  <c r="AF1312" i="7"/>
  <c r="AE1312" i="7"/>
  <c r="AC1312" i="7"/>
  <c r="AB1312" i="7"/>
  <c r="AA1312" i="7"/>
  <c r="Z1312" i="7"/>
  <c r="Y1312" i="7"/>
  <c r="X1312" i="7"/>
  <c r="AH1311" i="7"/>
  <c r="AF1311" i="7"/>
  <c r="AE1311" i="7"/>
  <c r="AC1311" i="7"/>
  <c r="AB1311" i="7"/>
  <c r="AA1311" i="7"/>
  <c r="Z1311" i="7"/>
  <c r="Y1311" i="7"/>
  <c r="X1311" i="7"/>
  <c r="AH1310" i="7"/>
  <c r="AF1310" i="7"/>
  <c r="AE1310" i="7"/>
  <c r="AC1310" i="7"/>
  <c r="AB1310" i="7"/>
  <c r="AA1310" i="7"/>
  <c r="Z1310" i="7"/>
  <c r="Y1310" i="7"/>
  <c r="X1310" i="7"/>
  <c r="AH1309" i="7"/>
  <c r="AF1309" i="7"/>
  <c r="AE1309" i="7"/>
  <c r="AC1309" i="7"/>
  <c r="AB1309" i="7"/>
  <c r="AA1309" i="7"/>
  <c r="Z1309" i="7"/>
  <c r="Y1309" i="7"/>
  <c r="X1309" i="7"/>
  <c r="AH1308" i="7"/>
  <c r="AF1308" i="7"/>
  <c r="AE1308" i="7"/>
  <c r="AC1308" i="7"/>
  <c r="AB1308" i="7"/>
  <c r="AA1308" i="7"/>
  <c r="Z1308" i="7"/>
  <c r="Y1308" i="7"/>
  <c r="X1308" i="7"/>
  <c r="AH1307" i="7"/>
  <c r="AF1307" i="7"/>
  <c r="AE1307" i="7"/>
  <c r="AC1307" i="7"/>
  <c r="AB1307" i="7"/>
  <c r="AA1307" i="7"/>
  <c r="Z1307" i="7"/>
  <c r="Y1307" i="7"/>
  <c r="X1307" i="7"/>
  <c r="AH1306" i="7"/>
  <c r="AF1306" i="7"/>
  <c r="AE1306" i="7"/>
  <c r="AC1306" i="7"/>
  <c r="AB1306" i="7"/>
  <c r="AA1306" i="7"/>
  <c r="Z1306" i="7"/>
  <c r="Y1306" i="7"/>
  <c r="X1306" i="7"/>
  <c r="AH1305" i="7"/>
  <c r="AF1305" i="7"/>
  <c r="AE1305" i="7"/>
  <c r="AC1305" i="7"/>
  <c r="AB1305" i="7"/>
  <c r="AA1305" i="7"/>
  <c r="Z1305" i="7"/>
  <c r="Y1305" i="7"/>
  <c r="X1305" i="7"/>
  <c r="AH1304" i="7"/>
  <c r="AF1304" i="7"/>
  <c r="AE1304" i="7"/>
  <c r="AC1304" i="7"/>
  <c r="AB1304" i="7"/>
  <c r="AA1304" i="7"/>
  <c r="Z1304" i="7"/>
  <c r="Y1304" i="7"/>
  <c r="X1304" i="7"/>
  <c r="AH1303" i="7"/>
  <c r="AF1303" i="7"/>
  <c r="AE1303" i="7"/>
  <c r="AC1303" i="7"/>
  <c r="AB1303" i="7"/>
  <c r="AA1303" i="7"/>
  <c r="Z1303" i="7"/>
  <c r="Y1303" i="7"/>
  <c r="X1303" i="7"/>
  <c r="AH1302" i="7"/>
  <c r="AF1302" i="7"/>
  <c r="AE1302" i="7"/>
  <c r="AC1302" i="7"/>
  <c r="AB1302" i="7"/>
  <c r="AA1302" i="7"/>
  <c r="Z1302" i="7"/>
  <c r="Y1302" i="7"/>
  <c r="X1302" i="7"/>
  <c r="AH1301" i="7"/>
  <c r="AF1301" i="7"/>
  <c r="AE1301" i="7"/>
  <c r="AC1301" i="7"/>
  <c r="AB1301" i="7"/>
  <c r="AA1301" i="7"/>
  <c r="Z1301" i="7"/>
  <c r="Y1301" i="7"/>
  <c r="X1301" i="7"/>
  <c r="AH1300" i="7"/>
  <c r="AF1300" i="7"/>
  <c r="AE1300" i="7"/>
  <c r="AC1300" i="7"/>
  <c r="AB1300" i="7"/>
  <c r="AA1300" i="7"/>
  <c r="Z1300" i="7"/>
  <c r="Y1300" i="7"/>
  <c r="X1300" i="7"/>
  <c r="AH1299" i="7"/>
  <c r="AF1299" i="7"/>
  <c r="AE1299" i="7"/>
  <c r="AC1299" i="7"/>
  <c r="AB1299" i="7"/>
  <c r="AA1299" i="7"/>
  <c r="Z1299" i="7"/>
  <c r="Y1299" i="7"/>
  <c r="X1299" i="7"/>
  <c r="AH1298" i="7"/>
  <c r="AF1298" i="7"/>
  <c r="AE1298" i="7"/>
  <c r="AC1298" i="7"/>
  <c r="AB1298" i="7"/>
  <c r="AA1298" i="7"/>
  <c r="Z1298" i="7"/>
  <c r="Y1298" i="7"/>
  <c r="X1298" i="7"/>
  <c r="AH1297" i="7"/>
  <c r="AF1297" i="7"/>
  <c r="AE1297" i="7"/>
  <c r="AC1297" i="7"/>
  <c r="AB1297" i="7"/>
  <c r="AA1297" i="7"/>
  <c r="Z1297" i="7"/>
  <c r="Y1297" i="7"/>
  <c r="X1297" i="7"/>
  <c r="AH1296" i="7"/>
  <c r="AF1296" i="7"/>
  <c r="AE1296" i="7"/>
  <c r="AC1296" i="7"/>
  <c r="AB1296" i="7"/>
  <c r="AA1296" i="7"/>
  <c r="Z1296" i="7"/>
  <c r="Y1296" i="7"/>
  <c r="X1296" i="7"/>
  <c r="AH1295" i="7"/>
  <c r="AF1295" i="7"/>
  <c r="AE1295" i="7"/>
  <c r="AC1295" i="7"/>
  <c r="AB1295" i="7"/>
  <c r="AA1295" i="7"/>
  <c r="Z1295" i="7"/>
  <c r="Y1295" i="7"/>
  <c r="X1295" i="7"/>
  <c r="AH1294" i="7"/>
  <c r="AF1294" i="7"/>
  <c r="AE1294" i="7"/>
  <c r="AC1294" i="7"/>
  <c r="AB1294" i="7"/>
  <c r="AA1294" i="7"/>
  <c r="Z1294" i="7"/>
  <c r="Y1294" i="7"/>
  <c r="X1294" i="7"/>
  <c r="AH1293" i="7"/>
  <c r="AF1293" i="7"/>
  <c r="AE1293" i="7"/>
  <c r="AC1293" i="7"/>
  <c r="AB1293" i="7"/>
  <c r="AA1293" i="7"/>
  <c r="Z1293" i="7"/>
  <c r="Y1293" i="7"/>
  <c r="X1293" i="7"/>
  <c r="AH1292" i="7"/>
  <c r="AF1292" i="7"/>
  <c r="AE1292" i="7"/>
  <c r="AC1292" i="7"/>
  <c r="AB1292" i="7"/>
  <c r="AA1292" i="7"/>
  <c r="Z1292" i="7"/>
  <c r="Y1292" i="7"/>
  <c r="X1292" i="7"/>
  <c r="AH1291" i="7"/>
  <c r="AF1291" i="7"/>
  <c r="AE1291" i="7"/>
  <c r="AC1291" i="7"/>
  <c r="AB1291" i="7"/>
  <c r="AA1291" i="7"/>
  <c r="Z1291" i="7"/>
  <c r="Y1291" i="7"/>
  <c r="X1291" i="7"/>
  <c r="AH1290" i="7"/>
  <c r="AF1290" i="7"/>
  <c r="AE1290" i="7"/>
  <c r="AC1290" i="7"/>
  <c r="AB1290" i="7"/>
  <c r="AA1290" i="7"/>
  <c r="Z1290" i="7"/>
  <c r="Y1290" i="7"/>
  <c r="X1290" i="7"/>
  <c r="AH1289" i="7"/>
  <c r="AF1289" i="7"/>
  <c r="AE1289" i="7"/>
  <c r="AC1289" i="7"/>
  <c r="AB1289" i="7"/>
  <c r="AA1289" i="7"/>
  <c r="Z1289" i="7"/>
  <c r="Y1289" i="7"/>
  <c r="X1289" i="7"/>
  <c r="AH1288" i="7"/>
  <c r="AF1288" i="7"/>
  <c r="AE1288" i="7"/>
  <c r="AC1288" i="7"/>
  <c r="AB1288" i="7"/>
  <c r="AA1288" i="7"/>
  <c r="Z1288" i="7"/>
  <c r="Y1288" i="7"/>
  <c r="X1288" i="7"/>
  <c r="AH1287" i="7"/>
  <c r="AF1287" i="7"/>
  <c r="AE1287" i="7"/>
  <c r="AC1287" i="7"/>
  <c r="AB1287" i="7"/>
  <c r="AA1287" i="7"/>
  <c r="Z1287" i="7"/>
  <c r="Y1287" i="7"/>
  <c r="X1287" i="7"/>
  <c r="AH1282" i="7"/>
  <c r="AF1282" i="7"/>
  <c r="AE1282" i="7"/>
  <c r="AC1282" i="7"/>
  <c r="AB1282" i="7"/>
  <c r="AA1282" i="7"/>
  <c r="Z1282" i="7"/>
  <c r="Y1282" i="7"/>
  <c r="X1282" i="7"/>
  <c r="AH1281" i="7"/>
  <c r="AF1281" i="7"/>
  <c r="AE1281" i="7"/>
  <c r="AC1281" i="7"/>
  <c r="AB1281" i="7"/>
  <c r="AA1281" i="7"/>
  <c r="Z1281" i="7"/>
  <c r="Y1281" i="7"/>
  <c r="X1281" i="7"/>
  <c r="AH1280" i="7"/>
  <c r="AF1280" i="7"/>
  <c r="AE1280" i="7"/>
  <c r="AC1280" i="7"/>
  <c r="AB1280" i="7"/>
  <c r="AA1280" i="7"/>
  <c r="Z1280" i="7"/>
  <c r="Y1280" i="7"/>
  <c r="X1280" i="7"/>
  <c r="AH1279" i="7"/>
  <c r="AF1279" i="7"/>
  <c r="AE1279" i="7"/>
  <c r="AC1279" i="7"/>
  <c r="AB1279" i="7"/>
  <c r="AA1279" i="7"/>
  <c r="Z1279" i="7"/>
  <c r="Y1279" i="7"/>
  <c r="X1279" i="7"/>
  <c r="AH1278" i="7"/>
  <c r="AF1278" i="7"/>
  <c r="AE1278" i="7"/>
  <c r="AC1278" i="7"/>
  <c r="AB1278" i="7"/>
  <c r="AA1278" i="7"/>
  <c r="Z1278" i="7"/>
  <c r="Y1278" i="7"/>
  <c r="X1278" i="7"/>
  <c r="AH1277" i="7"/>
  <c r="AF1277" i="7"/>
  <c r="AE1277" i="7"/>
  <c r="AC1277" i="7"/>
  <c r="AB1277" i="7"/>
  <c r="AA1277" i="7"/>
  <c r="Z1277" i="7"/>
  <c r="Y1277" i="7"/>
  <c r="X1277" i="7"/>
  <c r="AH1276" i="7"/>
  <c r="AF1276" i="7"/>
  <c r="AE1276" i="7"/>
  <c r="AC1276" i="7"/>
  <c r="AB1276" i="7"/>
  <c r="AA1276" i="7"/>
  <c r="Z1276" i="7"/>
  <c r="Y1276" i="7"/>
  <c r="X1276" i="7"/>
  <c r="AH1275" i="7"/>
  <c r="AF1275" i="7"/>
  <c r="AE1275" i="7"/>
  <c r="AC1275" i="7"/>
  <c r="AB1275" i="7"/>
  <c r="AA1275" i="7"/>
  <c r="Z1275" i="7"/>
  <c r="Y1275" i="7"/>
  <c r="X1275" i="7"/>
  <c r="AH1274" i="7"/>
  <c r="AF1274" i="7"/>
  <c r="AE1274" i="7"/>
  <c r="AC1274" i="7"/>
  <c r="AB1274" i="7"/>
  <c r="AA1274" i="7"/>
  <c r="Z1274" i="7"/>
  <c r="Y1274" i="7"/>
  <c r="X1274" i="7"/>
  <c r="AH1273" i="7"/>
  <c r="AF1273" i="7"/>
  <c r="AE1273" i="7"/>
  <c r="AC1273" i="7"/>
  <c r="AB1273" i="7"/>
  <c r="AA1273" i="7"/>
  <c r="Z1273" i="7"/>
  <c r="Y1273" i="7"/>
  <c r="X1273" i="7"/>
  <c r="AH1272" i="7"/>
  <c r="AF1272" i="7"/>
  <c r="AE1272" i="7"/>
  <c r="AC1272" i="7"/>
  <c r="AB1272" i="7"/>
  <c r="AA1272" i="7"/>
  <c r="Z1272" i="7"/>
  <c r="Y1272" i="7"/>
  <c r="X1272" i="7"/>
  <c r="AH1271" i="7"/>
  <c r="AF1271" i="7"/>
  <c r="AE1271" i="7"/>
  <c r="AC1271" i="7"/>
  <c r="AB1271" i="7"/>
  <c r="AA1271" i="7"/>
  <c r="Z1271" i="7"/>
  <c r="Y1271" i="7"/>
  <c r="X1271" i="7"/>
  <c r="AH1270" i="7"/>
  <c r="AF1270" i="7"/>
  <c r="AE1270" i="7"/>
  <c r="AC1270" i="7"/>
  <c r="AB1270" i="7"/>
  <c r="AA1270" i="7"/>
  <c r="Z1270" i="7"/>
  <c r="Y1270" i="7"/>
  <c r="X1270" i="7"/>
  <c r="AH1269" i="7"/>
  <c r="AF1269" i="7"/>
  <c r="AE1269" i="7"/>
  <c r="AC1269" i="7"/>
  <c r="AB1269" i="7"/>
  <c r="AA1269" i="7"/>
  <c r="Z1269" i="7"/>
  <c r="Y1269" i="7"/>
  <c r="X1269" i="7"/>
  <c r="AH1268" i="7"/>
  <c r="AF1268" i="7"/>
  <c r="AE1268" i="7"/>
  <c r="AC1268" i="7"/>
  <c r="AB1268" i="7"/>
  <c r="AA1268" i="7"/>
  <c r="Z1268" i="7"/>
  <c r="Y1268" i="7"/>
  <c r="X1268" i="7"/>
  <c r="AH1267" i="7"/>
  <c r="AF1267" i="7"/>
  <c r="AE1267" i="7"/>
  <c r="AC1267" i="7"/>
  <c r="AB1267" i="7"/>
  <c r="AA1267" i="7"/>
  <c r="Z1267" i="7"/>
  <c r="Y1267" i="7"/>
  <c r="X1267" i="7"/>
  <c r="AH1266" i="7"/>
  <c r="AF1266" i="7"/>
  <c r="AE1266" i="7"/>
  <c r="AC1266" i="7"/>
  <c r="AB1266" i="7"/>
  <c r="AA1266" i="7"/>
  <c r="Z1266" i="7"/>
  <c r="Y1266" i="7"/>
  <c r="X1266" i="7"/>
  <c r="AH1265" i="7"/>
  <c r="AF1265" i="7"/>
  <c r="AE1265" i="7"/>
  <c r="AC1265" i="7"/>
  <c r="AB1265" i="7"/>
  <c r="AA1265" i="7"/>
  <c r="Z1265" i="7"/>
  <c r="Y1265" i="7"/>
  <c r="X1265" i="7"/>
  <c r="AH1264" i="7"/>
  <c r="AF1264" i="7"/>
  <c r="AE1264" i="7"/>
  <c r="AC1264" i="7"/>
  <c r="AB1264" i="7"/>
  <c r="AA1264" i="7"/>
  <c r="Z1264" i="7"/>
  <c r="Y1264" i="7"/>
  <c r="X1264" i="7"/>
  <c r="AH1263" i="7"/>
  <c r="AF1263" i="7"/>
  <c r="AE1263" i="7"/>
  <c r="AC1263" i="7"/>
  <c r="AB1263" i="7"/>
  <c r="AA1263" i="7"/>
  <c r="Z1263" i="7"/>
  <c r="Y1263" i="7"/>
  <c r="X1263" i="7"/>
  <c r="AH1262" i="7"/>
  <c r="AF1262" i="7"/>
  <c r="AE1262" i="7"/>
  <c r="AC1262" i="7"/>
  <c r="AB1262" i="7"/>
  <c r="AA1262" i="7"/>
  <c r="Z1262" i="7"/>
  <c r="Y1262" i="7"/>
  <c r="X1262" i="7"/>
  <c r="AH1261" i="7"/>
  <c r="AF1261" i="7"/>
  <c r="AE1261" i="7"/>
  <c r="AC1261" i="7"/>
  <c r="AB1261" i="7"/>
  <c r="AA1261" i="7"/>
  <c r="Z1261" i="7"/>
  <c r="Y1261" i="7"/>
  <c r="X1261" i="7"/>
  <c r="AH1260" i="7"/>
  <c r="AF1260" i="7"/>
  <c r="AE1260" i="7"/>
  <c r="AC1260" i="7"/>
  <c r="AB1260" i="7"/>
  <c r="AA1260" i="7"/>
  <c r="Z1260" i="7"/>
  <c r="Y1260" i="7"/>
  <c r="X1260" i="7"/>
  <c r="AH1259" i="7"/>
  <c r="AF1259" i="7"/>
  <c r="AE1259" i="7"/>
  <c r="AC1259" i="7"/>
  <c r="AB1259" i="7"/>
  <c r="AA1259" i="7"/>
  <c r="Z1259" i="7"/>
  <c r="Y1259" i="7"/>
  <c r="X1259" i="7"/>
  <c r="AH1258" i="7"/>
  <c r="AF1258" i="7"/>
  <c r="AE1258" i="7"/>
  <c r="AC1258" i="7"/>
  <c r="AB1258" i="7"/>
  <c r="AA1258" i="7"/>
  <c r="Z1258" i="7"/>
  <c r="Y1258" i="7"/>
  <c r="X1258" i="7"/>
  <c r="AH1257" i="7"/>
  <c r="AF1257" i="7"/>
  <c r="AE1257" i="7"/>
  <c r="AC1257" i="7"/>
  <c r="AB1257" i="7"/>
  <c r="AA1257" i="7"/>
  <c r="Z1257" i="7"/>
  <c r="Y1257" i="7"/>
  <c r="X1257" i="7"/>
  <c r="AH1256" i="7"/>
  <c r="AF1256" i="7"/>
  <c r="AE1256" i="7"/>
  <c r="AC1256" i="7"/>
  <c r="AB1256" i="7"/>
  <c r="AA1256" i="7"/>
  <c r="Z1256" i="7"/>
  <c r="Y1256" i="7"/>
  <c r="X1256" i="7"/>
  <c r="AH1255" i="7"/>
  <c r="AF1255" i="7"/>
  <c r="AE1255" i="7"/>
  <c r="AC1255" i="7"/>
  <c r="AB1255" i="7"/>
  <c r="AA1255" i="7"/>
  <c r="Z1255" i="7"/>
  <c r="Y1255" i="7"/>
  <c r="X1255" i="7"/>
  <c r="AH1250" i="7"/>
  <c r="AF1250" i="7"/>
  <c r="AE1250" i="7"/>
  <c r="AC1250" i="7"/>
  <c r="AB1250" i="7"/>
  <c r="AA1250" i="7"/>
  <c r="Z1250" i="7"/>
  <c r="Y1250" i="7"/>
  <c r="X1250" i="7"/>
  <c r="AH1249" i="7"/>
  <c r="AF1249" i="7"/>
  <c r="AE1249" i="7"/>
  <c r="AC1249" i="7"/>
  <c r="AB1249" i="7"/>
  <c r="AA1249" i="7"/>
  <c r="Z1249" i="7"/>
  <c r="Y1249" i="7"/>
  <c r="X1249" i="7"/>
  <c r="AH1248" i="7"/>
  <c r="AF1248" i="7"/>
  <c r="AE1248" i="7"/>
  <c r="AC1248" i="7"/>
  <c r="AB1248" i="7"/>
  <c r="AA1248" i="7"/>
  <c r="Z1248" i="7"/>
  <c r="Y1248" i="7"/>
  <c r="X1248" i="7"/>
  <c r="AH1247" i="7"/>
  <c r="AF1247" i="7"/>
  <c r="AE1247" i="7"/>
  <c r="AC1247" i="7"/>
  <c r="AB1247" i="7"/>
  <c r="AA1247" i="7"/>
  <c r="Z1247" i="7"/>
  <c r="Y1247" i="7"/>
  <c r="X1247" i="7"/>
  <c r="AH1246" i="7"/>
  <c r="AF1246" i="7"/>
  <c r="AE1246" i="7"/>
  <c r="AC1246" i="7"/>
  <c r="AB1246" i="7"/>
  <c r="AA1246" i="7"/>
  <c r="Z1246" i="7"/>
  <c r="Y1246" i="7"/>
  <c r="X1246" i="7"/>
  <c r="AH1245" i="7"/>
  <c r="AF1245" i="7"/>
  <c r="AE1245" i="7"/>
  <c r="AC1245" i="7"/>
  <c r="AB1245" i="7"/>
  <c r="AA1245" i="7"/>
  <c r="Z1245" i="7"/>
  <c r="Y1245" i="7"/>
  <c r="X1245" i="7"/>
  <c r="AH1244" i="7"/>
  <c r="AF1244" i="7"/>
  <c r="AE1244" i="7"/>
  <c r="AC1244" i="7"/>
  <c r="AB1244" i="7"/>
  <c r="AA1244" i="7"/>
  <c r="Z1244" i="7"/>
  <c r="Y1244" i="7"/>
  <c r="X1244" i="7"/>
  <c r="AH1243" i="7"/>
  <c r="AF1243" i="7"/>
  <c r="AE1243" i="7"/>
  <c r="AC1243" i="7"/>
  <c r="AB1243" i="7"/>
  <c r="AA1243" i="7"/>
  <c r="Z1243" i="7"/>
  <c r="Y1243" i="7"/>
  <c r="X1243" i="7"/>
  <c r="AH1242" i="7"/>
  <c r="AF1242" i="7"/>
  <c r="AE1242" i="7"/>
  <c r="AC1242" i="7"/>
  <c r="AB1242" i="7"/>
  <c r="AA1242" i="7"/>
  <c r="Z1242" i="7"/>
  <c r="Y1242" i="7"/>
  <c r="X1242" i="7"/>
  <c r="AH1241" i="7"/>
  <c r="AF1241" i="7"/>
  <c r="AE1241" i="7"/>
  <c r="AC1241" i="7"/>
  <c r="AB1241" i="7"/>
  <c r="AA1241" i="7"/>
  <c r="Z1241" i="7"/>
  <c r="Y1241" i="7"/>
  <c r="X1241" i="7"/>
  <c r="AH1240" i="7"/>
  <c r="AF1240" i="7"/>
  <c r="AE1240" i="7"/>
  <c r="AC1240" i="7"/>
  <c r="AB1240" i="7"/>
  <c r="AA1240" i="7"/>
  <c r="Z1240" i="7"/>
  <c r="Y1240" i="7"/>
  <c r="X1240" i="7"/>
  <c r="AH1239" i="7"/>
  <c r="AF1239" i="7"/>
  <c r="AE1239" i="7"/>
  <c r="AC1239" i="7"/>
  <c r="AB1239" i="7"/>
  <c r="AA1239" i="7"/>
  <c r="Z1239" i="7"/>
  <c r="Y1239" i="7"/>
  <c r="X1239" i="7"/>
  <c r="AH1238" i="7"/>
  <c r="AF1238" i="7"/>
  <c r="AE1238" i="7"/>
  <c r="AC1238" i="7"/>
  <c r="AB1238" i="7"/>
  <c r="AA1238" i="7"/>
  <c r="Z1238" i="7"/>
  <c r="Y1238" i="7"/>
  <c r="X1238" i="7"/>
  <c r="AH1237" i="7"/>
  <c r="AF1237" i="7"/>
  <c r="AE1237" i="7"/>
  <c r="AC1237" i="7"/>
  <c r="AB1237" i="7"/>
  <c r="AA1237" i="7"/>
  <c r="Z1237" i="7"/>
  <c r="Y1237" i="7"/>
  <c r="X1237" i="7"/>
  <c r="AH1236" i="7"/>
  <c r="AF1236" i="7"/>
  <c r="AE1236" i="7"/>
  <c r="AC1236" i="7"/>
  <c r="AB1236" i="7"/>
  <c r="AA1236" i="7"/>
  <c r="Z1236" i="7"/>
  <c r="Y1236" i="7"/>
  <c r="X1236" i="7"/>
  <c r="AH1235" i="7"/>
  <c r="AF1235" i="7"/>
  <c r="AE1235" i="7"/>
  <c r="AC1235" i="7"/>
  <c r="AB1235" i="7"/>
  <c r="AA1235" i="7"/>
  <c r="Z1235" i="7"/>
  <c r="Y1235" i="7"/>
  <c r="X1235" i="7"/>
  <c r="AH1234" i="7"/>
  <c r="AF1234" i="7"/>
  <c r="AE1234" i="7"/>
  <c r="AC1234" i="7"/>
  <c r="AB1234" i="7"/>
  <c r="AA1234" i="7"/>
  <c r="Z1234" i="7"/>
  <c r="Y1234" i="7"/>
  <c r="X1234" i="7"/>
  <c r="AH1233" i="7"/>
  <c r="AF1233" i="7"/>
  <c r="AE1233" i="7"/>
  <c r="AC1233" i="7"/>
  <c r="AB1233" i="7"/>
  <c r="AA1233" i="7"/>
  <c r="Z1233" i="7"/>
  <c r="Y1233" i="7"/>
  <c r="X1233" i="7"/>
  <c r="AH1232" i="7"/>
  <c r="AF1232" i="7"/>
  <c r="AE1232" i="7"/>
  <c r="AC1232" i="7"/>
  <c r="AB1232" i="7"/>
  <c r="AA1232" i="7"/>
  <c r="Z1232" i="7"/>
  <c r="Y1232" i="7"/>
  <c r="X1232" i="7"/>
  <c r="AH1231" i="7"/>
  <c r="AF1231" i="7"/>
  <c r="AE1231" i="7"/>
  <c r="AC1231" i="7"/>
  <c r="AB1231" i="7"/>
  <c r="AA1231" i="7"/>
  <c r="Z1231" i="7"/>
  <c r="Y1231" i="7"/>
  <c r="X1231" i="7"/>
  <c r="AH1230" i="7"/>
  <c r="AF1230" i="7"/>
  <c r="AE1230" i="7"/>
  <c r="AC1230" i="7"/>
  <c r="AB1230" i="7"/>
  <c r="AA1230" i="7"/>
  <c r="Z1230" i="7"/>
  <c r="Y1230" i="7"/>
  <c r="X1230" i="7"/>
  <c r="AH1225" i="7"/>
  <c r="AF1225" i="7"/>
  <c r="AE1225" i="7"/>
  <c r="AC1225" i="7"/>
  <c r="AB1225" i="7"/>
  <c r="AA1225" i="7"/>
  <c r="Z1225" i="7"/>
  <c r="Y1225" i="7"/>
  <c r="X1225" i="7"/>
  <c r="AH1224" i="7"/>
  <c r="AF1224" i="7"/>
  <c r="AE1224" i="7"/>
  <c r="AC1224" i="7"/>
  <c r="AB1224" i="7"/>
  <c r="AA1224" i="7"/>
  <c r="Z1224" i="7"/>
  <c r="Y1224" i="7"/>
  <c r="X1224" i="7"/>
  <c r="AH1223" i="7"/>
  <c r="AF1223" i="7"/>
  <c r="AE1223" i="7"/>
  <c r="AC1223" i="7"/>
  <c r="AB1223" i="7"/>
  <c r="AA1223" i="7"/>
  <c r="Z1223" i="7"/>
  <c r="Y1223" i="7"/>
  <c r="X1223" i="7"/>
  <c r="AH1222" i="7"/>
  <c r="AF1222" i="7"/>
  <c r="AE1222" i="7"/>
  <c r="AC1222" i="7"/>
  <c r="AB1222" i="7"/>
  <c r="AA1222" i="7"/>
  <c r="Z1222" i="7"/>
  <c r="Y1222" i="7"/>
  <c r="X1222" i="7"/>
  <c r="AH1221" i="7"/>
  <c r="AF1221" i="7"/>
  <c r="AE1221" i="7"/>
  <c r="AC1221" i="7"/>
  <c r="AB1221" i="7"/>
  <c r="AA1221" i="7"/>
  <c r="Z1221" i="7"/>
  <c r="Y1221" i="7"/>
  <c r="X1221" i="7"/>
  <c r="AH1220" i="7"/>
  <c r="AF1220" i="7"/>
  <c r="AE1220" i="7"/>
  <c r="AC1220" i="7"/>
  <c r="AB1220" i="7"/>
  <c r="AA1220" i="7"/>
  <c r="Z1220" i="7"/>
  <c r="Y1220" i="7"/>
  <c r="X1220" i="7"/>
  <c r="AH1219" i="7"/>
  <c r="AF1219" i="7"/>
  <c r="AE1219" i="7"/>
  <c r="AC1219" i="7"/>
  <c r="AB1219" i="7"/>
  <c r="AA1219" i="7"/>
  <c r="Z1219" i="7"/>
  <c r="Y1219" i="7"/>
  <c r="X1219" i="7"/>
  <c r="AH1218" i="7"/>
  <c r="AF1218" i="7"/>
  <c r="AE1218" i="7"/>
  <c r="AC1218" i="7"/>
  <c r="AB1218" i="7"/>
  <c r="AA1218" i="7"/>
  <c r="Z1218" i="7"/>
  <c r="Y1218" i="7"/>
  <c r="X1218" i="7"/>
  <c r="AH1217" i="7"/>
  <c r="AF1217" i="7"/>
  <c r="AE1217" i="7"/>
  <c r="AC1217" i="7"/>
  <c r="AB1217" i="7"/>
  <c r="AA1217" i="7"/>
  <c r="Z1217" i="7"/>
  <c r="Y1217" i="7"/>
  <c r="X1217" i="7"/>
  <c r="AH1216" i="7"/>
  <c r="AF1216" i="7"/>
  <c r="AE1216" i="7"/>
  <c r="AC1216" i="7"/>
  <c r="AB1216" i="7"/>
  <c r="AA1216" i="7"/>
  <c r="Z1216" i="7"/>
  <c r="Y1216" i="7"/>
  <c r="X1216" i="7"/>
  <c r="AH1215" i="7"/>
  <c r="AF1215" i="7"/>
  <c r="AE1215" i="7"/>
  <c r="AC1215" i="7"/>
  <c r="AB1215" i="7"/>
  <c r="AA1215" i="7"/>
  <c r="Z1215" i="7"/>
  <c r="Y1215" i="7"/>
  <c r="X1215" i="7"/>
  <c r="AH1214" i="7"/>
  <c r="AF1214" i="7"/>
  <c r="AE1214" i="7"/>
  <c r="AC1214" i="7"/>
  <c r="AB1214" i="7"/>
  <c r="AA1214" i="7"/>
  <c r="Z1214" i="7"/>
  <c r="Y1214" i="7"/>
  <c r="X1214" i="7"/>
  <c r="AH1213" i="7"/>
  <c r="AF1213" i="7"/>
  <c r="AE1213" i="7"/>
  <c r="AC1213" i="7"/>
  <c r="AB1213" i="7"/>
  <c r="AA1213" i="7"/>
  <c r="Z1213" i="7"/>
  <c r="Y1213" i="7"/>
  <c r="X1213" i="7"/>
  <c r="AH1212" i="7"/>
  <c r="AF1212" i="7"/>
  <c r="AE1212" i="7"/>
  <c r="AC1212" i="7"/>
  <c r="AB1212" i="7"/>
  <c r="AA1212" i="7"/>
  <c r="Z1212" i="7"/>
  <c r="Y1212" i="7"/>
  <c r="X1212" i="7"/>
  <c r="AH1211" i="7"/>
  <c r="AF1211" i="7"/>
  <c r="AE1211" i="7"/>
  <c r="AC1211" i="7"/>
  <c r="AB1211" i="7"/>
  <c r="AA1211" i="7"/>
  <c r="Z1211" i="7"/>
  <c r="Y1211" i="7"/>
  <c r="X1211" i="7"/>
  <c r="AH1210" i="7"/>
  <c r="AF1210" i="7"/>
  <c r="AE1210" i="7"/>
  <c r="AC1210" i="7"/>
  <c r="AB1210" i="7"/>
  <c r="AA1210" i="7"/>
  <c r="Z1210" i="7"/>
  <c r="Y1210" i="7"/>
  <c r="X1210" i="7"/>
  <c r="AH1209" i="7"/>
  <c r="AF1209" i="7"/>
  <c r="AE1209" i="7"/>
  <c r="AC1209" i="7"/>
  <c r="AB1209" i="7"/>
  <c r="AA1209" i="7"/>
  <c r="Z1209" i="7"/>
  <c r="Y1209" i="7"/>
  <c r="X1209" i="7"/>
  <c r="AH1208" i="7"/>
  <c r="AF1208" i="7"/>
  <c r="AE1208" i="7"/>
  <c r="AC1208" i="7"/>
  <c r="AB1208" i="7"/>
  <c r="AA1208" i="7"/>
  <c r="Z1208" i="7"/>
  <c r="Y1208" i="7"/>
  <c r="X1208" i="7"/>
  <c r="AH1207" i="7"/>
  <c r="AF1207" i="7"/>
  <c r="AE1207" i="7"/>
  <c r="AC1207" i="7"/>
  <c r="AB1207" i="7"/>
  <c r="AA1207" i="7"/>
  <c r="Z1207" i="7"/>
  <c r="Y1207" i="7"/>
  <c r="X1207" i="7"/>
  <c r="AH1206" i="7"/>
  <c r="AF1206" i="7"/>
  <c r="AE1206" i="7"/>
  <c r="AC1206" i="7"/>
  <c r="AB1206" i="7"/>
  <c r="AA1206" i="7"/>
  <c r="Z1206" i="7"/>
  <c r="Y1206" i="7"/>
  <c r="X1206" i="7"/>
  <c r="AH1205" i="7"/>
  <c r="AF1205" i="7"/>
  <c r="AE1205" i="7"/>
  <c r="AC1205" i="7"/>
  <c r="AB1205" i="7"/>
  <c r="AA1205" i="7"/>
  <c r="Z1205" i="7"/>
  <c r="Y1205" i="7"/>
  <c r="X1205" i="7"/>
  <c r="AH1204" i="7"/>
  <c r="AF1204" i="7"/>
  <c r="AE1204" i="7"/>
  <c r="AC1204" i="7"/>
  <c r="AB1204" i="7"/>
  <c r="AA1204" i="7"/>
  <c r="Z1204" i="7"/>
  <c r="Y1204" i="7"/>
  <c r="X1204" i="7"/>
  <c r="AH1203" i="7"/>
  <c r="AF1203" i="7"/>
  <c r="AE1203" i="7"/>
  <c r="AC1203" i="7"/>
  <c r="AB1203" i="7"/>
  <c r="AA1203" i="7"/>
  <c r="Z1203" i="7"/>
  <c r="Y1203" i="7"/>
  <c r="X1203" i="7"/>
  <c r="AH1202" i="7"/>
  <c r="AF1202" i="7"/>
  <c r="AE1202" i="7"/>
  <c r="AC1202" i="7"/>
  <c r="AB1202" i="7"/>
  <c r="AA1202" i="7"/>
  <c r="Z1202" i="7"/>
  <c r="Y1202" i="7"/>
  <c r="X1202" i="7"/>
  <c r="AH1201" i="7"/>
  <c r="AF1201" i="7"/>
  <c r="AE1201" i="7"/>
  <c r="AC1201" i="7"/>
  <c r="AB1201" i="7"/>
  <c r="AA1201" i="7"/>
  <c r="Z1201" i="7"/>
  <c r="Y1201" i="7"/>
  <c r="X1201" i="7"/>
  <c r="AH1200" i="7"/>
  <c r="AF1200" i="7"/>
  <c r="AE1200" i="7"/>
  <c r="AC1200" i="7"/>
  <c r="AB1200" i="7"/>
  <c r="AA1200" i="7"/>
  <c r="Z1200" i="7"/>
  <c r="Y1200" i="7"/>
  <c r="X1200" i="7"/>
  <c r="AH1195" i="7"/>
  <c r="AF1195" i="7"/>
  <c r="AE1195" i="7"/>
  <c r="AC1195" i="7"/>
  <c r="AB1195" i="7"/>
  <c r="AA1195" i="7"/>
  <c r="Z1195" i="7"/>
  <c r="Y1195" i="7"/>
  <c r="X1195" i="7"/>
  <c r="AH1194" i="7"/>
  <c r="AF1194" i="7"/>
  <c r="AE1194" i="7"/>
  <c r="AC1194" i="7"/>
  <c r="AB1194" i="7"/>
  <c r="AA1194" i="7"/>
  <c r="Z1194" i="7"/>
  <c r="Y1194" i="7"/>
  <c r="X1194" i="7"/>
  <c r="AH1193" i="7"/>
  <c r="AF1193" i="7"/>
  <c r="AE1193" i="7"/>
  <c r="AC1193" i="7"/>
  <c r="AB1193" i="7"/>
  <c r="AA1193" i="7"/>
  <c r="Z1193" i="7"/>
  <c r="Y1193" i="7"/>
  <c r="X1193" i="7"/>
  <c r="AH1192" i="7"/>
  <c r="AF1192" i="7"/>
  <c r="AE1192" i="7"/>
  <c r="AC1192" i="7"/>
  <c r="AB1192" i="7"/>
  <c r="AA1192" i="7"/>
  <c r="Z1192" i="7"/>
  <c r="Y1192" i="7"/>
  <c r="X1192" i="7"/>
  <c r="AH1191" i="7"/>
  <c r="AE1191" i="7"/>
  <c r="AC1191" i="7"/>
  <c r="AB1191" i="7"/>
  <c r="AA1191" i="7"/>
  <c r="Z1191" i="7"/>
  <c r="Y1191" i="7"/>
  <c r="X1191" i="7"/>
  <c r="AH1190" i="7"/>
  <c r="AE1190" i="7"/>
  <c r="AC1190" i="7"/>
  <c r="AB1190" i="7"/>
  <c r="AA1190" i="7"/>
  <c r="Z1190" i="7"/>
  <c r="Y1190" i="7"/>
  <c r="X1190" i="7"/>
  <c r="AH1189" i="7"/>
  <c r="AE1189" i="7"/>
  <c r="AC1189" i="7"/>
  <c r="AB1189" i="7"/>
  <c r="AA1189" i="7"/>
  <c r="Z1189" i="7"/>
  <c r="Y1189" i="7"/>
  <c r="X1189" i="7"/>
  <c r="AH1188" i="7"/>
  <c r="AE1188" i="7"/>
  <c r="AC1188" i="7"/>
  <c r="AB1188" i="7"/>
  <c r="AA1188" i="7"/>
  <c r="Z1188" i="7"/>
  <c r="Y1188" i="7"/>
  <c r="X1188" i="7"/>
  <c r="AH1187" i="7"/>
  <c r="AE1187" i="7"/>
  <c r="AC1187" i="7"/>
  <c r="AB1187" i="7"/>
  <c r="AA1187" i="7"/>
  <c r="Z1187" i="7"/>
  <c r="Y1187" i="7"/>
  <c r="X1187" i="7"/>
  <c r="AH1186" i="7"/>
  <c r="AE1186" i="7"/>
  <c r="AC1186" i="7"/>
  <c r="AB1186" i="7"/>
  <c r="AA1186" i="7"/>
  <c r="Z1186" i="7"/>
  <c r="Y1186" i="7"/>
  <c r="X1186" i="7"/>
  <c r="AH1185" i="7"/>
  <c r="AE1185" i="7"/>
  <c r="AC1185" i="7"/>
  <c r="AB1185" i="7"/>
  <c r="AA1185" i="7"/>
  <c r="Z1185" i="7"/>
  <c r="Y1185" i="7"/>
  <c r="X1185" i="7"/>
  <c r="AH1184" i="7"/>
  <c r="AE1184" i="7"/>
  <c r="AC1184" i="7"/>
  <c r="AB1184" i="7"/>
  <c r="AA1184" i="7"/>
  <c r="Z1184" i="7"/>
  <c r="Y1184" i="7"/>
  <c r="X1184" i="7"/>
  <c r="AH1183" i="7"/>
  <c r="AE1183" i="7"/>
  <c r="AC1183" i="7"/>
  <c r="AB1183" i="7"/>
  <c r="AA1183" i="7"/>
  <c r="Z1183" i="7"/>
  <c r="Y1183" i="7"/>
  <c r="X1183" i="7"/>
  <c r="AH1182" i="7"/>
  <c r="AE1182" i="7"/>
  <c r="AC1182" i="7"/>
  <c r="AB1182" i="7"/>
  <c r="AA1182" i="7"/>
  <c r="Z1182" i="7"/>
  <c r="Y1182" i="7"/>
  <c r="X1182" i="7"/>
  <c r="AH1181" i="7"/>
  <c r="AE1181" i="7"/>
  <c r="AC1181" i="7"/>
  <c r="AB1181" i="7"/>
  <c r="AA1181" i="7"/>
  <c r="Z1181" i="7"/>
  <c r="Y1181" i="7"/>
  <c r="X1181" i="7"/>
  <c r="AH1180" i="7"/>
  <c r="AE1180" i="7"/>
  <c r="AC1180" i="7"/>
  <c r="AB1180" i="7"/>
  <c r="AA1180" i="7"/>
  <c r="Z1180" i="7"/>
  <c r="Y1180" i="7"/>
  <c r="X1180" i="7"/>
  <c r="AH1179" i="7"/>
  <c r="AE1179" i="7"/>
  <c r="AC1179" i="7"/>
  <c r="AB1179" i="7"/>
  <c r="AA1179" i="7"/>
  <c r="Z1179" i="7"/>
  <c r="Y1179" i="7"/>
  <c r="X1179" i="7"/>
  <c r="AH1178" i="7"/>
  <c r="AE1178" i="7"/>
  <c r="AC1178" i="7"/>
  <c r="AB1178" i="7"/>
  <c r="AA1178" i="7"/>
  <c r="Z1178" i="7"/>
  <c r="Y1178" i="7"/>
  <c r="X1178" i="7"/>
  <c r="AH1177" i="7"/>
  <c r="AE1177" i="7"/>
  <c r="AC1177" i="7"/>
  <c r="AB1177" i="7"/>
  <c r="AA1177" i="7"/>
  <c r="Z1177" i="7"/>
  <c r="Y1177" i="7"/>
  <c r="X1177" i="7"/>
  <c r="AH1176" i="7"/>
  <c r="AE1176" i="7"/>
  <c r="AC1176" i="7"/>
  <c r="AB1176" i="7"/>
  <c r="AA1176" i="7"/>
  <c r="Z1176" i="7"/>
  <c r="Y1176" i="7"/>
  <c r="X1176" i="7"/>
  <c r="AH1175" i="7"/>
  <c r="AE1175" i="7"/>
  <c r="AC1175" i="7"/>
  <c r="AB1175" i="7"/>
  <c r="AA1175" i="7"/>
  <c r="Z1175" i="7"/>
  <c r="Y1175" i="7"/>
  <c r="X1175" i="7"/>
  <c r="AH1174" i="7"/>
  <c r="AE1174" i="7"/>
  <c r="AC1174" i="7"/>
  <c r="AB1174" i="7"/>
  <c r="AA1174" i="7"/>
  <c r="Z1174" i="7"/>
  <c r="Y1174" i="7"/>
  <c r="X1174" i="7"/>
  <c r="AH1173" i="7"/>
  <c r="AE1173" i="7"/>
  <c r="AC1173" i="7"/>
  <c r="AB1173" i="7"/>
  <c r="AA1173" i="7"/>
  <c r="Z1173" i="7"/>
  <c r="Y1173" i="7"/>
  <c r="X1173" i="7"/>
  <c r="AH1172" i="7"/>
  <c r="AE1172" i="7"/>
  <c r="AC1172" i="7"/>
  <c r="AB1172" i="7"/>
  <c r="AA1172" i="7"/>
  <c r="Z1172" i="7"/>
  <c r="Y1172" i="7"/>
  <c r="X1172" i="7"/>
  <c r="AH1167" i="7"/>
  <c r="AE1167" i="7"/>
  <c r="AC1167" i="7"/>
  <c r="AB1167" i="7"/>
  <c r="AA1167" i="7"/>
  <c r="Z1167" i="7"/>
  <c r="Y1167" i="7"/>
  <c r="X1167" i="7"/>
  <c r="AH1166" i="7"/>
  <c r="AE1166" i="7"/>
  <c r="AC1166" i="7"/>
  <c r="AB1166" i="7"/>
  <c r="AA1166" i="7"/>
  <c r="Z1166" i="7"/>
  <c r="Y1166" i="7"/>
  <c r="X1166" i="7"/>
  <c r="AH1165" i="7"/>
  <c r="AE1165" i="7"/>
  <c r="AC1165" i="7"/>
  <c r="AB1165" i="7"/>
  <c r="AA1165" i="7"/>
  <c r="Z1165" i="7"/>
  <c r="Y1165" i="7"/>
  <c r="X1165" i="7"/>
  <c r="AH1164" i="7"/>
  <c r="AE1164" i="7"/>
  <c r="AC1164" i="7"/>
  <c r="AB1164" i="7"/>
  <c r="AA1164" i="7"/>
  <c r="Z1164" i="7"/>
  <c r="Y1164" i="7"/>
  <c r="X1164" i="7"/>
  <c r="AH1163" i="7"/>
  <c r="AE1163" i="7"/>
  <c r="AC1163" i="7"/>
  <c r="AB1163" i="7"/>
  <c r="AA1163" i="7"/>
  <c r="Z1163" i="7"/>
  <c r="Y1163" i="7"/>
  <c r="X1163" i="7"/>
  <c r="AH1162" i="7"/>
  <c r="AE1162" i="7"/>
  <c r="AC1162" i="7"/>
  <c r="AB1162" i="7"/>
  <c r="AA1162" i="7"/>
  <c r="Z1162" i="7"/>
  <c r="Y1162" i="7"/>
  <c r="X1162" i="7"/>
  <c r="AH1161" i="7"/>
  <c r="AE1161" i="7"/>
  <c r="AC1161" i="7"/>
  <c r="AB1161" i="7"/>
  <c r="AA1161" i="7"/>
  <c r="Z1161" i="7"/>
  <c r="Y1161" i="7"/>
  <c r="X1161" i="7"/>
  <c r="AH1160" i="7"/>
  <c r="AE1160" i="7"/>
  <c r="AC1160" i="7"/>
  <c r="AB1160" i="7"/>
  <c r="AA1160" i="7"/>
  <c r="Z1160" i="7"/>
  <c r="Y1160" i="7"/>
  <c r="X1160" i="7"/>
  <c r="AH1159" i="7"/>
  <c r="AE1159" i="7"/>
  <c r="AC1159" i="7"/>
  <c r="AB1159" i="7"/>
  <c r="AA1159" i="7"/>
  <c r="Z1159" i="7"/>
  <c r="Y1159" i="7"/>
  <c r="X1159" i="7"/>
  <c r="AH1158" i="7"/>
  <c r="AE1158" i="7"/>
  <c r="AC1158" i="7"/>
  <c r="AB1158" i="7"/>
  <c r="AA1158" i="7"/>
  <c r="Z1158" i="7"/>
  <c r="Y1158" i="7"/>
  <c r="X1158" i="7"/>
  <c r="AH1157" i="7"/>
  <c r="AE1157" i="7"/>
  <c r="AC1157" i="7"/>
  <c r="AB1157" i="7"/>
  <c r="AA1157" i="7"/>
  <c r="Z1157" i="7"/>
  <c r="Y1157" i="7"/>
  <c r="X1157" i="7"/>
  <c r="AH1156" i="7"/>
  <c r="AE1156" i="7"/>
  <c r="AC1156" i="7"/>
  <c r="AB1156" i="7"/>
  <c r="AA1156" i="7"/>
  <c r="Z1156" i="7"/>
  <c r="Y1156" i="7"/>
  <c r="X1156" i="7"/>
  <c r="AH1155" i="7"/>
  <c r="AE1155" i="7"/>
  <c r="AC1155" i="7"/>
  <c r="AB1155" i="7"/>
  <c r="AA1155" i="7"/>
  <c r="Z1155" i="7"/>
  <c r="Y1155" i="7"/>
  <c r="X1155" i="7"/>
  <c r="AH1154" i="7"/>
  <c r="AE1154" i="7"/>
  <c r="AC1154" i="7"/>
  <c r="AB1154" i="7"/>
  <c r="AA1154" i="7"/>
  <c r="Z1154" i="7"/>
  <c r="Y1154" i="7"/>
  <c r="X1154" i="7"/>
  <c r="AH1153" i="7"/>
  <c r="AE1153" i="7"/>
  <c r="AC1153" i="7"/>
  <c r="AB1153" i="7"/>
  <c r="AA1153" i="7"/>
  <c r="Z1153" i="7"/>
  <c r="Y1153" i="7"/>
  <c r="X1153" i="7"/>
  <c r="AH1148" i="7"/>
  <c r="AF1148" i="7"/>
  <c r="AE1148" i="7"/>
  <c r="AC1148" i="7"/>
  <c r="AB1148" i="7"/>
  <c r="AA1148" i="7"/>
  <c r="Z1148" i="7"/>
  <c r="Y1148" i="7"/>
  <c r="X1148" i="7"/>
  <c r="AH1147" i="7"/>
  <c r="AF1147" i="7"/>
  <c r="AE1147" i="7"/>
  <c r="AC1147" i="7"/>
  <c r="AB1147" i="7"/>
  <c r="AA1147" i="7"/>
  <c r="Z1147" i="7"/>
  <c r="Y1147" i="7"/>
  <c r="X1147" i="7"/>
  <c r="AH1146" i="7"/>
  <c r="AF1146" i="7"/>
  <c r="AE1146" i="7"/>
  <c r="AC1146" i="7"/>
  <c r="AB1146" i="7"/>
  <c r="AA1146" i="7"/>
  <c r="Z1146" i="7"/>
  <c r="Y1146" i="7"/>
  <c r="X1146" i="7"/>
  <c r="AH1145" i="7"/>
  <c r="AF1145" i="7"/>
  <c r="AE1145" i="7"/>
  <c r="AC1145" i="7"/>
  <c r="AB1145" i="7"/>
  <c r="AA1145" i="7"/>
  <c r="Z1145" i="7"/>
  <c r="Y1145" i="7"/>
  <c r="X1145" i="7"/>
  <c r="AH1144" i="7"/>
  <c r="AF1144" i="7"/>
  <c r="AE1144" i="7"/>
  <c r="AC1144" i="7"/>
  <c r="AB1144" i="7"/>
  <c r="AA1144" i="7"/>
  <c r="Z1144" i="7"/>
  <c r="Y1144" i="7"/>
  <c r="X1144" i="7"/>
  <c r="AH1143" i="7"/>
  <c r="AF1143" i="7"/>
  <c r="AE1143" i="7"/>
  <c r="AC1143" i="7"/>
  <c r="AB1143" i="7"/>
  <c r="AA1143" i="7"/>
  <c r="Z1143" i="7"/>
  <c r="Y1143" i="7"/>
  <c r="X1143" i="7"/>
  <c r="AH1142" i="7"/>
  <c r="AF1142" i="7"/>
  <c r="AE1142" i="7"/>
  <c r="AC1142" i="7"/>
  <c r="AB1142" i="7"/>
  <c r="AA1142" i="7"/>
  <c r="Z1142" i="7"/>
  <c r="Y1142" i="7"/>
  <c r="X1142" i="7"/>
  <c r="AH1141" i="7"/>
  <c r="AF1141" i="7"/>
  <c r="AE1141" i="7"/>
  <c r="AC1141" i="7"/>
  <c r="AB1141" i="7"/>
  <c r="AA1141" i="7"/>
  <c r="Z1141" i="7"/>
  <c r="Y1141" i="7"/>
  <c r="X1141" i="7"/>
  <c r="AH1140" i="7"/>
  <c r="AF1140" i="7"/>
  <c r="AE1140" i="7"/>
  <c r="AC1140" i="7"/>
  <c r="AB1140" i="7"/>
  <c r="AA1140" i="7"/>
  <c r="Z1140" i="7"/>
  <c r="Y1140" i="7"/>
  <c r="X1140" i="7"/>
  <c r="AH1139" i="7"/>
  <c r="AF1139" i="7"/>
  <c r="AE1139" i="7"/>
  <c r="AC1139" i="7"/>
  <c r="AB1139" i="7"/>
  <c r="AA1139" i="7"/>
  <c r="Z1139" i="7"/>
  <c r="Y1139" i="7"/>
  <c r="X1139" i="7"/>
  <c r="AH1138" i="7"/>
  <c r="AF1138" i="7"/>
  <c r="AE1138" i="7"/>
  <c r="AC1138" i="7"/>
  <c r="AB1138" i="7"/>
  <c r="AA1138" i="7"/>
  <c r="Z1138" i="7"/>
  <c r="Y1138" i="7"/>
  <c r="X1138" i="7"/>
  <c r="AH1137" i="7"/>
  <c r="AF1137" i="7"/>
  <c r="AE1137" i="7"/>
  <c r="AC1137" i="7"/>
  <c r="AB1137" i="7"/>
  <c r="AA1137" i="7"/>
  <c r="Z1137" i="7"/>
  <c r="Y1137" i="7"/>
  <c r="X1137" i="7"/>
  <c r="AH1136" i="7"/>
  <c r="AF1136" i="7"/>
  <c r="AE1136" i="7"/>
  <c r="AC1136" i="7"/>
  <c r="AB1136" i="7"/>
  <c r="AA1136" i="7"/>
  <c r="Z1136" i="7"/>
  <c r="Y1136" i="7"/>
  <c r="X1136" i="7"/>
  <c r="AH1135" i="7"/>
  <c r="AF1135" i="7"/>
  <c r="AE1135" i="7"/>
  <c r="AC1135" i="7"/>
  <c r="AB1135" i="7"/>
  <c r="AA1135" i="7"/>
  <c r="Z1135" i="7"/>
  <c r="Y1135" i="7"/>
  <c r="X1135" i="7"/>
  <c r="AH1134" i="7"/>
  <c r="AF1134" i="7"/>
  <c r="AE1134" i="7"/>
  <c r="AC1134" i="7"/>
  <c r="AB1134" i="7"/>
  <c r="AA1134" i="7"/>
  <c r="Z1134" i="7"/>
  <c r="Y1134" i="7"/>
  <c r="X1134" i="7"/>
  <c r="AH1133" i="7"/>
  <c r="AF1133" i="7"/>
  <c r="AE1133" i="7"/>
  <c r="AC1133" i="7"/>
  <c r="AB1133" i="7"/>
  <c r="AA1133" i="7"/>
  <c r="Z1133" i="7"/>
  <c r="Y1133" i="7"/>
  <c r="X1133" i="7"/>
  <c r="AH1132" i="7"/>
  <c r="AF1132" i="7"/>
  <c r="AE1132" i="7"/>
  <c r="AC1132" i="7"/>
  <c r="AB1132" i="7"/>
  <c r="AA1132" i="7"/>
  <c r="Z1132" i="7"/>
  <c r="Y1132" i="7"/>
  <c r="X1132" i="7"/>
  <c r="AH1131" i="7"/>
  <c r="AF1131" i="7"/>
  <c r="AE1131" i="7"/>
  <c r="AC1131" i="7"/>
  <c r="AB1131" i="7"/>
  <c r="AA1131" i="7"/>
  <c r="Z1131" i="7"/>
  <c r="Y1131" i="7"/>
  <c r="X1131" i="7"/>
  <c r="AH1130" i="7"/>
  <c r="AE1130" i="7"/>
  <c r="AC1130" i="7"/>
  <c r="AB1130" i="7"/>
  <c r="AA1130" i="7"/>
  <c r="Z1130" i="7"/>
  <c r="Y1130" i="7"/>
  <c r="X1130" i="7"/>
  <c r="AH1129" i="7"/>
  <c r="AE1129" i="7"/>
  <c r="AC1129" i="7"/>
  <c r="AB1129" i="7"/>
  <c r="AA1129" i="7"/>
  <c r="Z1129" i="7"/>
  <c r="Y1129" i="7"/>
  <c r="X1129" i="7"/>
  <c r="AH1128" i="7"/>
  <c r="AE1128" i="7"/>
  <c r="AC1128" i="7"/>
  <c r="AB1128" i="7"/>
  <c r="AA1128" i="7"/>
  <c r="Z1128" i="7"/>
  <c r="Y1128" i="7"/>
  <c r="X1128" i="7"/>
  <c r="AH1127" i="7"/>
  <c r="AE1127" i="7"/>
  <c r="AC1127" i="7"/>
  <c r="AB1127" i="7"/>
  <c r="AA1127" i="7"/>
  <c r="Z1127" i="7"/>
  <c r="Y1127" i="7"/>
  <c r="X1127" i="7"/>
  <c r="AH1125" i="7"/>
  <c r="AF1125" i="7"/>
  <c r="AE1125" i="7"/>
  <c r="AC1125" i="7"/>
  <c r="AB1125" i="7"/>
  <c r="AA1125" i="7"/>
  <c r="Z1125" i="7"/>
  <c r="Y1125" i="7"/>
  <c r="X1125" i="7"/>
  <c r="AH1124" i="7"/>
  <c r="AF1124" i="7"/>
  <c r="AE1124" i="7"/>
  <c r="AC1124" i="7"/>
  <c r="AB1124" i="7"/>
  <c r="AA1124" i="7"/>
  <c r="Z1124" i="7"/>
  <c r="Y1124" i="7"/>
  <c r="X1124" i="7"/>
  <c r="AH1123" i="7"/>
  <c r="AF1123" i="7"/>
  <c r="AE1123" i="7"/>
  <c r="AC1123" i="7"/>
  <c r="AB1123" i="7"/>
  <c r="AA1123" i="7"/>
  <c r="Z1123" i="7"/>
  <c r="Y1123" i="7"/>
  <c r="X1123" i="7"/>
  <c r="AH1122" i="7"/>
  <c r="AF1122" i="7"/>
  <c r="AE1122" i="7"/>
  <c r="AC1122" i="7"/>
  <c r="AB1122" i="7"/>
  <c r="AA1122" i="7"/>
  <c r="Z1122" i="7"/>
  <c r="Y1122" i="7"/>
  <c r="X1122" i="7"/>
  <c r="AH1121" i="7"/>
  <c r="AF1121" i="7"/>
  <c r="AE1121" i="7"/>
  <c r="AC1121" i="7"/>
  <c r="AB1121" i="7"/>
  <c r="AA1121" i="7"/>
  <c r="Z1121" i="7"/>
  <c r="Y1121" i="7"/>
  <c r="X1121" i="7"/>
  <c r="AH1120" i="7"/>
  <c r="AF1120" i="7"/>
  <c r="AE1120" i="7"/>
  <c r="AC1120" i="7"/>
  <c r="AB1120" i="7"/>
  <c r="AA1120" i="7"/>
  <c r="Z1120" i="7"/>
  <c r="Y1120" i="7"/>
  <c r="X1120" i="7"/>
  <c r="AH1118" i="7"/>
  <c r="AF1118" i="7"/>
  <c r="AE1118" i="7"/>
  <c r="AC1118" i="7"/>
  <c r="AB1118" i="7"/>
  <c r="AA1118" i="7"/>
  <c r="Z1118" i="7"/>
  <c r="Y1118" i="7"/>
  <c r="X1118" i="7"/>
  <c r="AH1117" i="7"/>
  <c r="AF1117" i="7"/>
  <c r="AE1117" i="7"/>
  <c r="AC1117" i="7"/>
  <c r="AB1117" i="7"/>
  <c r="AA1117" i="7"/>
  <c r="Z1117" i="7"/>
  <c r="Y1117" i="7"/>
  <c r="X1117" i="7"/>
  <c r="AH1116" i="7"/>
  <c r="AF1116" i="7"/>
  <c r="AE1116" i="7"/>
  <c r="AC1116" i="7"/>
  <c r="AB1116" i="7"/>
  <c r="AA1116" i="7"/>
  <c r="Z1116" i="7"/>
  <c r="Y1116" i="7"/>
  <c r="X1116" i="7"/>
  <c r="AH1115" i="7"/>
  <c r="AF1115" i="7"/>
  <c r="AE1115" i="7"/>
  <c r="AC1115" i="7"/>
  <c r="AB1115" i="7"/>
  <c r="AA1115" i="7"/>
  <c r="Z1115" i="7"/>
  <c r="Y1115" i="7"/>
  <c r="X1115" i="7"/>
  <c r="AH1114" i="7"/>
  <c r="AF1114" i="7"/>
  <c r="AE1114" i="7"/>
  <c r="AC1114" i="7"/>
  <c r="AB1114" i="7"/>
  <c r="AA1114" i="7"/>
  <c r="Z1114" i="7"/>
  <c r="Y1114" i="7"/>
  <c r="X1114" i="7"/>
  <c r="AH1113" i="7"/>
  <c r="AF1113" i="7"/>
  <c r="AE1113" i="7"/>
  <c r="AC1113" i="7"/>
  <c r="AB1113" i="7"/>
  <c r="AA1113" i="7"/>
  <c r="Z1113" i="7"/>
  <c r="Y1113" i="7"/>
  <c r="X1113" i="7"/>
  <c r="AH1112" i="7"/>
  <c r="AF1112" i="7"/>
  <c r="AE1112" i="7"/>
  <c r="AC1112" i="7"/>
  <c r="AB1112" i="7"/>
  <c r="AA1112" i="7"/>
  <c r="Z1112" i="7"/>
  <c r="Y1112" i="7"/>
  <c r="X1112" i="7"/>
  <c r="AH1111" i="7"/>
  <c r="AF1111" i="7"/>
  <c r="AE1111" i="7"/>
  <c r="AC1111" i="7"/>
  <c r="AB1111" i="7"/>
  <c r="AA1111" i="7"/>
  <c r="Z1111" i="7"/>
  <c r="Y1111" i="7"/>
  <c r="X1111" i="7"/>
  <c r="AH1110" i="7"/>
  <c r="AF1110" i="7"/>
  <c r="AE1110" i="7"/>
  <c r="AC1110" i="7"/>
  <c r="AB1110" i="7"/>
  <c r="AA1110" i="7"/>
  <c r="Z1110" i="7"/>
  <c r="Y1110" i="7"/>
  <c r="X1110" i="7"/>
  <c r="AH1109" i="7"/>
  <c r="AF1109" i="7"/>
  <c r="AE1109" i="7"/>
  <c r="AC1109" i="7"/>
  <c r="AB1109" i="7"/>
  <c r="AA1109" i="7"/>
  <c r="Z1109" i="7"/>
  <c r="Y1109" i="7"/>
  <c r="X1109" i="7"/>
  <c r="AH1108" i="7"/>
  <c r="AF1108" i="7"/>
  <c r="AE1108" i="7"/>
  <c r="AC1108" i="7"/>
  <c r="AB1108" i="7"/>
  <c r="AA1108" i="7"/>
  <c r="Z1108" i="7"/>
  <c r="Y1108" i="7"/>
  <c r="X1108" i="7"/>
  <c r="AH1107" i="7"/>
  <c r="AF1107" i="7"/>
  <c r="AE1107" i="7"/>
  <c r="AC1107" i="7"/>
  <c r="AB1107" i="7"/>
  <c r="AA1107" i="7"/>
  <c r="Z1107" i="7"/>
  <c r="Y1107" i="7"/>
  <c r="X1107" i="7"/>
  <c r="AH1106" i="7"/>
  <c r="AF1106" i="7"/>
  <c r="AE1106" i="7"/>
  <c r="AC1106" i="7"/>
  <c r="AB1106" i="7"/>
  <c r="AA1106" i="7"/>
  <c r="Z1106" i="7"/>
  <c r="Y1106" i="7"/>
  <c r="X1106" i="7"/>
  <c r="AH1103" i="7"/>
  <c r="AF1103" i="7"/>
  <c r="AE1103" i="7"/>
  <c r="AC1103" i="7"/>
  <c r="AB1103" i="7"/>
  <c r="AA1103" i="7"/>
  <c r="Z1103" i="7"/>
  <c r="Y1103" i="7"/>
  <c r="X1103" i="7"/>
  <c r="AH1102" i="7"/>
  <c r="AF1102" i="7"/>
  <c r="AE1102" i="7"/>
  <c r="AC1102" i="7"/>
  <c r="AB1102" i="7"/>
  <c r="AA1102" i="7"/>
  <c r="Z1102" i="7"/>
  <c r="Y1102" i="7"/>
  <c r="X1102" i="7"/>
  <c r="AH1101" i="7"/>
  <c r="AF1101" i="7"/>
  <c r="AE1101" i="7"/>
  <c r="AC1101" i="7"/>
  <c r="AB1101" i="7"/>
  <c r="AA1101" i="7"/>
  <c r="Z1101" i="7"/>
  <c r="Y1101" i="7"/>
  <c r="X1101" i="7"/>
  <c r="AH1100" i="7"/>
  <c r="AF1100" i="7"/>
  <c r="AE1100" i="7"/>
  <c r="AC1100" i="7"/>
  <c r="AB1100" i="7"/>
  <c r="AA1100" i="7"/>
  <c r="Z1100" i="7"/>
  <c r="Y1100" i="7"/>
  <c r="X1100" i="7"/>
  <c r="AH1099" i="7"/>
  <c r="AF1099" i="7"/>
  <c r="AE1099" i="7"/>
  <c r="AC1099" i="7"/>
  <c r="AB1099" i="7"/>
  <c r="AA1099" i="7"/>
  <c r="Z1099" i="7"/>
  <c r="Y1099" i="7"/>
  <c r="X1099" i="7"/>
  <c r="AH1098" i="7"/>
  <c r="AF1098" i="7"/>
  <c r="AE1098" i="7"/>
  <c r="AC1098" i="7"/>
  <c r="AB1098" i="7"/>
  <c r="AA1098" i="7"/>
  <c r="Z1098" i="7"/>
  <c r="Y1098" i="7"/>
  <c r="X1098" i="7"/>
  <c r="AH1097" i="7"/>
  <c r="AF1097" i="7"/>
  <c r="AE1097" i="7"/>
  <c r="AC1097" i="7"/>
  <c r="AB1097" i="7"/>
  <c r="AA1097" i="7"/>
  <c r="Z1097" i="7"/>
  <c r="Y1097" i="7"/>
  <c r="X1097" i="7"/>
  <c r="AH1096" i="7"/>
  <c r="AF1096" i="7"/>
  <c r="AE1096" i="7"/>
  <c r="AC1096" i="7"/>
  <c r="AB1096" i="7"/>
  <c r="AA1096" i="7"/>
  <c r="Z1096" i="7"/>
  <c r="Y1096" i="7"/>
  <c r="X1096" i="7"/>
  <c r="AH1095" i="7"/>
  <c r="AF1095" i="7"/>
  <c r="AE1095" i="7"/>
  <c r="AC1095" i="7"/>
  <c r="AB1095" i="7"/>
  <c r="AA1095" i="7"/>
  <c r="Z1095" i="7"/>
  <c r="Y1095" i="7"/>
  <c r="X1095" i="7"/>
  <c r="AH1094" i="7"/>
  <c r="AF1094" i="7"/>
  <c r="AE1094" i="7"/>
  <c r="AC1094" i="7"/>
  <c r="AB1094" i="7"/>
  <c r="AA1094" i="7"/>
  <c r="Z1094" i="7"/>
  <c r="Y1094" i="7"/>
  <c r="X1094" i="7"/>
  <c r="AH1093" i="7"/>
  <c r="AF1093" i="7"/>
  <c r="AE1093" i="7"/>
  <c r="AC1093" i="7"/>
  <c r="AB1093" i="7"/>
  <c r="AA1093" i="7"/>
  <c r="Z1093" i="7"/>
  <c r="Y1093" i="7"/>
  <c r="X1093" i="7"/>
  <c r="AH1092" i="7"/>
  <c r="AF1092" i="7"/>
  <c r="AE1092" i="7"/>
  <c r="AC1092" i="7"/>
  <c r="AB1092" i="7"/>
  <c r="AA1092" i="7"/>
  <c r="Z1092" i="7"/>
  <c r="Y1092" i="7"/>
  <c r="X1092" i="7"/>
  <c r="AH1091" i="7"/>
  <c r="AF1091" i="7"/>
  <c r="AE1091" i="7"/>
  <c r="AC1091" i="7"/>
  <c r="AB1091" i="7"/>
  <c r="AA1091" i="7"/>
  <c r="Z1091" i="7"/>
  <c r="Y1091" i="7"/>
  <c r="X1091" i="7"/>
  <c r="AH1090" i="7"/>
  <c r="AF1090" i="7"/>
  <c r="AE1090" i="7"/>
  <c r="AC1090" i="7"/>
  <c r="AB1090" i="7"/>
  <c r="AA1090" i="7"/>
  <c r="Z1090" i="7"/>
  <c r="Y1090" i="7"/>
  <c r="X1090" i="7"/>
  <c r="AH1089" i="7"/>
  <c r="AF1089" i="7"/>
  <c r="AE1089" i="7"/>
  <c r="AC1089" i="7"/>
  <c r="AB1089" i="7"/>
  <c r="AA1089" i="7"/>
  <c r="Z1089" i="7"/>
  <c r="Y1089" i="7"/>
  <c r="X1089" i="7"/>
  <c r="AH1088" i="7"/>
  <c r="AF1088" i="7"/>
  <c r="AE1088" i="7"/>
  <c r="AC1088" i="7"/>
  <c r="AB1088" i="7"/>
  <c r="AA1088" i="7"/>
  <c r="Z1088" i="7"/>
  <c r="Y1088" i="7"/>
  <c r="X1088" i="7"/>
  <c r="AH1087" i="7"/>
  <c r="AF1087" i="7"/>
  <c r="AE1087" i="7"/>
  <c r="AC1087" i="7"/>
  <c r="AB1087" i="7"/>
  <c r="AA1087" i="7"/>
  <c r="Z1087" i="7"/>
  <c r="Y1087" i="7"/>
  <c r="X1087" i="7"/>
  <c r="AH1086" i="7"/>
  <c r="AF1086" i="7"/>
  <c r="AE1086" i="7"/>
  <c r="AC1086" i="7"/>
  <c r="AB1086" i="7"/>
  <c r="AA1086" i="7"/>
  <c r="Z1086" i="7"/>
  <c r="Y1086" i="7"/>
  <c r="X1086" i="7"/>
  <c r="AH1085" i="7"/>
  <c r="AF1085" i="7"/>
  <c r="AE1085" i="7"/>
  <c r="AC1085" i="7"/>
  <c r="AB1085" i="7"/>
  <c r="AA1085" i="7"/>
  <c r="Z1085" i="7"/>
  <c r="Y1085" i="7"/>
  <c r="X1085" i="7"/>
  <c r="AH1084" i="7"/>
  <c r="AF1084" i="7"/>
  <c r="AE1084" i="7"/>
  <c r="AC1084" i="7"/>
  <c r="AB1084" i="7"/>
  <c r="AA1084" i="7"/>
  <c r="Z1084" i="7"/>
  <c r="Y1084" i="7"/>
  <c r="X1084" i="7"/>
  <c r="AH1083" i="7"/>
  <c r="AF1083" i="7"/>
  <c r="AE1083" i="7"/>
  <c r="AC1083" i="7"/>
  <c r="AB1083" i="7"/>
  <c r="AA1083" i="7"/>
  <c r="Z1083" i="7"/>
  <c r="Y1083" i="7"/>
  <c r="X1083" i="7"/>
  <c r="AH1082" i="7"/>
  <c r="AF1082" i="7"/>
  <c r="AE1082" i="7"/>
  <c r="AC1082" i="7"/>
  <c r="AB1082" i="7"/>
  <c r="AA1082" i="7"/>
  <c r="Z1082" i="7"/>
  <c r="Y1082" i="7"/>
  <c r="X1082" i="7"/>
  <c r="AH1081" i="7"/>
  <c r="AF1081" i="7"/>
  <c r="AE1081" i="7"/>
  <c r="AC1081" i="7"/>
  <c r="AB1081" i="7"/>
  <c r="AA1081" i="7"/>
  <c r="Z1081" i="7"/>
  <c r="Y1081" i="7"/>
  <c r="X1081" i="7"/>
  <c r="AH1080" i="7"/>
  <c r="AF1080" i="7"/>
  <c r="AE1080" i="7"/>
  <c r="AC1080" i="7"/>
  <c r="AB1080" i="7"/>
  <c r="AA1080" i="7"/>
  <c r="Z1080" i="7"/>
  <c r="Y1080" i="7"/>
  <c r="X1080" i="7"/>
  <c r="AH1079" i="7"/>
  <c r="AF1079" i="7"/>
  <c r="AE1079" i="7"/>
  <c r="AC1079" i="7"/>
  <c r="AB1079" i="7"/>
  <c r="AA1079" i="7"/>
  <c r="Z1079" i="7"/>
  <c r="Y1079" i="7"/>
  <c r="X1079" i="7"/>
  <c r="AH1078" i="7"/>
  <c r="AF1078" i="7"/>
  <c r="AE1078" i="7"/>
  <c r="AC1078" i="7"/>
  <c r="AB1078" i="7"/>
  <c r="AA1078" i="7"/>
  <c r="Z1078" i="7"/>
  <c r="Y1078" i="7"/>
  <c r="X1078" i="7"/>
  <c r="AH1077" i="7"/>
  <c r="AF1077" i="7"/>
  <c r="AE1077" i="7"/>
  <c r="AC1077" i="7"/>
  <c r="AB1077" i="7"/>
  <c r="AA1077" i="7"/>
  <c r="Z1077" i="7"/>
  <c r="Y1077" i="7"/>
  <c r="X1077" i="7"/>
  <c r="AH1076" i="7"/>
  <c r="AF1076" i="7"/>
  <c r="AE1076" i="7"/>
  <c r="AC1076" i="7"/>
  <c r="AB1076" i="7"/>
  <c r="AA1076" i="7"/>
  <c r="Z1076" i="7"/>
  <c r="Y1076" i="7"/>
  <c r="X1076" i="7"/>
  <c r="AH1075" i="7"/>
  <c r="AF1075" i="7"/>
  <c r="AE1075" i="7"/>
  <c r="AC1075" i="7"/>
  <c r="AB1075" i="7"/>
  <c r="AA1075" i="7"/>
  <c r="Z1075" i="7"/>
  <c r="Y1075" i="7"/>
  <c r="X1075" i="7"/>
  <c r="AH1074" i="7"/>
  <c r="AF1074" i="7"/>
  <c r="AE1074" i="7"/>
  <c r="AC1074" i="7"/>
  <c r="AB1074" i="7"/>
  <c r="AA1074" i="7"/>
  <c r="Z1074" i="7"/>
  <c r="Y1074" i="7"/>
  <c r="X1074" i="7"/>
  <c r="AH1073" i="7"/>
  <c r="AF1073" i="7"/>
  <c r="AE1073" i="7"/>
  <c r="AC1073" i="7"/>
  <c r="AB1073" i="7"/>
  <c r="AA1073" i="7"/>
  <c r="Z1073" i="7"/>
  <c r="Y1073" i="7"/>
  <c r="X1073" i="7"/>
  <c r="AH1072" i="7"/>
  <c r="AF1072" i="7"/>
  <c r="AE1072" i="7"/>
  <c r="AC1072" i="7"/>
  <c r="AB1072" i="7"/>
  <c r="AA1072" i="7"/>
  <c r="Z1072" i="7"/>
  <c r="Y1072" i="7"/>
  <c r="X1072" i="7"/>
  <c r="AH1071" i="7"/>
  <c r="AF1071" i="7"/>
  <c r="AE1071" i="7"/>
  <c r="AC1071" i="7"/>
  <c r="AB1071" i="7"/>
  <c r="AA1071" i="7"/>
  <c r="Z1071" i="7"/>
  <c r="Y1071" i="7"/>
  <c r="X1071" i="7"/>
  <c r="AH1070" i="7"/>
  <c r="AF1070" i="7"/>
  <c r="AE1070" i="7"/>
  <c r="AC1070" i="7"/>
  <c r="AB1070" i="7"/>
  <c r="AA1070" i="7"/>
  <c r="Z1070" i="7"/>
  <c r="Y1070" i="7"/>
  <c r="X1070" i="7"/>
  <c r="AH1069" i="7"/>
  <c r="AF1069" i="7"/>
  <c r="AE1069" i="7"/>
  <c r="AC1069" i="7"/>
  <c r="AB1069" i="7"/>
  <c r="AA1069" i="7"/>
  <c r="Z1069" i="7"/>
  <c r="Y1069" i="7"/>
  <c r="X1069" i="7"/>
  <c r="AH1068" i="7"/>
  <c r="AF1068" i="7"/>
  <c r="AE1068" i="7"/>
  <c r="AC1068" i="7"/>
  <c r="AB1068" i="7"/>
  <c r="AA1068" i="7"/>
  <c r="Z1068" i="7"/>
  <c r="Y1068" i="7"/>
  <c r="X1068" i="7"/>
  <c r="AH1067" i="7"/>
  <c r="AF1067" i="7"/>
  <c r="AE1067" i="7"/>
  <c r="AC1067" i="7"/>
  <c r="AB1067" i="7"/>
  <c r="AA1067" i="7"/>
  <c r="Z1067" i="7"/>
  <c r="Y1067" i="7"/>
  <c r="X1067" i="7"/>
  <c r="AH1066" i="7"/>
  <c r="AF1066" i="7"/>
  <c r="AE1066" i="7"/>
  <c r="AC1066" i="7"/>
  <c r="AB1066" i="7"/>
  <c r="AA1066" i="7"/>
  <c r="Z1066" i="7"/>
  <c r="Y1066" i="7"/>
  <c r="X1066" i="7"/>
  <c r="AH1065" i="7"/>
  <c r="AF1065" i="7"/>
  <c r="AE1065" i="7"/>
  <c r="AC1065" i="7"/>
  <c r="AB1065" i="7"/>
  <c r="AA1065" i="7"/>
  <c r="Z1065" i="7"/>
  <c r="Y1065" i="7"/>
  <c r="X1065" i="7"/>
  <c r="AH1064" i="7"/>
  <c r="AF1064" i="7"/>
  <c r="AE1064" i="7"/>
  <c r="AC1064" i="7"/>
  <c r="AB1064" i="7"/>
  <c r="AA1064" i="7"/>
  <c r="Z1064" i="7"/>
  <c r="Y1064" i="7"/>
  <c r="X1064" i="7"/>
  <c r="AH1063" i="7"/>
  <c r="AF1063" i="7"/>
  <c r="AE1063" i="7"/>
  <c r="AC1063" i="7"/>
  <c r="AB1063" i="7"/>
  <c r="AA1063" i="7"/>
  <c r="Z1063" i="7"/>
  <c r="Y1063" i="7"/>
  <c r="X1063" i="7"/>
  <c r="AH1062" i="7"/>
  <c r="AF1062" i="7"/>
  <c r="AE1062" i="7"/>
  <c r="AC1062" i="7"/>
  <c r="AB1062" i="7"/>
  <c r="AA1062" i="7"/>
  <c r="Z1062" i="7"/>
  <c r="Y1062" i="7"/>
  <c r="X1062" i="7"/>
  <c r="AH1061" i="7"/>
  <c r="AF1061" i="7"/>
  <c r="AE1061" i="7"/>
  <c r="AC1061" i="7"/>
  <c r="AB1061" i="7"/>
  <c r="AA1061" i="7"/>
  <c r="Z1061" i="7"/>
  <c r="Y1061" i="7"/>
  <c r="X1061" i="7"/>
  <c r="AH1060" i="7"/>
  <c r="AF1060" i="7"/>
  <c r="AE1060" i="7"/>
  <c r="AC1060" i="7"/>
  <c r="AB1060" i="7"/>
  <c r="AA1060" i="7"/>
  <c r="Z1060" i="7"/>
  <c r="Y1060" i="7"/>
  <c r="X1060" i="7"/>
  <c r="AH1059" i="7"/>
  <c r="AF1059" i="7"/>
  <c r="AE1059" i="7"/>
  <c r="AC1059" i="7"/>
  <c r="AB1059" i="7"/>
  <c r="AA1059" i="7"/>
  <c r="Z1059" i="7"/>
  <c r="Y1059" i="7"/>
  <c r="X1059" i="7"/>
  <c r="AH1058" i="7"/>
  <c r="AF1058" i="7"/>
  <c r="AE1058" i="7"/>
  <c r="AC1058" i="7"/>
  <c r="AB1058" i="7"/>
  <c r="AA1058" i="7"/>
  <c r="Z1058" i="7"/>
  <c r="Y1058" i="7"/>
  <c r="X1058" i="7"/>
  <c r="AH1057" i="7"/>
  <c r="AF1057" i="7"/>
  <c r="AE1057" i="7"/>
  <c r="AC1057" i="7"/>
  <c r="AB1057" i="7"/>
  <c r="AA1057" i="7"/>
  <c r="Z1057" i="7"/>
  <c r="Y1057" i="7"/>
  <c r="X1057" i="7"/>
  <c r="AH1056" i="7"/>
  <c r="AF1056" i="7"/>
  <c r="AE1056" i="7"/>
  <c r="AC1056" i="7"/>
  <c r="AB1056" i="7"/>
  <c r="AA1056" i="7"/>
  <c r="Z1056" i="7"/>
  <c r="Y1056" i="7"/>
  <c r="X1056" i="7"/>
  <c r="AH1055" i="7"/>
  <c r="AF1055" i="7"/>
  <c r="AE1055" i="7"/>
  <c r="AC1055" i="7"/>
  <c r="AB1055" i="7"/>
  <c r="AA1055" i="7"/>
  <c r="Z1055" i="7"/>
  <c r="Y1055" i="7"/>
  <c r="X1055" i="7"/>
  <c r="AH1054" i="7"/>
  <c r="AF1054" i="7"/>
  <c r="AE1054" i="7"/>
  <c r="AC1054" i="7"/>
  <c r="AB1054" i="7"/>
  <c r="AA1054" i="7"/>
  <c r="Z1054" i="7"/>
  <c r="Y1054" i="7"/>
  <c r="X1054" i="7"/>
  <c r="AH1053" i="7"/>
  <c r="AF1053" i="7"/>
  <c r="AE1053" i="7"/>
  <c r="AC1053" i="7"/>
  <c r="AB1053" i="7"/>
  <c r="AA1053" i="7"/>
  <c r="Z1053" i="7"/>
  <c r="Y1053" i="7"/>
  <c r="X1053" i="7"/>
  <c r="AH1052" i="7"/>
  <c r="AF1052" i="7"/>
  <c r="AE1052" i="7"/>
  <c r="AC1052" i="7"/>
  <c r="AB1052" i="7"/>
  <c r="AA1052" i="7"/>
  <c r="Z1052" i="7"/>
  <c r="Y1052" i="7"/>
  <c r="X1052" i="7"/>
  <c r="AH1051" i="7"/>
  <c r="AF1051" i="7"/>
  <c r="AE1051" i="7"/>
  <c r="AC1051" i="7"/>
  <c r="AB1051" i="7"/>
  <c r="AA1051" i="7"/>
  <c r="Z1051" i="7"/>
  <c r="Y1051" i="7"/>
  <c r="X1051" i="7"/>
  <c r="AH1050" i="7"/>
  <c r="AF1050" i="7"/>
  <c r="AE1050" i="7"/>
  <c r="AC1050" i="7"/>
  <c r="AB1050" i="7"/>
  <c r="AA1050" i="7"/>
  <c r="Z1050" i="7"/>
  <c r="Y1050" i="7"/>
  <c r="X1050" i="7"/>
  <c r="AH1049" i="7"/>
  <c r="AF1049" i="7"/>
  <c r="AE1049" i="7"/>
  <c r="AC1049" i="7"/>
  <c r="AB1049" i="7"/>
  <c r="AA1049" i="7"/>
  <c r="Z1049" i="7"/>
  <c r="Y1049" i="7"/>
  <c r="X1049" i="7"/>
  <c r="AH1048" i="7"/>
  <c r="AF1048" i="7"/>
  <c r="AE1048" i="7"/>
  <c r="AC1048" i="7"/>
  <c r="AB1048" i="7"/>
  <c r="AA1048" i="7"/>
  <c r="Z1048" i="7"/>
  <c r="Y1048" i="7"/>
  <c r="X1048" i="7"/>
  <c r="AH1047" i="7"/>
  <c r="AF1047" i="7"/>
  <c r="AE1047" i="7"/>
  <c r="AC1047" i="7"/>
  <c r="AB1047" i="7"/>
  <c r="AA1047" i="7"/>
  <c r="Z1047" i="7"/>
  <c r="Y1047" i="7"/>
  <c r="X1047" i="7"/>
  <c r="AH1046" i="7"/>
  <c r="AF1046" i="7"/>
  <c r="AE1046" i="7"/>
  <c r="AC1046" i="7"/>
  <c r="AB1046" i="7"/>
  <c r="AA1046" i="7"/>
  <c r="Z1046" i="7"/>
  <c r="Y1046" i="7"/>
  <c r="X1046" i="7"/>
  <c r="AH1045" i="7"/>
  <c r="AF1045" i="7"/>
  <c r="AE1045" i="7"/>
  <c r="AC1045" i="7"/>
  <c r="AB1045" i="7"/>
  <c r="AA1045" i="7"/>
  <c r="Z1045" i="7"/>
  <c r="Y1045" i="7"/>
  <c r="X1045" i="7"/>
  <c r="AH1044" i="7"/>
  <c r="AF1044" i="7"/>
  <c r="AE1044" i="7"/>
  <c r="AC1044" i="7"/>
  <c r="AB1044" i="7"/>
  <c r="AA1044" i="7"/>
  <c r="Z1044" i="7"/>
  <c r="Y1044" i="7"/>
  <c r="X1044" i="7"/>
  <c r="AH1043" i="7"/>
  <c r="AF1043" i="7"/>
  <c r="AE1043" i="7"/>
  <c r="AC1043" i="7"/>
  <c r="AB1043" i="7"/>
  <c r="AA1043" i="7"/>
  <c r="Z1043" i="7"/>
  <c r="Y1043" i="7"/>
  <c r="X1043" i="7"/>
  <c r="AH1042" i="7"/>
  <c r="AF1042" i="7"/>
  <c r="AE1042" i="7"/>
  <c r="AC1042" i="7"/>
  <c r="AB1042" i="7"/>
  <c r="AA1042" i="7"/>
  <c r="Z1042" i="7"/>
  <c r="Y1042" i="7"/>
  <c r="X1042" i="7"/>
  <c r="AH1041" i="7"/>
  <c r="AF1041" i="7"/>
  <c r="AE1041" i="7"/>
  <c r="AC1041" i="7"/>
  <c r="AB1041" i="7"/>
  <c r="AA1041" i="7"/>
  <c r="Z1041" i="7"/>
  <c r="Y1041" i="7"/>
  <c r="X1041" i="7"/>
  <c r="AH1040" i="7"/>
  <c r="AF1040" i="7"/>
  <c r="AE1040" i="7"/>
  <c r="AC1040" i="7"/>
  <c r="AB1040" i="7"/>
  <c r="AA1040" i="7"/>
  <c r="Z1040" i="7"/>
  <c r="Y1040" i="7"/>
  <c r="X1040" i="7"/>
  <c r="AH1039" i="7"/>
  <c r="AF1039" i="7"/>
  <c r="AE1039" i="7"/>
  <c r="AC1039" i="7"/>
  <c r="AB1039" i="7"/>
  <c r="AA1039" i="7"/>
  <c r="Z1039" i="7"/>
  <c r="Y1039" i="7"/>
  <c r="X1039" i="7"/>
  <c r="AH1038" i="7"/>
  <c r="AF1038" i="7"/>
  <c r="AE1038" i="7"/>
  <c r="AC1038" i="7"/>
  <c r="AB1038" i="7"/>
  <c r="AA1038" i="7"/>
  <c r="Z1038" i="7"/>
  <c r="Y1038" i="7"/>
  <c r="X1038" i="7"/>
  <c r="AH1037" i="7"/>
  <c r="AF1037" i="7"/>
  <c r="AE1037" i="7"/>
  <c r="AC1037" i="7"/>
  <c r="AB1037" i="7"/>
  <c r="AA1037" i="7"/>
  <c r="Z1037" i="7"/>
  <c r="Y1037" i="7"/>
  <c r="X1037" i="7"/>
  <c r="AH1036" i="7"/>
  <c r="AF1036" i="7"/>
  <c r="AE1036" i="7"/>
  <c r="AC1036" i="7"/>
  <c r="AB1036" i="7"/>
  <c r="AA1036" i="7"/>
  <c r="Z1036" i="7"/>
  <c r="Y1036" i="7"/>
  <c r="X1036" i="7"/>
  <c r="AH1035" i="7"/>
  <c r="AF1035" i="7"/>
  <c r="AE1035" i="7"/>
  <c r="AC1035" i="7"/>
  <c r="AB1035" i="7"/>
  <c r="AA1035" i="7"/>
  <c r="Z1035" i="7"/>
  <c r="Y1035" i="7"/>
  <c r="X1035" i="7"/>
  <c r="AH1034" i="7"/>
  <c r="AF1034" i="7"/>
  <c r="AE1034" i="7"/>
  <c r="AC1034" i="7"/>
  <c r="AB1034" i="7"/>
  <c r="AA1034" i="7"/>
  <c r="Z1034" i="7"/>
  <c r="Y1034" i="7"/>
  <c r="X1034" i="7"/>
  <c r="AH1033" i="7"/>
  <c r="AF1033" i="7"/>
  <c r="AE1033" i="7"/>
  <c r="AC1033" i="7"/>
  <c r="AB1033" i="7"/>
  <c r="AA1033" i="7"/>
  <c r="Z1033" i="7"/>
  <c r="Y1033" i="7"/>
  <c r="X1033" i="7"/>
  <c r="AH1032" i="7"/>
  <c r="AF1032" i="7"/>
  <c r="AE1032" i="7"/>
  <c r="AC1032" i="7"/>
  <c r="AB1032" i="7"/>
  <c r="AA1032" i="7"/>
  <c r="Z1032" i="7"/>
  <c r="Y1032" i="7"/>
  <c r="X1032" i="7"/>
  <c r="AH1031" i="7"/>
  <c r="AF1031" i="7"/>
  <c r="AE1031" i="7"/>
  <c r="AC1031" i="7"/>
  <c r="AB1031" i="7"/>
  <c r="AA1031" i="7"/>
  <c r="Z1031" i="7"/>
  <c r="Y1031" i="7"/>
  <c r="X1031" i="7"/>
  <c r="AH1030" i="7"/>
  <c r="AF1030" i="7"/>
  <c r="AE1030" i="7"/>
  <c r="AC1030" i="7"/>
  <c r="AB1030" i="7"/>
  <c r="AA1030" i="7"/>
  <c r="Z1030" i="7"/>
  <c r="Y1030" i="7"/>
  <c r="X1030" i="7"/>
  <c r="AH1029" i="7"/>
  <c r="AF1029" i="7"/>
  <c r="AE1029" i="7"/>
  <c r="AC1029" i="7"/>
  <c r="AB1029" i="7"/>
  <c r="AA1029" i="7"/>
  <c r="Z1029" i="7"/>
  <c r="Y1029" i="7"/>
  <c r="X1029" i="7"/>
  <c r="AH1028" i="7"/>
  <c r="AF1028" i="7"/>
  <c r="AE1028" i="7"/>
  <c r="AC1028" i="7"/>
  <c r="AB1028" i="7"/>
  <c r="AA1028" i="7"/>
  <c r="Z1028" i="7"/>
  <c r="Y1028" i="7"/>
  <c r="X1028" i="7"/>
  <c r="AH1027" i="7"/>
  <c r="AF1027" i="7"/>
  <c r="AE1027" i="7"/>
  <c r="AC1027" i="7"/>
  <c r="AB1027" i="7"/>
  <c r="AA1027" i="7"/>
  <c r="Z1027" i="7"/>
  <c r="Y1027" i="7"/>
  <c r="X1027" i="7"/>
  <c r="AH1026" i="7"/>
  <c r="AF1026" i="7"/>
  <c r="AE1026" i="7"/>
  <c r="AC1026" i="7"/>
  <c r="AB1026" i="7"/>
  <c r="AA1026" i="7"/>
  <c r="Z1026" i="7"/>
  <c r="Y1026" i="7"/>
  <c r="X1026" i="7"/>
  <c r="AH1025" i="7"/>
  <c r="AF1025" i="7"/>
  <c r="AE1025" i="7"/>
  <c r="AC1025" i="7"/>
  <c r="AB1025" i="7"/>
  <c r="AA1025" i="7"/>
  <c r="Z1025" i="7"/>
  <c r="Y1025" i="7"/>
  <c r="X1025" i="7"/>
  <c r="AH1024" i="7"/>
  <c r="AF1024" i="7"/>
  <c r="AE1024" i="7"/>
  <c r="AC1024" i="7"/>
  <c r="AB1024" i="7"/>
  <c r="AA1024" i="7"/>
  <c r="Z1024" i="7"/>
  <c r="Y1024" i="7"/>
  <c r="X1024" i="7"/>
  <c r="AH1023" i="7"/>
  <c r="AF1023" i="7"/>
  <c r="AE1023" i="7"/>
  <c r="AC1023" i="7"/>
  <c r="AB1023" i="7"/>
  <c r="AA1023" i="7"/>
  <c r="Z1023" i="7"/>
  <c r="Y1023" i="7"/>
  <c r="X1023" i="7"/>
  <c r="AH1022" i="7"/>
  <c r="AF1022" i="7"/>
  <c r="AE1022" i="7"/>
  <c r="AC1022" i="7"/>
  <c r="AB1022" i="7"/>
  <c r="AA1022" i="7"/>
  <c r="Z1022" i="7"/>
  <c r="Y1022" i="7"/>
  <c r="X1022" i="7"/>
  <c r="AH1021" i="7"/>
  <c r="AF1021" i="7"/>
  <c r="AE1021" i="7"/>
  <c r="AC1021" i="7"/>
  <c r="AB1021" i="7"/>
  <c r="AA1021" i="7"/>
  <c r="Z1021" i="7"/>
  <c r="Y1021" i="7"/>
  <c r="X1021" i="7"/>
  <c r="AH1020" i="7"/>
  <c r="AF1020" i="7"/>
  <c r="AE1020" i="7"/>
  <c r="AC1020" i="7"/>
  <c r="AB1020" i="7"/>
  <c r="AA1020" i="7"/>
  <c r="Z1020" i="7"/>
  <c r="Y1020" i="7"/>
  <c r="X1020" i="7"/>
  <c r="AH1019" i="7"/>
  <c r="AF1019" i="7"/>
  <c r="AE1019" i="7"/>
  <c r="AC1019" i="7"/>
  <c r="AB1019" i="7"/>
  <c r="AA1019" i="7"/>
  <c r="Z1019" i="7"/>
  <c r="Y1019" i="7"/>
  <c r="X1019" i="7"/>
  <c r="AH1018" i="7"/>
  <c r="AF1018" i="7"/>
  <c r="AE1018" i="7"/>
  <c r="AC1018" i="7"/>
  <c r="AB1018" i="7"/>
  <c r="AA1018" i="7"/>
  <c r="Z1018" i="7"/>
  <c r="Y1018" i="7"/>
  <c r="X1018" i="7"/>
  <c r="AH1017" i="7"/>
  <c r="AF1017" i="7"/>
  <c r="AE1017" i="7"/>
  <c r="AC1017" i="7"/>
  <c r="AB1017" i="7"/>
  <c r="AA1017" i="7"/>
  <c r="Z1017" i="7"/>
  <c r="Y1017" i="7"/>
  <c r="X1017" i="7"/>
  <c r="AH1016" i="7"/>
  <c r="AF1016" i="7"/>
  <c r="AE1016" i="7"/>
  <c r="AC1016" i="7"/>
  <c r="AB1016" i="7"/>
  <c r="AA1016" i="7"/>
  <c r="Z1016" i="7"/>
  <c r="Y1016" i="7"/>
  <c r="X1016" i="7"/>
  <c r="AH1015" i="7"/>
  <c r="AF1015" i="7"/>
  <c r="AE1015" i="7"/>
  <c r="AC1015" i="7"/>
  <c r="AB1015" i="7"/>
  <c r="AA1015" i="7"/>
  <c r="Z1015" i="7"/>
  <c r="Y1015" i="7"/>
  <c r="X1015" i="7"/>
  <c r="AH1014" i="7"/>
  <c r="AF1014" i="7"/>
  <c r="AE1014" i="7"/>
  <c r="AC1014" i="7"/>
  <c r="AB1014" i="7"/>
  <c r="AA1014" i="7"/>
  <c r="Z1014" i="7"/>
  <c r="Y1014" i="7"/>
  <c r="X1014" i="7"/>
  <c r="AH1013" i="7"/>
  <c r="AF1013" i="7"/>
  <c r="AE1013" i="7"/>
  <c r="AC1013" i="7"/>
  <c r="AB1013" i="7"/>
  <c r="AA1013" i="7"/>
  <c r="Z1013" i="7"/>
  <c r="Y1013" i="7"/>
  <c r="X1013" i="7"/>
  <c r="AH1012" i="7"/>
  <c r="AF1012" i="7"/>
  <c r="AE1012" i="7"/>
  <c r="AC1012" i="7"/>
  <c r="AB1012" i="7"/>
  <c r="AA1012" i="7"/>
  <c r="Z1012" i="7"/>
  <c r="Y1012" i="7"/>
  <c r="X1012" i="7"/>
  <c r="AH1011" i="7"/>
  <c r="AF1011" i="7"/>
  <c r="AE1011" i="7"/>
  <c r="AC1011" i="7"/>
  <c r="AB1011" i="7"/>
  <c r="AA1011" i="7"/>
  <c r="Z1011" i="7"/>
  <c r="Y1011" i="7"/>
  <c r="X1011" i="7"/>
  <c r="AH1010" i="7"/>
  <c r="AF1010" i="7"/>
  <c r="AE1010" i="7"/>
  <c r="AC1010" i="7"/>
  <c r="AB1010" i="7"/>
  <c r="AA1010" i="7"/>
  <c r="Z1010" i="7"/>
  <c r="Y1010" i="7"/>
  <c r="X1010" i="7"/>
  <c r="AH1009" i="7"/>
  <c r="AF1009" i="7"/>
  <c r="AE1009" i="7"/>
  <c r="AC1009" i="7"/>
  <c r="AB1009" i="7"/>
  <c r="AA1009" i="7"/>
  <c r="Z1009" i="7"/>
  <c r="Y1009" i="7"/>
  <c r="X1009" i="7"/>
  <c r="AH1008" i="7"/>
  <c r="AF1008" i="7"/>
  <c r="AE1008" i="7"/>
  <c r="AC1008" i="7"/>
  <c r="AB1008" i="7"/>
  <c r="AA1008" i="7"/>
  <c r="Z1008" i="7"/>
  <c r="Y1008" i="7"/>
  <c r="X1008" i="7"/>
  <c r="AH1007" i="7"/>
  <c r="AF1007" i="7"/>
  <c r="AE1007" i="7"/>
  <c r="AC1007" i="7"/>
  <c r="AB1007" i="7"/>
  <c r="AA1007" i="7"/>
  <c r="Z1007" i="7"/>
  <c r="Y1007" i="7"/>
  <c r="X1007" i="7"/>
  <c r="AH1006" i="7"/>
  <c r="AF1006" i="7"/>
  <c r="AE1006" i="7"/>
  <c r="AC1006" i="7"/>
  <c r="AB1006" i="7"/>
  <c r="AA1006" i="7"/>
  <c r="Z1006" i="7"/>
  <c r="Y1006" i="7"/>
  <c r="X1006" i="7"/>
  <c r="AH1005" i="7"/>
  <c r="AF1005" i="7"/>
  <c r="AE1005" i="7"/>
  <c r="AC1005" i="7"/>
  <c r="AB1005" i="7"/>
  <c r="AA1005" i="7"/>
  <c r="Z1005" i="7"/>
  <c r="Y1005" i="7"/>
  <c r="X1005" i="7"/>
  <c r="AH1004" i="7"/>
  <c r="AF1004" i="7"/>
  <c r="AE1004" i="7"/>
  <c r="AC1004" i="7"/>
  <c r="AB1004" i="7"/>
  <c r="AA1004" i="7"/>
  <c r="Z1004" i="7"/>
  <c r="Y1004" i="7"/>
  <c r="X1004" i="7"/>
  <c r="AH1003" i="7"/>
  <c r="AF1003" i="7"/>
  <c r="AE1003" i="7"/>
  <c r="AC1003" i="7"/>
  <c r="AB1003" i="7"/>
  <c r="AA1003" i="7"/>
  <c r="Z1003" i="7"/>
  <c r="Y1003" i="7"/>
  <c r="X1003" i="7"/>
  <c r="AH1002" i="7"/>
  <c r="AF1002" i="7"/>
  <c r="AE1002" i="7"/>
  <c r="AC1002" i="7"/>
  <c r="AB1002" i="7"/>
  <c r="AA1002" i="7"/>
  <c r="Z1002" i="7"/>
  <c r="Y1002" i="7"/>
  <c r="X1002" i="7"/>
  <c r="AH1001" i="7"/>
  <c r="AF1001" i="7"/>
  <c r="AE1001" i="7"/>
  <c r="AC1001" i="7"/>
  <c r="AB1001" i="7"/>
  <c r="AA1001" i="7"/>
  <c r="Z1001" i="7"/>
  <c r="Y1001" i="7"/>
  <c r="X1001" i="7"/>
  <c r="AH1000" i="7"/>
  <c r="AF1000" i="7"/>
  <c r="AE1000" i="7"/>
  <c r="AC1000" i="7"/>
  <c r="AB1000" i="7"/>
  <c r="AA1000" i="7"/>
  <c r="Z1000" i="7"/>
  <c r="Y1000" i="7"/>
  <c r="X1000" i="7"/>
  <c r="AH999" i="7"/>
  <c r="AF999" i="7"/>
  <c r="AE999" i="7"/>
  <c r="AC999" i="7"/>
  <c r="AB999" i="7"/>
  <c r="AA999" i="7"/>
  <c r="Z999" i="7"/>
  <c r="Y999" i="7"/>
  <c r="X999" i="7"/>
  <c r="AH998" i="7"/>
  <c r="AF998" i="7"/>
  <c r="AE998" i="7"/>
  <c r="AC998" i="7"/>
  <c r="AB998" i="7"/>
  <c r="AA998" i="7"/>
  <c r="Z998" i="7"/>
  <c r="Y998" i="7"/>
  <c r="X998" i="7"/>
  <c r="AH997" i="7"/>
  <c r="AF997" i="7"/>
  <c r="AE997" i="7"/>
  <c r="AC997" i="7"/>
  <c r="AB997" i="7"/>
  <c r="AA997" i="7"/>
  <c r="Z997" i="7"/>
  <c r="Y997" i="7"/>
  <c r="X997" i="7"/>
  <c r="AH996" i="7"/>
  <c r="AF996" i="7"/>
  <c r="AE996" i="7"/>
  <c r="AC996" i="7"/>
  <c r="AB996" i="7"/>
  <c r="AA996" i="7"/>
  <c r="Z996" i="7"/>
  <c r="Y996" i="7"/>
  <c r="X996" i="7"/>
  <c r="AH995" i="7"/>
  <c r="AF995" i="7"/>
  <c r="AE995" i="7"/>
  <c r="AC995" i="7"/>
  <c r="AB995" i="7"/>
  <c r="AA995" i="7"/>
  <c r="Z995" i="7"/>
  <c r="Y995" i="7"/>
  <c r="X995" i="7"/>
  <c r="AH994" i="7"/>
  <c r="AF994" i="7"/>
  <c r="AE994" i="7"/>
  <c r="AC994" i="7"/>
  <c r="AB994" i="7"/>
  <c r="AA994" i="7"/>
  <c r="Z994" i="7"/>
  <c r="Y994" i="7"/>
  <c r="X994" i="7"/>
  <c r="AH993" i="7"/>
  <c r="AF993" i="7"/>
  <c r="AE993" i="7"/>
  <c r="AC993" i="7"/>
  <c r="AB993" i="7"/>
  <c r="AA993" i="7"/>
  <c r="Z993" i="7"/>
  <c r="Y993" i="7"/>
  <c r="X993" i="7"/>
  <c r="AH992" i="7"/>
  <c r="AF992" i="7"/>
  <c r="AE992" i="7"/>
  <c r="AC992" i="7"/>
  <c r="AB992" i="7"/>
  <c r="AA992" i="7"/>
  <c r="Z992" i="7"/>
  <c r="Y992" i="7"/>
  <c r="X992" i="7"/>
  <c r="AH991" i="7"/>
  <c r="AF991" i="7"/>
  <c r="AE991" i="7"/>
  <c r="AC991" i="7"/>
  <c r="AB991" i="7"/>
  <c r="AA991" i="7"/>
  <c r="Z991" i="7"/>
  <c r="Y991" i="7"/>
  <c r="X991" i="7"/>
  <c r="AH990" i="7"/>
  <c r="AF990" i="7"/>
  <c r="AE990" i="7"/>
  <c r="AC990" i="7"/>
  <c r="AB990" i="7"/>
  <c r="AA990" i="7"/>
  <c r="Z990" i="7"/>
  <c r="Y990" i="7"/>
  <c r="X990" i="7"/>
  <c r="AH989" i="7"/>
  <c r="AF989" i="7"/>
  <c r="AE989" i="7"/>
  <c r="AC989" i="7"/>
  <c r="AB989" i="7"/>
  <c r="AA989" i="7"/>
  <c r="Z989" i="7"/>
  <c r="Y989" i="7"/>
  <c r="X989" i="7"/>
  <c r="AH988" i="7"/>
  <c r="AF988" i="7"/>
  <c r="AE988" i="7"/>
  <c r="AC988" i="7"/>
  <c r="AB988" i="7"/>
  <c r="AA988" i="7"/>
  <c r="Z988" i="7"/>
  <c r="Y988" i="7"/>
  <c r="X988" i="7"/>
  <c r="AH987" i="7"/>
  <c r="AF987" i="7"/>
  <c r="AE987" i="7"/>
  <c r="AC987" i="7"/>
  <c r="AB987" i="7"/>
  <c r="AA987" i="7"/>
  <c r="Z987" i="7"/>
  <c r="Y987" i="7"/>
  <c r="X987" i="7"/>
  <c r="AH986" i="7"/>
  <c r="AF986" i="7"/>
  <c r="AE986" i="7"/>
  <c r="AC986" i="7"/>
  <c r="AB986" i="7"/>
  <c r="AA986" i="7"/>
  <c r="Z986" i="7"/>
  <c r="Y986" i="7"/>
  <c r="X986" i="7"/>
  <c r="AH985" i="7"/>
  <c r="AF985" i="7"/>
  <c r="AE985" i="7"/>
  <c r="AC985" i="7"/>
  <c r="AB985" i="7"/>
  <c r="AA985" i="7"/>
  <c r="Z985" i="7"/>
  <c r="Y985" i="7"/>
  <c r="X985" i="7"/>
  <c r="AH984" i="7"/>
  <c r="AF984" i="7"/>
  <c r="AE984" i="7"/>
  <c r="AC984" i="7"/>
  <c r="AB984" i="7"/>
  <c r="AA984" i="7"/>
  <c r="Z984" i="7"/>
  <c r="Y984" i="7"/>
  <c r="X984" i="7"/>
  <c r="AH983" i="7"/>
  <c r="AF983" i="7"/>
  <c r="AE983" i="7"/>
  <c r="AC983" i="7"/>
  <c r="AB983" i="7"/>
  <c r="AA983" i="7"/>
  <c r="Z983" i="7"/>
  <c r="Y983" i="7"/>
  <c r="X983" i="7"/>
  <c r="AH982" i="7"/>
  <c r="AF982" i="7"/>
  <c r="AE982" i="7"/>
  <c r="AC982" i="7"/>
  <c r="AB982" i="7"/>
  <c r="AA982" i="7"/>
  <c r="Z982" i="7"/>
  <c r="Y982" i="7"/>
  <c r="X982" i="7"/>
  <c r="AH981" i="7"/>
  <c r="AF981" i="7"/>
  <c r="AE981" i="7"/>
  <c r="AC981" i="7"/>
  <c r="AB981" i="7"/>
  <c r="AA981" i="7"/>
  <c r="Z981" i="7"/>
  <c r="Y981" i="7"/>
  <c r="X981" i="7"/>
  <c r="AH980" i="7"/>
  <c r="AF980" i="7"/>
  <c r="AE980" i="7"/>
  <c r="AC980" i="7"/>
  <c r="AB980" i="7"/>
  <c r="AA980" i="7"/>
  <c r="Z980" i="7"/>
  <c r="Y980" i="7"/>
  <c r="X980" i="7"/>
  <c r="AH979" i="7"/>
  <c r="AF979" i="7"/>
  <c r="AE979" i="7"/>
  <c r="AC979" i="7"/>
  <c r="AB979" i="7"/>
  <c r="AA979" i="7"/>
  <c r="Z979" i="7"/>
  <c r="Y979" i="7"/>
  <c r="X979" i="7"/>
  <c r="AH978" i="7"/>
  <c r="AF978" i="7"/>
  <c r="AE978" i="7"/>
  <c r="AC978" i="7"/>
  <c r="AB978" i="7"/>
  <c r="AA978" i="7"/>
  <c r="Z978" i="7"/>
  <c r="Y978" i="7"/>
  <c r="X978" i="7"/>
  <c r="AH977" i="7"/>
  <c r="AF977" i="7"/>
  <c r="AE977" i="7"/>
  <c r="AC977" i="7"/>
  <c r="AB977" i="7"/>
  <c r="AA977" i="7"/>
  <c r="Z977" i="7"/>
  <c r="Y977" i="7"/>
  <c r="X977" i="7"/>
  <c r="AH976" i="7"/>
  <c r="AF976" i="7"/>
  <c r="AE976" i="7"/>
  <c r="AC976" i="7"/>
  <c r="AB976" i="7"/>
  <c r="AA976" i="7"/>
  <c r="Z976" i="7"/>
  <c r="Y976" i="7"/>
  <c r="X976" i="7"/>
  <c r="AH975" i="7"/>
  <c r="AF975" i="7"/>
  <c r="AE975" i="7"/>
  <c r="AC975" i="7"/>
  <c r="AB975" i="7"/>
  <c r="AA975" i="7"/>
  <c r="Z975" i="7"/>
  <c r="Y975" i="7"/>
  <c r="X975" i="7"/>
  <c r="AH974" i="7"/>
  <c r="AF974" i="7"/>
  <c r="AE974" i="7"/>
  <c r="AC974" i="7"/>
  <c r="AB974" i="7"/>
  <c r="AA974" i="7"/>
  <c r="Z974" i="7"/>
  <c r="Y974" i="7"/>
  <c r="X974" i="7"/>
  <c r="AH973" i="7"/>
  <c r="AF973" i="7"/>
  <c r="AE973" i="7"/>
  <c r="AC973" i="7"/>
  <c r="AB973" i="7"/>
  <c r="AA973" i="7"/>
  <c r="Z973" i="7"/>
  <c r="Y973" i="7"/>
  <c r="X973" i="7"/>
  <c r="AH972" i="7"/>
  <c r="AF972" i="7"/>
  <c r="AE972" i="7"/>
  <c r="AC972" i="7"/>
  <c r="AB972" i="7"/>
  <c r="AA972" i="7"/>
  <c r="Z972" i="7"/>
  <c r="Y972" i="7"/>
  <c r="X972" i="7"/>
  <c r="AH971" i="7"/>
  <c r="AF971" i="7"/>
  <c r="AE971" i="7"/>
  <c r="AC971" i="7"/>
  <c r="AB971" i="7"/>
  <c r="AA971" i="7"/>
  <c r="Z971" i="7"/>
  <c r="Y971" i="7"/>
  <c r="X971" i="7"/>
  <c r="AH970" i="7"/>
  <c r="AF970" i="7"/>
  <c r="AE970" i="7"/>
  <c r="AC970" i="7"/>
  <c r="AB970" i="7"/>
  <c r="AA970" i="7"/>
  <c r="Z970" i="7"/>
  <c r="Y970" i="7"/>
  <c r="X970" i="7"/>
  <c r="AH969" i="7"/>
  <c r="AF969" i="7"/>
  <c r="AE969" i="7"/>
  <c r="AC969" i="7"/>
  <c r="AB969" i="7"/>
  <c r="AA969" i="7"/>
  <c r="Z969" i="7"/>
  <c r="Y969" i="7"/>
  <c r="X969" i="7"/>
  <c r="AH968" i="7"/>
  <c r="AF968" i="7"/>
  <c r="AE968" i="7"/>
  <c r="AC968" i="7"/>
  <c r="AB968" i="7"/>
  <c r="AA968" i="7"/>
  <c r="Z968" i="7"/>
  <c r="Y968" i="7"/>
  <c r="X968" i="7"/>
  <c r="AH967" i="7"/>
  <c r="AF967" i="7"/>
  <c r="AE967" i="7"/>
  <c r="AC967" i="7"/>
  <c r="AB967" i="7"/>
  <c r="AA967" i="7"/>
  <c r="Z967" i="7"/>
  <c r="Y967" i="7"/>
  <c r="X967" i="7"/>
  <c r="AH966" i="7"/>
  <c r="AF966" i="7"/>
  <c r="AE966" i="7"/>
  <c r="AC966" i="7"/>
  <c r="AB966" i="7"/>
  <c r="AA966" i="7"/>
  <c r="Z966" i="7"/>
  <c r="Y966" i="7"/>
  <c r="X966" i="7"/>
  <c r="AH965" i="7"/>
  <c r="AF965" i="7"/>
  <c r="AE965" i="7"/>
  <c r="AC965" i="7"/>
  <c r="AB965" i="7"/>
  <c r="AA965" i="7"/>
  <c r="Z965" i="7"/>
  <c r="Y965" i="7"/>
  <c r="X965" i="7"/>
  <c r="AH964" i="7"/>
  <c r="AF964" i="7"/>
  <c r="AE964" i="7"/>
  <c r="AC964" i="7"/>
  <c r="AB964" i="7"/>
  <c r="AA964" i="7"/>
  <c r="Z964" i="7"/>
  <c r="Y964" i="7"/>
  <c r="X964" i="7"/>
  <c r="AH963" i="7"/>
  <c r="AF963" i="7"/>
  <c r="AE963" i="7"/>
  <c r="AC963" i="7"/>
  <c r="AB963" i="7"/>
  <c r="AA963" i="7"/>
  <c r="Z963" i="7"/>
  <c r="Y963" i="7"/>
  <c r="X963" i="7"/>
  <c r="AH962" i="7"/>
  <c r="AF962" i="7"/>
  <c r="AE962" i="7"/>
  <c r="AC962" i="7"/>
  <c r="AB962" i="7"/>
  <c r="AA962" i="7"/>
  <c r="Z962" i="7"/>
  <c r="Y962" i="7"/>
  <c r="X962" i="7"/>
  <c r="AH961" i="7"/>
  <c r="AF961" i="7"/>
  <c r="AE961" i="7"/>
  <c r="AC961" i="7"/>
  <c r="AB961" i="7"/>
  <c r="AA961" i="7"/>
  <c r="Z961" i="7"/>
  <c r="Y961" i="7"/>
  <c r="X961" i="7"/>
  <c r="AH960" i="7"/>
  <c r="AF960" i="7"/>
  <c r="AE960" i="7"/>
  <c r="AC960" i="7"/>
  <c r="AB960" i="7"/>
  <c r="AA960" i="7"/>
  <c r="Z960" i="7"/>
  <c r="Y960" i="7"/>
  <c r="X960" i="7"/>
  <c r="AH959" i="7"/>
  <c r="AF959" i="7"/>
  <c r="AE959" i="7"/>
  <c r="AC959" i="7"/>
  <c r="AB959" i="7"/>
  <c r="AA959" i="7"/>
  <c r="Z959" i="7"/>
  <c r="Y959" i="7"/>
  <c r="X959" i="7"/>
  <c r="AH958" i="7"/>
  <c r="AF958" i="7"/>
  <c r="AE958" i="7"/>
  <c r="AC958" i="7"/>
  <c r="AB958" i="7"/>
  <c r="AA958" i="7"/>
  <c r="Z958" i="7"/>
  <c r="Y958" i="7"/>
  <c r="X958" i="7"/>
  <c r="AH957" i="7"/>
  <c r="AF957" i="7"/>
  <c r="AE957" i="7"/>
  <c r="AC957" i="7"/>
  <c r="AB957" i="7"/>
  <c r="AA957" i="7"/>
  <c r="Z957" i="7"/>
  <c r="Y957" i="7"/>
  <c r="X957" i="7"/>
  <c r="AH956" i="7"/>
  <c r="AF956" i="7"/>
  <c r="AE956" i="7"/>
  <c r="AC956" i="7"/>
  <c r="AB956" i="7"/>
  <c r="AA956" i="7"/>
  <c r="Z956" i="7"/>
  <c r="Y956" i="7"/>
  <c r="X956" i="7"/>
  <c r="AH955" i="7"/>
  <c r="AF955" i="7"/>
  <c r="AE955" i="7"/>
  <c r="AC955" i="7"/>
  <c r="AB955" i="7"/>
  <c r="AA955" i="7"/>
  <c r="Z955" i="7"/>
  <c r="Y955" i="7"/>
  <c r="X955" i="7"/>
  <c r="AH954" i="7"/>
  <c r="AF954" i="7"/>
  <c r="AE954" i="7"/>
  <c r="AC954" i="7"/>
  <c r="AB954" i="7"/>
  <c r="AA954" i="7"/>
  <c r="Z954" i="7"/>
  <c r="Y954" i="7"/>
  <c r="X954" i="7"/>
  <c r="AH953" i="7"/>
  <c r="AF953" i="7"/>
  <c r="AE953" i="7"/>
  <c r="AC953" i="7"/>
  <c r="AB953" i="7"/>
  <c r="AA953" i="7"/>
  <c r="Z953" i="7"/>
  <c r="Y953" i="7"/>
  <c r="X953" i="7"/>
  <c r="AH952" i="7"/>
  <c r="AF952" i="7"/>
  <c r="AE952" i="7"/>
  <c r="AC952" i="7"/>
  <c r="AB952" i="7"/>
  <c r="AA952" i="7"/>
  <c r="Z952" i="7"/>
  <c r="Y952" i="7"/>
  <c r="X952" i="7"/>
  <c r="AH951" i="7"/>
  <c r="AF951" i="7"/>
  <c r="AE951" i="7"/>
  <c r="AC951" i="7"/>
  <c r="AB951" i="7"/>
  <c r="AA951" i="7"/>
  <c r="Z951" i="7"/>
  <c r="Y951" i="7"/>
  <c r="X951" i="7"/>
  <c r="AH950" i="7"/>
  <c r="AF950" i="7"/>
  <c r="AE950" i="7"/>
  <c r="AC950" i="7"/>
  <c r="AB950" i="7"/>
  <c r="AA950" i="7"/>
  <c r="Z950" i="7"/>
  <c r="Y950" i="7"/>
  <c r="X950" i="7"/>
  <c r="AH949" i="7"/>
  <c r="AF949" i="7"/>
  <c r="AE949" i="7"/>
  <c r="AC949" i="7"/>
  <c r="AB949" i="7"/>
  <c r="AA949" i="7"/>
  <c r="Z949" i="7"/>
  <c r="Y949" i="7"/>
  <c r="X949" i="7"/>
  <c r="AH948" i="7"/>
  <c r="AF948" i="7"/>
  <c r="AE948" i="7"/>
  <c r="AC948" i="7"/>
  <c r="AB948" i="7"/>
  <c r="AA948" i="7"/>
  <c r="Z948" i="7"/>
  <c r="Y948" i="7"/>
  <c r="X948" i="7"/>
  <c r="AH947" i="7"/>
  <c r="AF947" i="7"/>
  <c r="AE947" i="7"/>
  <c r="AC947" i="7"/>
  <c r="AB947" i="7"/>
  <c r="AA947" i="7"/>
  <c r="Z947" i="7"/>
  <c r="Y947" i="7"/>
  <c r="X947" i="7"/>
  <c r="AH946" i="7"/>
  <c r="AF946" i="7"/>
  <c r="AE946" i="7"/>
  <c r="AC946" i="7"/>
  <c r="AB946" i="7"/>
  <c r="AA946" i="7"/>
  <c r="Z946" i="7"/>
  <c r="Y946" i="7"/>
  <c r="X946" i="7"/>
  <c r="AH945" i="7"/>
  <c r="AF945" i="7"/>
  <c r="AE945" i="7"/>
  <c r="AC945" i="7"/>
  <c r="AB945" i="7"/>
  <c r="AA945" i="7"/>
  <c r="Z945" i="7"/>
  <c r="Y945" i="7"/>
  <c r="X945" i="7"/>
  <c r="AH944" i="7"/>
  <c r="AF944" i="7"/>
  <c r="AE944" i="7"/>
  <c r="AC944" i="7"/>
  <c r="AB944" i="7"/>
  <c r="AA944" i="7"/>
  <c r="Z944" i="7"/>
  <c r="Y944" i="7"/>
  <c r="X944" i="7"/>
  <c r="AH943" i="7"/>
  <c r="AF943" i="7"/>
  <c r="AE943" i="7"/>
  <c r="AC943" i="7"/>
  <c r="AB943" i="7"/>
  <c r="AA943" i="7"/>
  <c r="Z943" i="7"/>
  <c r="Y943" i="7"/>
  <c r="X943" i="7"/>
  <c r="AH942" i="7"/>
  <c r="AF942" i="7"/>
  <c r="AE942" i="7"/>
  <c r="AC942" i="7"/>
  <c r="AB942" i="7"/>
  <c r="AA942" i="7"/>
  <c r="Z942" i="7"/>
  <c r="Y942" i="7"/>
  <c r="X942" i="7"/>
  <c r="AH941" i="7"/>
  <c r="AF941" i="7"/>
  <c r="AE941" i="7"/>
  <c r="AC941" i="7"/>
  <c r="AB941" i="7"/>
  <c r="AA941" i="7"/>
  <c r="Z941" i="7"/>
  <c r="Y941" i="7"/>
  <c r="X941" i="7"/>
  <c r="AH940" i="7"/>
  <c r="AF940" i="7"/>
  <c r="AE940" i="7"/>
  <c r="AC940" i="7"/>
  <c r="AB940" i="7"/>
  <c r="AA940" i="7"/>
  <c r="Z940" i="7"/>
  <c r="Y940" i="7"/>
  <c r="X940" i="7"/>
  <c r="AH939" i="7"/>
  <c r="AF939" i="7"/>
  <c r="AE939" i="7"/>
  <c r="AC939" i="7"/>
  <c r="AB939" i="7"/>
  <c r="AA939" i="7"/>
  <c r="Z939" i="7"/>
  <c r="Y939" i="7"/>
  <c r="X939" i="7"/>
  <c r="AH938" i="7"/>
  <c r="AF938" i="7"/>
  <c r="AE938" i="7"/>
  <c r="AC938" i="7"/>
  <c r="AB938" i="7"/>
  <c r="AA938" i="7"/>
  <c r="Z938" i="7"/>
  <c r="Y938" i="7"/>
  <c r="X938" i="7"/>
  <c r="AH937" i="7"/>
  <c r="AF937" i="7"/>
  <c r="AE937" i="7"/>
  <c r="AC937" i="7"/>
  <c r="AB937" i="7"/>
  <c r="AA937" i="7"/>
  <c r="Z937" i="7"/>
  <c r="Y937" i="7"/>
  <c r="X937" i="7"/>
  <c r="AH936" i="7"/>
  <c r="AF936" i="7"/>
  <c r="AE936" i="7"/>
  <c r="AC936" i="7"/>
  <c r="AB936" i="7"/>
  <c r="AA936" i="7"/>
  <c r="Z936" i="7"/>
  <c r="Y936" i="7"/>
  <c r="X936" i="7"/>
  <c r="AH935" i="7"/>
  <c r="AF935" i="7"/>
  <c r="AE935" i="7"/>
  <c r="AC935" i="7"/>
  <c r="AB935" i="7"/>
  <c r="AA935" i="7"/>
  <c r="Z935" i="7"/>
  <c r="Y935" i="7"/>
  <c r="X935" i="7"/>
  <c r="AH934" i="7"/>
  <c r="AF934" i="7"/>
  <c r="AE934" i="7"/>
  <c r="AC934" i="7"/>
  <c r="AB934" i="7"/>
  <c r="AA934" i="7"/>
  <c r="Z934" i="7"/>
  <c r="Y934" i="7"/>
  <c r="X934" i="7"/>
  <c r="AH933" i="7"/>
  <c r="AF933" i="7"/>
  <c r="AE933" i="7"/>
  <c r="AC933" i="7"/>
  <c r="AB933" i="7"/>
  <c r="AA933" i="7"/>
  <c r="Z933" i="7"/>
  <c r="Y933" i="7"/>
  <c r="X933" i="7"/>
  <c r="AH932" i="7"/>
  <c r="AF932" i="7"/>
  <c r="AE932" i="7"/>
  <c r="AC932" i="7"/>
  <c r="AB932" i="7"/>
  <c r="AA932" i="7"/>
  <c r="Z932" i="7"/>
  <c r="Y932" i="7"/>
  <c r="X932" i="7"/>
  <c r="AH931" i="7"/>
  <c r="AF931" i="7"/>
  <c r="AE931" i="7"/>
  <c r="AC931" i="7"/>
  <c r="AB931" i="7"/>
  <c r="AA931" i="7"/>
  <c r="Z931" i="7"/>
  <c r="Y931" i="7"/>
  <c r="X931" i="7"/>
  <c r="AH930" i="7"/>
  <c r="AF930" i="7"/>
  <c r="AE930" i="7"/>
  <c r="AC930" i="7"/>
  <c r="AB930" i="7"/>
  <c r="AA930" i="7"/>
  <c r="Z930" i="7"/>
  <c r="Y930" i="7"/>
  <c r="X930" i="7"/>
  <c r="AH929" i="7"/>
  <c r="AF929" i="7"/>
  <c r="AE929" i="7"/>
  <c r="AC929" i="7"/>
  <c r="AB929" i="7"/>
  <c r="AA929" i="7"/>
  <c r="Z929" i="7"/>
  <c r="Y929" i="7"/>
  <c r="X929" i="7"/>
  <c r="AH928" i="7"/>
  <c r="AF928" i="7"/>
  <c r="AE928" i="7"/>
  <c r="AC928" i="7"/>
  <c r="AB928" i="7"/>
  <c r="AA928" i="7"/>
  <c r="Z928" i="7"/>
  <c r="Y928" i="7"/>
  <c r="X928" i="7"/>
  <c r="AH927" i="7"/>
  <c r="AF927" i="7"/>
  <c r="AE927" i="7"/>
  <c r="AC927" i="7"/>
  <c r="AB927" i="7"/>
  <c r="AA927" i="7"/>
  <c r="Z927" i="7"/>
  <c r="Y927" i="7"/>
  <c r="X927" i="7"/>
  <c r="AH926" i="7"/>
  <c r="AF926" i="7"/>
  <c r="AE926" i="7"/>
  <c r="AC926" i="7"/>
  <c r="AB926" i="7"/>
  <c r="AA926" i="7"/>
  <c r="Z926" i="7"/>
  <c r="Y926" i="7"/>
  <c r="X926" i="7"/>
  <c r="AH925" i="7"/>
  <c r="AF925" i="7"/>
  <c r="AE925" i="7"/>
  <c r="AC925" i="7"/>
  <c r="AB925" i="7"/>
  <c r="AA925" i="7"/>
  <c r="Z925" i="7"/>
  <c r="Y925" i="7"/>
  <c r="X925" i="7"/>
  <c r="AH924" i="7"/>
  <c r="AF924" i="7"/>
  <c r="AE924" i="7"/>
  <c r="AC924" i="7"/>
  <c r="AB924" i="7"/>
  <c r="AA924" i="7"/>
  <c r="Z924" i="7"/>
  <c r="Y924" i="7"/>
  <c r="X924" i="7"/>
  <c r="AH923" i="7"/>
  <c r="AF923" i="7"/>
  <c r="AE923" i="7"/>
  <c r="AC923" i="7"/>
  <c r="AB923" i="7"/>
  <c r="AA923" i="7"/>
  <c r="Z923" i="7"/>
  <c r="Y923" i="7"/>
  <c r="X923" i="7"/>
  <c r="AH922" i="7"/>
  <c r="AF922" i="7"/>
  <c r="AE922" i="7"/>
  <c r="AC922" i="7"/>
  <c r="AB922" i="7"/>
  <c r="AA922" i="7"/>
  <c r="Z922" i="7"/>
  <c r="Y922" i="7"/>
  <c r="X922" i="7"/>
  <c r="AH921" i="7"/>
  <c r="AF921" i="7"/>
  <c r="AE921" i="7"/>
  <c r="AC921" i="7"/>
  <c r="AB921" i="7"/>
  <c r="AA921" i="7"/>
  <c r="Z921" i="7"/>
  <c r="Y921" i="7"/>
  <c r="X921" i="7"/>
  <c r="AH920" i="7"/>
  <c r="AF920" i="7"/>
  <c r="AE920" i="7"/>
  <c r="AC920" i="7"/>
  <c r="AB920" i="7"/>
  <c r="AA920" i="7"/>
  <c r="Z920" i="7"/>
  <c r="Y920" i="7"/>
  <c r="X920" i="7"/>
  <c r="AH919" i="7"/>
  <c r="AF919" i="7"/>
  <c r="AE919" i="7"/>
  <c r="AC919" i="7"/>
  <c r="AB919" i="7"/>
  <c r="AA919" i="7"/>
  <c r="Z919" i="7"/>
  <c r="Y919" i="7"/>
  <c r="X919" i="7"/>
  <c r="AH918" i="7"/>
  <c r="AF918" i="7"/>
  <c r="AE918" i="7"/>
  <c r="AC918" i="7"/>
  <c r="AB918" i="7"/>
  <c r="AA918" i="7"/>
  <c r="Z918" i="7"/>
  <c r="Y918" i="7"/>
  <c r="X918" i="7"/>
  <c r="AH917" i="7"/>
  <c r="AF917" i="7"/>
  <c r="AE917" i="7"/>
  <c r="AC917" i="7"/>
  <c r="AB917" i="7"/>
  <c r="AA917" i="7"/>
  <c r="Z917" i="7"/>
  <c r="Y917" i="7"/>
  <c r="X917" i="7"/>
  <c r="AH916" i="7"/>
  <c r="AF916" i="7"/>
  <c r="AE916" i="7"/>
  <c r="AC916" i="7"/>
  <c r="AB916" i="7"/>
  <c r="AA916" i="7"/>
  <c r="Z916" i="7"/>
  <c r="Y916" i="7"/>
  <c r="X916" i="7"/>
  <c r="AH915" i="7"/>
  <c r="AF915" i="7"/>
  <c r="AE915" i="7"/>
  <c r="AC915" i="7"/>
  <c r="AB915" i="7"/>
  <c r="AA915" i="7"/>
  <c r="Z915" i="7"/>
  <c r="Y915" i="7"/>
  <c r="X915" i="7"/>
  <c r="AH914" i="7"/>
  <c r="AF914" i="7"/>
  <c r="AE914" i="7"/>
  <c r="AC914" i="7"/>
  <c r="AB914" i="7"/>
  <c r="AA914" i="7"/>
  <c r="Z914" i="7"/>
  <c r="Y914" i="7"/>
  <c r="X914" i="7"/>
  <c r="AH913" i="7"/>
  <c r="AF913" i="7"/>
  <c r="AE913" i="7"/>
  <c r="AC913" i="7"/>
  <c r="AB913" i="7"/>
  <c r="AA913" i="7"/>
  <c r="Z913" i="7"/>
  <c r="Y913" i="7"/>
  <c r="X913" i="7"/>
  <c r="AH912" i="7"/>
  <c r="AF912" i="7"/>
  <c r="AE912" i="7"/>
  <c r="AC912" i="7"/>
  <c r="AB912" i="7"/>
  <c r="AA912" i="7"/>
  <c r="Z912" i="7"/>
  <c r="Y912" i="7"/>
  <c r="X912" i="7"/>
  <c r="AH911" i="7"/>
  <c r="AF911" i="7"/>
  <c r="AE911" i="7"/>
  <c r="AC911" i="7"/>
  <c r="AB911" i="7"/>
  <c r="AA911" i="7"/>
  <c r="Z911" i="7"/>
  <c r="Y911" i="7"/>
  <c r="X911" i="7"/>
  <c r="AH910" i="7"/>
  <c r="AF910" i="7"/>
  <c r="AE910" i="7"/>
  <c r="AC910" i="7"/>
  <c r="AB910" i="7"/>
  <c r="AA910" i="7"/>
  <c r="Z910" i="7"/>
  <c r="Y910" i="7"/>
  <c r="X910" i="7"/>
  <c r="AH909" i="7"/>
  <c r="AF909" i="7"/>
  <c r="AE909" i="7"/>
  <c r="AC909" i="7"/>
  <c r="AB909" i="7"/>
  <c r="AA909" i="7"/>
  <c r="Z909" i="7"/>
  <c r="Y909" i="7"/>
  <c r="X909" i="7"/>
  <c r="AH908" i="7"/>
  <c r="AF908" i="7"/>
  <c r="AE908" i="7"/>
  <c r="AC908" i="7"/>
  <c r="AB908" i="7"/>
  <c r="AA908" i="7"/>
  <c r="Z908" i="7"/>
  <c r="Y908" i="7"/>
  <c r="X908" i="7"/>
  <c r="AH907" i="7"/>
  <c r="AF907" i="7"/>
  <c r="AE907" i="7"/>
  <c r="AC907" i="7"/>
  <c r="AB907" i="7"/>
  <c r="AA907" i="7"/>
  <c r="Z907" i="7"/>
  <c r="Y907" i="7"/>
  <c r="X907" i="7"/>
  <c r="AH906" i="7"/>
  <c r="AF906" i="7"/>
  <c r="AE906" i="7"/>
  <c r="AC906" i="7"/>
  <c r="AB906" i="7"/>
  <c r="AA906" i="7"/>
  <c r="Z906" i="7"/>
  <c r="Y906" i="7"/>
  <c r="X906" i="7"/>
  <c r="AH905" i="7"/>
  <c r="AF905" i="7"/>
  <c r="AE905" i="7"/>
  <c r="AC905" i="7"/>
  <c r="AB905" i="7"/>
  <c r="AA905" i="7"/>
  <c r="Z905" i="7"/>
  <c r="Y905" i="7"/>
  <c r="X905" i="7"/>
  <c r="AH904" i="7"/>
  <c r="AF904" i="7"/>
  <c r="AE904" i="7"/>
  <c r="AC904" i="7"/>
  <c r="AB904" i="7"/>
  <c r="AA904" i="7"/>
  <c r="Z904" i="7"/>
  <c r="Y904" i="7"/>
  <c r="X904" i="7"/>
  <c r="AH903" i="7"/>
  <c r="AF903" i="7"/>
  <c r="AE903" i="7"/>
  <c r="AC903" i="7"/>
  <c r="AB903" i="7"/>
  <c r="AA903" i="7"/>
  <c r="Z903" i="7"/>
  <c r="Y903" i="7"/>
  <c r="X903" i="7"/>
  <c r="AH902" i="7"/>
  <c r="AF902" i="7"/>
  <c r="AE902" i="7"/>
  <c r="AC902" i="7"/>
  <c r="AB902" i="7"/>
  <c r="AA902" i="7"/>
  <c r="Z902" i="7"/>
  <c r="Y902" i="7"/>
  <c r="X902" i="7"/>
  <c r="AH901" i="7"/>
  <c r="AF901" i="7"/>
  <c r="AE901" i="7"/>
  <c r="AC901" i="7"/>
  <c r="AB901" i="7"/>
  <c r="AA901" i="7"/>
  <c r="Z901" i="7"/>
  <c r="Y901" i="7"/>
  <c r="X901" i="7"/>
  <c r="AH900" i="7"/>
  <c r="AF900" i="7"/>
  <c r="AE900" i="7"/>
  <c r="AC900" i="7"/>
  <c r="AB900" i="7"/>
  <c r="AA900" i="7"/>
  <c r="Z900" i="7"/>
  <c r="Y900" i="7"/>
  <c r="X900" i="7"/>
  <c r="AH899" i="7"/>
  <c r="AF899" i="7"/>
  <c r="AE899" i="7"/>
  <c r="AC899" i="7"/>
  <c r="AB899" i="7"/>
  <c r="AA899" i="7"/>
  <c r="Z899" i="7"/>
  <c r="Y899" i="7"/>
  <c r="X899" i="7"/>
  <c r="AH898" i="7"/>
  <c r="AF898" i="7"/>
  <c r="AE898" i="7"/>
  <c r="AC898" i="7"/>
  <c r="AB898" i="7"/>
  <c r="AA898" i="7"/>
  <c r="Z898" i="7"/>
  <c r="Y898" i="7"/>
  <c r="X898" i="7"/>
  <c r="AH897" i="7"/>
  <c r="AF897" i="7"/>
  <c r="AE897" i="7"/>
  <c r="AC897" i="7"/>
  <c r="AB897" i="7"/>
  <c r="AA897" i="7"/>
  <c r="Z897" i="7"/>
  <c r="Y897" i="7"/>
  <c r="X897" i="7"/>
  <c r="AH896" i="7"/>
  <c r="AF896" i="7"/>
  <c r="AE896" i="7"/>
  <c r="AC896" i="7"/>
  <c r="AB896" i="7"/>
  <c r="AA896" i="7"/>
  <c r="Z896" i="7"/>
  <c r="Y896" i="7"/>
  <c r="X896" i="7"/>
  <c r="AH895" i="7"/>
  <c r="AF895" i="7"/>
  <c r="AE895" i="7"/>
  <c r="AC895" i="7"/>
  <c r="AB895" i="7"/>
  <c r="AA895" i="7"/>
  <c r="Z895" i="7"/>
  <c r="Y895" i="7"/>
  <c r="X895" i="7"/>
  <c r="AH894" i="7"/>
  <c r="AF894" i="7"/>
  <c r="AE894" i="7"/>
  <c r="AC894" i="7"/>
  <c r="AB894" i="7"/>
  <c r="AA894" i="7"/>
  <c r="Z894" i="7"/>
  <c r="Y894" i="7"/>
  <c r="X894" i="7"/>
  <c r="AH893" i="7"/>
  <c r="AF893" i="7"/>
  <c r="AE893" i="7"/>
  <c r="AC893" i="7"/>
  <c r="AB893" i="7"/>
  <c r="AA893" i="7"/>
  <c r="Z893" i="7"/>
  <c r="Y893" i="7"/>
  <c r="X893" i="7"/>
  <c r="AH892" i="7"/>
  <c r="AF892" i="7"/>
  <c r="AE892" i="7"/>
  <c r="AC892" i="7"/>
  <c r="AB892" i="7"/>
  <c r="AA892" i="7"/>
  <c r="Z892" i="7"/>
  <c r="Y892" i="7"/>
  <c r="X892" i="7"/>
  <c r="AH891" i="7"/>
  <c r="AF891" i="7"/>
  <c r="AE891" i="7"/>
  <c r="AC891" i="7"/>
  <c r="AB891" i="7"/>
  <c r="AA891" i="7"/>
  <c r="Z891" i="7"/>
  <c r="Y891" i="7"/>
  <c r="X891" i="7"/>
  <c r="AH890" i="7"/>
  <c r="AF890" i="7"/>
  <c r="AE890" i="7"/>
  <c r="AC890" i="7"/>
  <c r="AB890" i="7"/>
  <c r="AA890" i="7"/>
  <c r="Z890" i="7"/>
  <c r="Y890" i="7"/>
  <c r="X890" i="7"/>
  <c r="AH889" i="7"/>
  <c r="AF889" i="7"/>
  <c r="AE889" i="7"/>
  <c r="AC889" i="7"/>
  <c r="AB889" i="7"/>
  <c r="AA889" i="7"/>
  <c r="Z889" i="7"/>
  <c r="Y889" i="7"/>
  <c r="X889" i="7"/>
  <c r="AH888" i="7"/>
  <c r="AF888" i="7"/>
  <c r="AE888" i="7"/>
  <c r="AC888" i="7"/>
  <c r="AB888" i="7"/>
  <c r="AA888" i="7"/>
  <c r="Z888" i="7"/>
  <c r="Y888" i="7"/>
  <c r="X888" i="7"/>
  <c r="AH887" i="7"/>
  <c r="AF887" i="7"/>
  <c r="AE887" i="7"/>
  <c r="AC887" i="7"/>
  <c r="AB887" i="7"/>
  <c r="AA887" i="7"/>
  <c r="Z887" i="7"/>
  <c r="Y887" i="7"/>
  <c r="X887" i="7"/>
  <c r="AH886" i="7"/>
  <c r="AF886" i="7"/>
  <c r="AE886" i="7"/>
  <c r="AC886" i="7"/>
  <c r="AB886" i="7"/>
  <c r="AA886" i="7"/>
  <c r="Z886" i="7"/>
  <c r="Y886" i="7"/>
  <c r="X886" i="7"/>
  <c r="AH885" i="7"/>
  <c r="AF885" i="7"/>
  <c r="AE885" i="7"/>
  <c r="AC885" i="7"/>
  <c r="AB885" i="7"/>
  <c r="AA885" i="7"/>
  <c r="Z885" i="7"/>
  <c r="Y885" i="7"/>
  <c r="X885" i="7"/>
  <c r="AH884" i="7"/>
  <c r="AF884" i="7"/>
  <c r="AE884" i="7"/>
  <c r="AC884" i="7"/>
  <c r="AB884" i="7"/>
  <c r="AA884" i="7"/>
  <c r="Z884" i="7"/>
  <c r="Y884" i="7"/>
  <c r="X884" i="7"/>
  <c r="AH883" i="7"/>
  <c r="AF883" i="7"/>
  <c r="AE883" i="7"/>
  <c r="AC883" i="7"/>
  <c r="AB883" i="7"/>
  <c r="AA883" i="7"/>
  <c r="Z883" i="7"/>
  <c r="Y883" i="7"/>
  <c r="X883" i="7"/>
  <c r="AH882" i="7"/>
  <c r="AF882" i="7"/>
  <c r="AE882" i="7"/>
  <c r="AC882" i="7"/>
  <c r="AB882" i="7"/>
  <c r="AA882" i="7"/>
  <c r="Z882" i="7"/>
  <c r="Y882" i="7"/>
  <c r="X882" i="7"/>
  <c r="AH881" i="7"/>
  <c r="AF881" i="7"/>
  <c r="AE881" i="7"/>
  <c r="AC881" i="7"/>
  <c r="AB881" i="7"/>
  <c r="AA881" i="7"/>
  <c r="Z881" i="7"/>
  <c r="Y881" i="7"/>
  <c r="X881" i="7"/>
  <c r="AH880" i="7"/>
  <c r="AF880" i="7"/>
  <c r="AE880" i="7"/>
  <c r="AC880" i="7"/>
  <c r="AB880" i="7"/>
  <c r="AA880" i="7"/>
  <c r="Z880" i="7"/>
  <c r="Y880" i="7"/>
  <c r="X880" i="7"/>
  <c r="AH879" i="7"/>
  <c r="AF879" i="7"/>
  <c r="AE879" i="7"/>
  <c r="AC879" i="7"/>
  <c r="AB879" i="7"/>
  <c r="AA879" i="7"/>
  <c r="Z879" i="7"/>
  <c r="Y879" i="7"/>
  <c r="X879" i="7"/>
  <c r="AH878" i="7"/>
  <c r="AF878" i="7"/>
  <c r="AE878" i="7"/>
  <c r="AC878" i="7"/>
  <c r="AB878" i="7"/>
  <c r="AA878" i="7"/>
  <c r="Z878" i="7"/>
  <c r="Y878" i="7"/>
  <c r="X878" i="7"/>
  <c r="AH877" i="7"/>
  <c r="AF877" i="7"/>
  <c r="AE877" i="7"/>
  <c r="AC877" i="7"/>
  <c r="AB877" i="7"/>
  <c r="AA877" i="7"/>
  <c r="Z877" i="7"/>
  <c r="Y877" i="7"/>
  <c r="X877" i="7"/>
  <c r="AH876" i="7"/>
  <c r="AF876" i="7"/>
  <c r="AE876" i="7"/>
  <c r="AC876" i="7"/>
  <c r="AB876" i="7"/>
  <c r="AA876" i="7"/>
  <c r="Z876" i="7"/>
  <c r="Y876" i="7"/>
  <c r="X876" i="7"/>
  <c r="AH875" i="7"/>
  <c r="AF875" i="7"/>
  <c r="AE875" i="7"/>
  <c r="AC875" i="7"/>
  <c r="AB875" i="7"/>
  <c r="AA875" i="7"/>
  <c r="Z875" i="7"/>
  <c r="Y875" i="7"/>
  <c r="X875" i="7"/>
  <c r="AH874" i="7"/>
  <c r="AF874" i="7"/>
  <c r="AE874" i="7"/>
  <c r="AC874" i="7"/>
  <c r="AB874" i="7"/>
  <c r="AA874" i="7"/>
  <c r="Z874" i="7"/>
  <c r="Y874" i="7"/>
  <c r="X874" i="7"/>
  <c r="AH873" i="7"/>
  <c r="AF873" i="7"/>
  <c r="AE873" i="7"/>
  <c r="AC873" i="7"/>
  <c r="AB873" i="7"/>
  <c r="AA873" i="7"/>
  <c r="Z873" i="7"/>
  <c r="Y873" i="7"/>
  <c r="X873" i="7"/>
  <c r="AH872" i="7"/>
  <c r="AF872" i="7"/>
  <c r="AE872" i="7"/>
  <c r="AC872" i="7"/>
  <c r="AB872" i="7"/>
  <c r="AA872" i="7"/>
  <c r="Z872" i="7"/>
  <c r="Y872" i="7"/>
  <c r="X872" i="7"/>
  <c r="AH871" i="7"/>
  <c r="AF871" i="7"/>
  <c r="AE871" i="7"/>
  <c r="AC871" i="7"/>
  <c r="AB871" i="7"/>
  <c r="AA871" i="7"/>
  <c r="Z871" i="7"/>
  <c r="Y871" i="7"/>
  <c r="X871" i="7"/>
  <c r="AH870" i="7"/>
  <c r="AF870" i="7"/>
  <c r="AE870" i="7"/>
  <c r="AC870" i="7"/>
  <c r="AB870" i="7"/>
  <c r="AA870" i="7"/>
  <c r="Z870" i="7"/>
  <c r="Y870" i="7"/>
  <c r="X870" i="7"/>
  <c r="AH869" i="7"/>
  <c r="AF869" i="7"/>
  <c r="AE869" i="7"/>
  <c r="AC869" i="7"/>
  <c r="AB869" i="7"/>
  <c r="AA869" i="7"/>
  <c r="Z869" i="7"/>
  <c r="Y869" i="7"/>
  <c r="X869" i="7"/>
  <c r="AH868" i="7"/>
  <c r="AF868" i="7"/>
  <c r="AE868" i="7"/>
  <c r="AC868" i="7"/>
  <c r="AB868" i="7"/>
  <c r="AA868" i="7"/>
  <c r="Z868" i="7"/>
  <c r="Y868" i="7"/>
  <c r="X868" i="7"/>
  <c r="AH867" i="7"/>
  <c r="AF867" i="7"/>
  <c r="AE867" i="7"/>
  <c r="AC867" i="7"/>
  <c r="AB867" i="7"/>
  <c r="AA867" i="7"/>
  <c r="Z867" i="7"/>
  <c r="Y867" i="7"/>
  <c r="X867" i="7"/>
  <c r="AH866" i="7"/>
  <c r="AF866" i="7"/>
  <c r="AE866" i="7"/>
  <c r="AC866" i="7"/>
  <c r="AB866" i="7"/>
  <c r="AA866" i="7"/>
  <c r="Z866" i="7"/>
  <c r="Y866" i="7"/>
  <c r="X866" i="7"/>
  <c r="AH865" i="7"/>
  <c r="AF865" i="7"/>
  <c r="AE865" i="7"/>
  <c r="AC865" i="7"/>
  <c r="AB865" i="7"/>
  <c r="AA865" i="7"/>
  <c r="Z865" i="7"/>
  <c r="Y865" i="7"/>
  <c r="X865" i="7"/>
  <c r="AH864" i="7"/>
  <c r="AF864" i="7"/>
  <c r="AE864" i="7"/>
  <c r="AC864" i="7"/>
  <c r="AB864" i="7"/>
  <c r="AA864" i="7"/>
  <c r="Z864" i="7"/>
  <c r="Y864" i="7"/>
  <c r="X864" i="7"/>
  <c r="AH863" i="7"/>
  <c r="AF863" i="7"/>
  <c r="AE863" i="7"/>
  <c r="AC863" i="7"/>
  <c r="AB863" i="7"/>
  <c r="AA863" i="7"/>
  <c r="Z863" i="7"/>
  <c r="Y863" i="7"/>
  <c r="X863" i="7"/>
  <c r="AH862" i="7"/>
  <c r="AF862" i="7"/>
  <c r="AE862" i="7"/>
  <c r="AC862" i="7"/>
  <c r="AB862" i="7"/>
  <c r="AA862" i="7"/>
  <c r="Z862" i="7"/>
  <c r="Y862" i="7"/>
  <c r="X862" i="7"/>
  <c r="AH861" i="7"/>
  <c r="AF861" i="7"/>
  <c r="AE861" i="7"/>
  <c r="AC861" i="7"/>
  <c r="AB861" i="7"/>
  <c r="AA861" i="7"/>
  <c r="Z861" i="7"/>
  <c r="Y861" i="7"/>
  <c r="X861" i="7"/>
  <c r="AH860" i="7"/>
  <c r="AF860" i="7"/>
  <c r="AE860" i="7"/>
  <c r="AC860" i="7"/>
  <c r="AB860" i="7"/>
  <c r="AA860" i="7"/>
  <c r="Z860" i="7"/>
  <c r="Y860" i="7"/>
  <c r="X860" i="7"/>
  <c r="AH859" i="7"/>
  <c r="AF859" i="7"/>
  <c r="AE859" i="7"/>
  <c r="AC859" i="7"/>
  <c r="AB859" i="7"/>
  <c r="AA859" i="7"/>
  <c r="Z859" i="7"/>
  <c r="Y859" i="7"/>
  <c r="X859" i="7"/>
  <c r="AH858" i="7"/>
  <c r="AF858" i="7"/>
  <c r="AE858" i="7"/>
  <c r="AC858" i="7"/>
  <c r="AB858" i="7"/>
  <c r="AA858" i="7"/>
  <c r="Z858" i="7"/>
  <c r="Y858" i="7"/>
  <c r="X858" i="7"/>
  <c r="AH857" i="7"/>
  <c r="AF857" i="7"/>
  <c r="AE857" i="7"/>
  <c r="AC857" i="7"/>
  <c r="AB857" i="7"/>
  <c r="AA857" i="7"/>
  <c r="Z857" i="7"/>
  <c r="Y857" i="7"/>
  <c r="X857" i="7"/>
  <c r="AH856" i="7"/>
  <c r="AF856" i="7"/>
  <c r="AE856" i="7"/>
  <c r="AC856" i="7"/>
  <c r="AB856" i="7"/>
  <c r="AA856" i="7"/>
  <c r="Z856" i="7"/>
  <c r="Y856" i="7"/>
  <c r="X856" i="7"/>
  <c r="AH855" i="7"/>
  <c r="AF855" i="7"/>
  <c r="AE855" i="7"/>
  <c r="AC855" i="7"/>
  <c r="AB855" i="7"/>
  <c r="AA855" i="7"/>
  <c r="Z855" i="7"/>
  <c r="Y855" i="7"/>
  <c r="X855" i="7"/>
  <c r="AH854" i="7"/>
  <c r="AF854" i="7"/>
  <c r="AE854" i="7"/>
  <c r="AC854" i="7"/>
  <c r="AB854" i="7"/>
  <c r="AA854" i="7"/>
  <c r="Z854" i="7"/>
  <c r="Y854" i="7"/>
  <c r="X854" i="7"/>
  <c r="AH853" i="7"/>
  <c r="AF853" i="7"/>
  <c r="AE853" i="7"/>
  <c r="AC853" i="7"/>
  <c r="AB853" i="7"/>
  <c r="AA853" i="7"/>
  <c r="Z853" i="7"/>
  <c r="Y853" i="7"/>
  <c r="X853" i="7"/>
  <c r="AH852" i="7"/>
  <c r="AF852" i="7"/>
  <c r="AE852" i="7"/>
  <c r="AC852" i="7"/>
  <c r="AB852" i="7"/>
  <c r="AA852" i="7"/>
  <c r="Z852" i="7"/>
  <c r="Y852" i="7"/>
  <c r="X852" i="7"/>
  <c r="AH851" i="7"/>
  <c r="AF851" i="7"/>
  <c r="AE851" i="7"/>
  <c r="AC851" i="7"/>
  <c r="AB851" i="7"/>
  <c r="AA851" i="7"/>
  <c r="Z851" i="7"/>
  <c r="Y851" i="7"/>
  <c r="X851" i="7"/>
  <c r="AH850" i="7"/>
  <c r="AF850" i="7"/>
  <c r="AE850" i="7"/>
  <c r="AC850" i="7"/>
  <c r="AB850" i="7"/>
  <c r="AA850" i="7"/>
  <c r="Z850" i="7"/>
  <c r="Y850" i="7"/>
  <c r="X850" i="7"/>
  <c r="AH849" i="7"/>
  <c r="AF849" i="7"/>
  <c r="AE849" i="7"/>
  <c r="AC849" i="7"/>
  <c r="AB849" i="7"/>
  <c r="AA849" i="7"/>
  <c r="Z849" i="7"/>
  <c r="Y849" i="7"/>
  <c r="X849" i="7"/>
  <c r="AH848" i="7"/>
  <c r="AF848" i="7"/>
  <c r="AE848" i="7"/>
  <c r="AC848" i="7"/>
  <c r="AB848" i="7"/>
  <c r="AA848" i="7"/>
  <c r="Z848" i="7"/>
  <c r="Y848" i="7"/>
  <c r="X848" i="7"/>
  <c r="AH847" i="7"/>
  <c r="AF847" i="7"/>
  <c r="AE847" i="7"/>
  <c r="AC847" i="7"/>
  <c r="AB847" i="7"/>
  <c r="AA847" i="7"/>
  <c r="Z847" i="7"/>
  <c r="Y847" i="7"/>
  <c r="X847" i="7"/>
  <c r="AH846" i="7"/>
  <c r="AF846" i="7"/>
  <c r="AE846" i="7"/>
  <c r="AC846" i="7"/>
  <c r="AB846" i="7"/>
  <c r="AA846" i="7"/>
  <c r="Z846" i="7"/>
  <c r="Y846" i="7"/>
  <c r="X846" i="7"/>
  <c r="AH845" i="7"/>
  <c r="AF845" i="7"/>
  <c r="AE845" i="7"/>
  <c r="AC845" i="7"/>
  <c r="AB845" i="7"/>
  <c r="AA845" i="7"/>
  <c r="Z845" i="7"/>
  <c r="Y845" i="7"/>
  <c r="X845" i="7"/>
  <c r="AH844" i="7"/>
  <c r="AF844" i="7"/>
  <c r="AE844" i="7"/>
  <c r="AC844" i="7"/>
  <c r="AB844" i="7"/>
  <c r="AA844" i="7"/>
  <c r="Z844" i="7"/>
  <c r="Y844" i="7"/>
  <c r="X844" i="7"/>
  <c r="AH843" i="7"/>
  <c r="AF843" i="7"/>
  <c r="AE843" i="7"/>
  <c r="AC843" i="7"/>
  <c r="AB843" i="7"/>
  <c r="AA843" i="7"/>
  <c r="Z843" i="7"/>
  <c r="Y843" i="7"/>
  <c r="X843" i="7"/>
  <c r="AH842" i="7"/>
  <c r="AF842" i="7"/>
  <c r="AE842" i="7"/>
  <c r="AC842" i="7"/>
  <c r="AB842" i="7"/>
  <c r="AA842" i="7"/>
  <c r="Z842" i="7"/>
  <c r="Y842" i="7"/>
  <c r="X842" i="7"/>
  <c r="AH841" i="7"/>
  <c r="AF841" i="7"/>
  <c r="AE841" i="7"/>
  <c r="AC841" i="7"/>
  <c r="AB841" i="7"/>
  <c r="AA841" i="7"/>
  <c r="Z841" i="7"/>
  <c r="Y841" i="7"/>
  <c r="X841" i="7"/>
  <c r="AH840" i="7"/>
  <c r="AF840" i="7"/>
  <c r="AE840" i="7"/>
  <c r="AC840" i="7"/>
  <c r="AB840" i="7"/>
  <c r="AA840" i="7"/>
  <c r="Z840" i="7"/>
  <c r="Y840" i="7"/>
  <c r="X840" i="7"/>
  <c r="AH839" i="7"/>
  <c r="AF839" i="7"/>
  <c r="AE839" i="7"/>
  <c r="AC839" i="7"/>
  <c r="AB839" i="7"/>
  <c r="AA839" i="7"/>
  <c r="Z839" i="7"/>
  <c r="Y839" i="7"/>
  <c r="X839" i="7"/>
  <c r="AH838" i="7"/>
  <c r="AF838" i="7"/>
  <c r="AE838" i="7"/>
  <c r="AC838" i="7"/>
  <c r="AB838" i="7"/>
  <c r="AA838" i="7"/>
  <c r="Z838" i="7"/>
  <c r="Y838" i="7"/>
  <c r="X838" i="7"/>
  <c r="AH837" i="7"/>
  <c r="AF837" i="7"/>
  <c r="AE837" i="7"/>
  <c r="AC837" i="7"/>
  <c r="AB837" i="7"/>
  <c r="AA837" i="7"/>
  <c r="Z837" i="7"/>
  <c r="Y837" i="7"/>
  <c r="X837" i="7"/>
  <c r="AH836" i="7"/>
  <c r="AF836" i="7"/>
  <c r="AE836" i="7"/>
  <c r="AC836" i="7"/>
  <c r="AB836" i="7"/>
  <c r="AA836" i="7"/>
  <c r="Z836" i="7"/>
  <c r="Y836" i="7"/>
  <c r="X836" i="7"/>
  <c r="AH835" i="7"/>
  <c r="AF835" i="7"/>
  <c r="AE835" i="7"/>
  <c r="AC835" i="7"/>
  <c r="AB835" i="7"/>
  <c r="AA835" i="7"/>
  <c r="Z835" i="7"/>
  <c r="Y835" i="7"/>
  <c r="X835" i="7"/>
  <c r="AH834" i="7"/>
  <c r="AF834" i="7"/>
  <c r="AE834" i="7"/>
  <c r="AC834" i="7"/>
  <c r="AB834" i="7"/>
  <c r="AA834" i="7"/>
  <c r="Z834" i="7"/>
  <c r="Y834" i="7"/>
  <c r="X834" i="7"/>
  <c r="AH833" i="7"/>
  <c r="AF833" i="7"/>
  <c r="AE833" i="7"/>
  <c r="AC833" i="7"/>
  <c r="AB833" i="7"/>
  <c r="AA833" i="7"/>
  <c r="Z833" i="7"/>
  <c r="Y833" i="7"/>
  <c r="X833" i="7"/>
  <c r="AH832" i="7"/>
  <c r="AF832" i="7"/>
  <c r="AE832" i="7"/>
  <c r="AC832" i="7"/>
  <c r="AB832" i="7"/>
  <c r="AA832" i="7"/>
  <c r="Z832" i="7"/>
  <c r="Y832" i="7"/>
  <c r="X832" i="7"/>
  <c r="AH831" i="7"/>
  <c r="AF831" i="7"/>
  <c r="AE831" i="7"/>
  <c r="AC831" i="7"/>
  <c r="AB831" i="7"/>
  <c r="AA831" i="7"/>
  <c r="Z831" i="7"/>
  <c r="Y831" i="7"/>
  <c r="X831" i="7"/>
  <c r="AH830" i="7"/>
  <c r="AF830" i="7"/>
  <c r="AE830" i="7"/>
  <c r="AC830" i="7"/>
  <c r="AB830" i="7"/>
  <c r="AA830" i="7"/>
  <c r="Z830" i="7"/>
  <c r="Y830" i="7"/>
  <c r="X830" i="7"/>
  <c r="AH829" i="7"/>
  <c r="AF829" i="7"/>
  <c r="AE829" i="7"/>
  <c r="AC829" i="7"/>
  <c r="AB829" i="7"/>
  <c r="AA829" i="7"/>
  <c r="Z829" i="7"/>
  <c r="Y829" i="7"/>
  <c r="X829" i="7"/>
  <c r="AH828" i="7"/>
  <c r="AF828" i="7"/>
  <c r="AE828" i="7"/>
  <c r="AC828" i="7"/>
  <c r="AB828" i="7"/>
  <c r="AA828" i="7"/>
  <c r="Z828" i="7"/>
  <c r="Y828" i="7"/>
  <c r="X828" i="7"/>
  <c r="AH827" i="7"/>
  <c r="AF827" i="7"/>
  <c r="AE827" i="7"/>
  <c r="AC827" i="7"/>
  <c r="AB827" i="7"/>
  <c r="AA827" i="7"/>
  <c r="Z827" i="7"/>
  <c r="Y827" i="7"/>
  <c r="X827" i="7"/>
  <c r="AH826" i="7"/>
  <c r="AF826" i="7"/>
  <c r="AE826" i="7"/>
  <c r="AC826" i="7"/>
  <c r="AB826" i="7"/>
  <c r="AA826" i="7"/>
  <c r="Z826" i="7"/>
  <c r="Y826" i="7"/>
  <c r="X826" i="7"/>
  <c r="AH825" i="7"/>
  <c r="AF825" i="7"/>
  <c r="AE825" i="7"/>
  <c r="AC825" i="7"/>
  <c r="AB825" i="7"/>
  <c r="AA825" i="7"/>
  <c r="Z825" i="7"/>
  <c r="Y825" i="7"/>
  <c r="X825" i="7"/>
  <c r="AH824" i="7"/>
  <c r="AF824" i="7"/>
  <c r="AE824" i="7"/>
  <c r="AC824" i="7"/>
  <c r="AB824" i="7"/>
  <c r="AA824" i="7"/>
  <c r="Z824" i="7"/>
  <c r="Y824" i="7"/>
  <c r="X824" i="7"/>
  <c r="AH823" i="7"/>
  <c r="AF823" i="7"/>
  <c r="AE823" i="7"/>
  <c r="AC823" i="7"/>
  <c r="AB823" i="7"/>
  <c r="AA823" i="7"/>
  <c r="Z823" i="7"/>
  <c r="Y823" i="7"/>
  <c r="X823" i="7"/>
  <c r="AH822" i="7"/>
  <c r="AF822" i="7"/>
  <c r="AE822" i="7"/>
  <c r="AC822" i="7"/>
  <c r="AB822" i="7"/>
  <c r="AA822" i="7"/>
  <c r="Z822" i="7"/>
  <c r="Y822" i="7"/>
  <c r="X822" i="7"/>
  <c r="AH821" i="7"/>
  <c r="AF821" i="7"/>
  <c r="AE821" i="7"/>
  <c r="AC821" i="7"/>
  <c r="AB821" i="7"/>
  <c r="AA821" i="7"/>
  <c r="Z821" i="7"/>
  <c r="Y821" i="7"/>
  <c r="X821" i="7"/>
  <c r="AH820" i="7"/>
  <c r="AF820" i="7"/>
  <c r="AE820" i="7"/>
  <c r="AC820" i="7"/>
  <c r="AB820" i="7"/>
  <c r="AA820" i="7"/>
  <c r="Z820" i="7"/>
  <c r="Y820" i="7"/>
  <c r="X820" i="7"/>
  <c r="AH819" i="7"/>
  <c r="AF819" i="7"/>
  <c r="AE819" i="7"/>
  <c r="AC819" i="7"/>
  <c r="AB819" i="7"/>
  <c r="AA819" i="7"/>
  <c r="Z819" i="7"/>
  <c r="Y819" i="7"/>
  <c r="X819" i="7"/>
  <c r="AH818" i="7"/>
  <c r="AF818" i="7"/>
  <c r="AE818" i="7"/>
  <c r="AC818" i="7"/>
  <c r="AB818" i="7"/>
  <c r="AA818" i="7"/>
  <c r="Z818" i="7"/>
  <c r="Y818" i="7"/>
  <c r="X818" i="7"/>
  <c r="AH817" i="7"/>
  <c r="AF817" i="7"/>
  <c r="AE817" i="7"/>
  <c r="AC817" i="7"/>
  <c r="AB817" i="7"/>
  <c r="AA817" i="7"/>
  <c r="Z817" i="7"/>
  <c r="Y817" i="7"/>
  <c r="X817" i="7"/>
  <c r="AH816" i="7"/>
  <c r="AF816" i="7"/>
  <c r="AE816" i="7"/>
  <c r="AC816" i="7"/>
  <c r="AB816" i="7"/>
  <c r="AA816" i="7"/>
  <c r="Z816" i="7"/>
  <c r="Y816" i="7"/>
  <c r="X816" i="7"/>
  <c r="AH815" i="7"/>
  <c r="AF815" i="7"/>
  <c r="AE815" i="7"/>
  <c r="AC815" i="7"/>
  <c r="AB815" i="7"/>
  <c r="AA815" i="7"/>
  <c r="Z815" i="7"/>
  <c r="Y815" i="7"/>
  <c r="X815" i="7"/>
  <c r="AH814" i="7"/>
  <c r="AF814" i="7"/>
  <c r="AE814" i="7"/>
  <c r="AC814" i="7"/>
  <c r="AB814" i="7"/>
  <c r="AA814" i="7"/>
  <c r="Z814" i="7"/>
  <c r="Y814" i="7"/>
  <c r="X814" i="7"/>
  <c r="AH813" i="7"/>
  <c r="AF813" i="7"/>
  <c r="AE813" i="7"/>
  <c r="AC813" i="7"/>
  <c r="AB813" i="7"/>
  <c r="AA813" i="7"/>
  <c r="Z813" i="7"/>
  <c r="Y813" i="7"/>
  <c r="X813" i="7"/>
  <c r="AH812" i="7"/>
  <c r="AF812" i="7"/>
  <c r="AE812" i="7"/>
  <c r="AC812" i="7"/>
  <c r="AB812" i="7"/>
  <c r="AA812" i="7"/>
  <c r="Z812" i="7"/>
  <c r="Y812" i="7"/>
  <c r="X812" i="7"/>
  <c r="AH811" i="7"/>
  <c r="AF811" i="7"/>
  <c r="AE811" i="7"/>
  <c r="AC811" i="7"/>
  <c r="AB811" i="7"/>
  <c r="AA811" i="7"/>
  <c r="Z811" i="7"/>
  <c r="Y811" i="7"/>
  <c r="X811" i="7"/>
  <c r="AH810" i="7"/>
  <c r="AF810" i="7"/>
  <c r="AE810" i="7"/>
  <c r="AC810" i="7"/>
  <c r="AB810" i="7"/>
  <c r="AA810" i="7"/>
  <c r="Z810" i="7"/>
  <c r="Y810" i="7"/>
  <c r="X810" i="7"/>
  <c r="AH809" i="7"/>
  <c r="AF809" i="7"/>
  <c r="AE809" i="7"/>
  <c r="AC809" i="7"/>
  <c r="AB809" i="7"/>
  <c r="AA809" i="7"/>
  <c r="Z809" i="7"/>
  <c r="Y809" i="7"/>
  <c r="X809" i="7"/>
  <c r="AH808" i="7"/>
  <c r="AF808" i="7"/>
  <c r="AE808" i="7"/>
  <c r="AC808" i="7"/>
  <c r="AB808" i="7"/>
  <c r="AA808" i="7"/>
  <c r="Z808" i="7"/>
  <c r="Y808" i="7"/>
  <c r="X808" i="7"/>
  <c r="AH807" i="7"/>
  <c r="AF807" i="7"/>
  <c r="AE807" i="7"/>
  <c r="AC807" i="7"/>
  <c r="AB807" i="7"/>
  <c r="AA807" i="7"/>
  <c r="Z807" i="7"/>
  <c r="Y807" i="7"/>
  <c r="X807" i="7"/>
  <c r="AH806" i="7"/>
  <c r="AF806" i="7"/>
  <c r="AE806" i="7"/>
  <c r="AC806" i="7"/>
  <c r="AB806" i="7"/>
  <c r="AA806" i="7"/>
  <c r="Z806" i="7"/>
  <c r="Y806" i="7"/>
  <c r="X806" i="7"/>
  <c r="AH805" i="7"/>
  <c r="AF805" i="7"/>
  <c r="AE805" i="7"/>
  <c r="AC805" i="7"/>
  <c r="AB805" i="7"/>
  <c r="AA805" i="7"/>
  <c r="Z805" i="7"/>
  <c r="Y805" i="7"/>
  <c r="X805" i="7"/>
  <c r="AH804" i="7"/>
  <c r="AF804" i="7"/>
  <c r="AE804" i="7"/>
  <c r="AC804" i="7"/>
  <c r="AB804" i="7"/>
  <c r="AA804" i="7"/>
  <c r="Z804" i="7"/>
  <c r="Y804" i="7"/>
  <c r="X804" i="7"/>
  <c r="AH803" i="7"/>
  <c r="AF803" i="7"/>
  <c r="AE803" i="7"/>
  <c r="AC803" i="7"/>
  <c r="AB803" i="7"/>
  <c r="AA803" i="7"/>
  <c r="Z803" i="7"/>
  <c r="Y803" i="7"/>
  <c r="X803" i="7"/>
  <c r="AH802" i="7"/>
  <c r="AF802" i="7"/>
  <c r="AE802" i="7"/>
  <c r="AC802" i="7"/>
  <c r="AB802" i="7"/>
  <c r="AA802" i="7"/>
  <c r="Z802" i="7"/>
  <c r="Y802" i="7"/>
  <c r="X802" i="7"/>
  <c r="AH801" i="7"/>
  <c r="AF801" i="7"/>
  <c r="AE801" i="7"/>
  <c r="AC801" i="7"/>
  <c r="AB801" i="7"/>
  <c r="AA801" i="7"/>
  <c r="Z801" i="7"/>
  <c r="Y801" i="7"/>
  <c r="X801" i="7"/>
  <c r="AH800" i="7"/>
  <c r="AF800" i="7"/>
  <c r="AE800" i="7"/>
  <c r="AC800" i="7"/>
  <c r="AB800" i="7"/>
  <c r="AA800" i="7"/>
  <c r="Z800" i="7"/>
  <c r="Y800" i="7"/>
  <c r="X800" i="7"/>
  <c r="AH799" i="7"/>
  <c r="AF799" i="7"/>
  <c r="AE799" i="7"/>
  <c r="AC799" i="7"/>
  <c r="AB799" i="7"/>
  <c r="AA799" i="7"/>
  <c r="Z799" i="7"/>
  <c r="Y799" i="7"/>
  <c r="X799" i="7"/>
  <c r="AH798" i="7"/>
  <c r="AF798" i="7"/>
  <c r="AE798" i="7"/>
  <c r="AC798" i="7"/>
  <c r="AB798" i="7"/>
  <c r="AA798" i="7"/>
  <c r="Z798" i="7"/>
  <c r="Y798" i="7"/>
  <c r="X798" i="7"/>
  <c r="AH797" i="7"/>
  <c r="AF797" i="7"/>
  <c r="AE797" i="7"/>
  <c r="AC797" i="7"/>
  <c r="AB797" i="7"/>
  <c r="AA797" i="7"/>
  <c r="Z797" i="7"/>
  <c r="Y797" i="7"/>
  <c r="X797" i="7"/>
  <c r="AH796" i="7"/>
  <c r="AF796" i="7"/>
  <c r="AE796" i="7"/>
  <c r="AC796" i="7"/>
  <c r="AB796" i="7"/>
  <c r="AA796" i="7"/>
  <c r="Z796" i="7"/>
  <c r="Y796" i="7"/>
  <c r="X796" i="7"/>
  <c r="AH795" i="7"/>
  <c r="AF795" i="7"/>
  <c r="AE795" i="7"/>
  <c r="AC795" i="7"/>
  <c r="AB795" i="7"/>
  <c r="AA795" i="7"/>
  <c r="Z795" i="7"/>
  <c r="Y795" i="7"/>
  <c r="X795" i="7"/>
  <c r="AH794" i="7"/>
  <c r="AF794" i="7"/>
  <c r="AE794" i="7"/>
  <c r="AC794" i="7"/>
  <c r="AB794" i="7"/>
  <c r="AA794" i="7"/>
  <c r="Z794" i="7"/>
  <c r="Y794" i="7"/>
  <c r="X794" i="7"/>
  <c r="AH793" i="7"/>
  <c r="AF793" i="7"/>
  <c r="AE793" i="7"/>
  <c r="AC793" i="7"/>
  <c r="AB793" i="7"/>
  <c r="AA793" i="7"/>
  <c r="Z793" i="7"/>
  <c r="Y793" i="7"/>
  <c r="X793" i="7"/>
  <c r="AH792" i="7"/>
  <c r="AF792" i="7"/>
  <c r="AE792" i="7"/>
  <c r="AC792" i="7"/>
  <c r="AB792" i="7"/>
  <c r="AA792" i="7"/>
  <c r="Z792" i="7"/>
  <c r="Y792" i="7"/>
  <c r="X792" i="7"/>
  <c r="AH791" i="7"/>
  <c r="AF791" i="7"/>
  <c r="AE791" i="7"/>
  <c r="AC791" i="7"/>
  <c r="AB791" i="7"/>
  <c r="AA791" i="7"/>
  <c r="Z791" i="7"/>
  <c r="Y791" i="7"/>
  <c r="X791" i="7"/>
  <c r="AH790" i="7"/>
  <c r="AF790" i="7"/>
  <c r="AE790" i="7"/>
  <c r="AC790" i="7"/>
  <c r="AB790" i="7"/>
  <c r="AA790" i="7"/>
  <c r="Z790" i="7"/>
  <c r="Y790" i="7"/>
  <c r="X790" i="7"/>
  <c r="AH789" i="7"/>
  <c r="AF789" i="7"/>
  <c r="AE789" i="7"/>
  <c r="AC789" i="7"/>
  <c r="AB789" i="7"/>
  <c r="AA789" i="7"/>
  <c r="Z789" i="7"/>
  <c r="Y789" i="7"/>
  <c r="X789" i="7"/>
  <c r="AH788" i="7"/>
  <c r="AF788" i="7"/>
  <c r="AE788" i="7"/>
  <c r="AC788" i="7"/>
  <c r="AB788" i="7"/>
  <c r="AA788" i="7"/>
  <c r="Z788" i="7"/>
  <c r="Y788" i="7"/>
  <c r="X788" i="7"/>
  <c r="AH787" i="7"/>
  <c r="AF787" i="7"/>
  <c r="AE787" i="7"/>
  <c r="AC787" i="7"/>
  <c r="AB787" i="7"/>
  <c r="AA787" i="7"/>
  <c r="Z787" i="7"/>
  <c r="Y787" i="7"/>
  <c r="X787" i="7"/>
  <c r="AH786" i="7"/>
  <c r="AF786" i="7"/>
  <c r="AE786" i="7"/>
  <c r="AC786" i="7"/>
  <c r="AB786" i="7"/>
  <c r="AA786" i="7"/>
  <c r="Z786" i="7"/>
  <c r="Y786" i="7"/>
  <c r="X786" i="7"/>
  <c r="AH785" i="7"/>
  <c r="AF785" i="7"/>
  <c r="AE785" i="7"/>
  <c r="AC785" i="7"/>
  <c r="AB785" i="7"/>
  <c r="AA785" i="7"/>
  <c r="Z785" i="7"/>
  <c r="Y785" i="7"/>
  <c r="X785" i="7"/>
  <c r="AH784" i="7"/>
  <c r="AF784" i="7"/>
  <c r="AE784" i="7"/>
  <c r="AC784" i="7"/>
  <c r="AB784" i="7"/>
  <c r="AA784" i="7"/>
  <c r="Z784" i="7"/>
  <c r="Y784" i="7"/>
  <c r="X784" i="7"/>
  <c r="AH783" i="7"/>
  <c r="AF783" i="7"/>
  <c r="AE783" i="7"/>
  <c r="AC783" i="7"/>
  <c r="AB783" i="7"/>
  <c r="AA783" i="7"/>
  <c r="Z783" i="7"/>
  <c r="Y783" i="7"/>
  <c r="X783" i="7"/>
  <c r="AH782" i="7"/>
  <c r="AF782" i="7"/>
  <c r="AE782" i="7"/>
  <c r="AC782" i="7"/>
  <c r="AB782" i="7"/>
  <c r="AA782" i="7"/>
  <c r="Z782" i="7"/>
  <c r="Y782" i="7"/>
  <c r="X782" i="7"/>
  <c r="AH781" i="7"/>
  <c r="AF781" i="7"/>
  <c r="AE781" i="7"/>
  <c r="AC781" i="7"/>
  <c r="AB781" i="7"/>
  <c r="AA781" i="7"/>
  <c r="Z781" i="7"/>
  <c r="Y781" i="7"/>
  <c r="X781" i="7"/>
  <c r="AH780" i="7"/>
  <c r="AF780" i="7"/>
  <c r="AE780" i="7"/>
  <c r="AC780" i="7"/>
  <c r="AB780" i="7"/>
  <c r="AA780" i="7"/>
  <c r="Z780" i="7"/>
  <c r="Y780" i="7"/>
  <c r="X780" i="7"/>
  <c r="AH779" i="7"/>
  <c r="AF779" i="7"/>
  <c r="AE779" i="7"/>
  <c r="AC779" i="7"/>
  <c r="AB779" i="7"/>
  <c r="AA779" i="7"/>
  <c r="Z779" i="7"/>
  <c r="Y779" i="7"/>
  <c r="X779" i="7"/>
  <c r="AH778" i="7"/>
  <c r="AF778" i="7"/>
  <c r="AE778" i="7"/>
  <c r="AC778" i="7"/>
  <c r="AB778" i="7"/>
  <c r="AA778" i="7"/>
  <c r="Z778" i="7"/>
  <c r="Y778" i="7"/>
  <c r="X778" i="7"/>
  <c r="AH777" i="7"/>
  <c r="AF777" i="7"/>
  <c r="AE777" i="7"/>
  <c r="AC777" i="7"/>
  <c r="AB777" i="7"/>
  <c r="AA777" i="7"/>
  <c r="Z777" i="7"/>
  <c r="Y777" i="7"/>
  <c r="X777" i="7"/>
  <c r="AH776" i="7"/>
  <c r="AF776" i="7"/>
  <c r="AE776" i="7"/>
  <c r="AC776" i="7"/>
  <c r="AB776" i="7"/>
  <c r="AA776" i="7"/>
  <c r="Z776" i="7"/>
  <c r="Y776" i="7"/>
  <c r="X776" i="7"/>
  <c r="AH775" i="7"/>
  <c r="AF775" i="7"/>
  <c r="AE775" i="7"/>
  <c r="AC775" i="7"/>
  <c r="AB775" i="7"/>
  <c r="AA775" i="7"/>
  <c r="Z775" i="7"/>
  <c r="Y775" i="7"/>
  <c r="X775" i="7"/>
  <c r="AH774" i="7"/>
  <c r="AF774" i="7"/>
  <c r="AE774" i="7"/>
  <c r="AC774" i="7"/>
  <c r="AB774" i="7"/>
  <c r="AA774" i="7"/>
  <c r="Z774" i="7"/>
  <c r="Y774" i="7"/>
  <c r="X774" i="7"/>
  <c r="AH773" i="7"/>
  <c r="AF773" i="7"/>
  <c r="AE773" i="7"/>
  <c r="AC773" i="7"/>
  <c r="AB773" i="7"/>
  <c r="AA773" i="7"/>
  <c r="Z773" i="7"/>
  <c r="Y773" i="7"/>
  <c r="X773" i="7"/>
  <c r="AH772" i="7"/>
  <c r="AF772" i="7"/>
  <c r="AE772" i="7"/>
  <c r="AC772" i="7"/>
  <c r="AB772" i="7"/>
  <c r="AA772" i="7"/>
  <c r="Z772" i="7"/>
  <c r="Y772" i="7"/>
  <c r="X772" i="7"/>
  <c r="AH771" i="7"/>
  <c r="AF771" i="7"/>
  <c r="AE771" i="7"/>
  <c r="AC771" i="7"/>
  <c r="AB771" i="7"/>
  <c r="AA771" i="7"/>
  <c r="Z771" i="7"/>
  <c r="Y771" i="7"/>
  <c r="X771" i="7"/>
  <c r="AH770" i="7"/>
  <c r="AF770" i="7"/>
  <c r="AE770" i="7"/>
  <c r="AC770" i="7"/>
  <c r="AB770" i="7"/>
  <c r="AA770" i="7"/>
  <c r="Z770" i="7"/>
  <c r="Y770" i="7"/>
  <c r="X770" i="7"/>
  <c r="AH769" i="7"/>
  <c r="AF769" i="7"/>
  <c r="AE769" i="7"/>
  <c r="AC769" i="7"/>
  <c r="AB769" i="7"/>
  <c r="AA769" i="7"/>
  <c r="Z769" i="7"/>
  <c r="Y769" i="7"/>
  <c r="X769" i="7"/>
  <c r="AH768" i="7"/>
  <c r="AF768" i="7"/>
  <c r="AE768" i="7"/>
  <c r="AC768" i="7"/>
  <c r="AB768" i="7"/>
  <c r="AA768" i="7"/>
  <c r="Z768" i="7"/>
  <c r="Y768" i="7"/>
  <c r="X768" i="7"/>
  <c r="AH767" i="7"/>
  <c r="AF767" i="7"/>
  <c r="AE767" i="7"/>
  <c r="AC767" i="7"/>
  <c r="AB767" i="7"/>
  <c r="AA767" i="7"/>
  <c r="Z767" i="7"/>
  <c r="Y767" i="7"/>
  <c r="X767" i="7"/>
  <c r="AH766" i="7"/>
  <c r="AF766" i="7"/>
  <c r="AE766" i="7"/>
  <c r="AC766" i="7"/>
  <c r="AB766" i="7"/>
  <c r="AA766" i="7"/>
  <c r="Z766" i="7"/>
  <c r="Y766" i="7"/>
  <c r="X766" i="7"/>
  <c r="AH765" i="7"/>
  <c r="AF765" i="7"/>
  <c r="AE765" i="7"/>
  <c r="AC765" i="7"/>
  <c r="AB765" i="7"/>
  <c r="AA765" i="7"/>
  <c r="Z765" i="7"/>
  <c r="Y765" i="7"/>
  <c r="X765" i="7"/>
  <c r="AH764" i="7"/>
  <c r="AF764" i="7"/>
  <c r="AE764" i="7"/>
  <c r="AC764" i="7"/>
  <c r="AB764" i="7"/>
  <c r="AA764" i="7"/>
  <c r="Z764" i="7"/>
  <c r="Y764" i="7"/>
  <c r="X764" i="7"/>
  <c r="AH763" i="7"/>
  <c r="AF763" i="7"/>
  <c r="AE763" i="7"/>
  <c r="AC763" i="7"/>
  <c r="AB763" i="7"/>
  <c r="AA763" i="7"/>
  <c r="Z763" i="7"/>
  <c r="Y763" i="7"/>
  <c r="X763" i="7"/>
  <c r="AH762" i="7"/>
  <c r="AF762" i="7"/>
  <c r="AE762" i="7"/>
  <c r="AC762" i="7"/>
  <c r="AB762" i="7"/>
  <c r="AA762" i="7"/>
  <c r="Z762" i="7"/>
  <c r="Y762" i="7"/>
  <c r="X762" i="7"/>
  <c r="AH761" i="7"/>
  <c r="AF761" i="7"/>
  <c r="AE761" i="7"/>
  <c r="AC761" i="7"/>
  <c r="AB761" i="7"/>
  <c r="AA761" i="7"/>
  <c r="Z761" i="7"/>
  <c r="Y761" i="7"/>
  <c r="X761" i="7"/>
  <c r="AH760" i="7"/>
  <c r="AF760" i="7"/>
  <c r="AE760" i="7"/>
  <c r="AC760" i="7"/>
  <c r="AB760" i="7"/>
  <c r="AA760" i="7"/>
  <c r="Z760" i="7"/>
  <c r="Y760" i="7"/>
  <c r="X760" i="7"/>
  <c r="AH759" i="7"/>
  <c r="AF759" i="7"/>
  <c r="AE759" i="7"/>
  <c r="AC759" i="7"/>
  <c r="AB759" i="7"/>
  <c r="AA759" i="7"/>
  <c r="Z759" i="7"/>
  <c r="Y759" i="7"/>
  <c r="X759" i="7"/>
  <c r="AH758" i="7"/>
  <c r="AF758" i="7"/>
  <c r="AE758" i="7"/>
  <c r="AC758" i="7"/>
  <c r="AB758" i="7"/>
  <c r="AA758" i="7"/>
  <c r="Z758" i="7"/>
  <c r="Y758" i="7"/>
  <c r="X758" i="7"/>
  <c r="AH757" i="7"/>
  <c r="AF757" i="7"/>
  <c r="AE757" i="7"/>
  <c r="AC757" i="7"/>
  <c r="AB757" i="7"/>
  <c r="AA757" i="7"/>
  <c r="Z757" i="7"/>
  <c r="Y757" i="7"/>
  <c r="X757" i="7"/>
  <c r="AH756" i="7"/>
  <c r="AF756" i="7"/>
  <c r="AE756" i="7"/>
  <c r="AC756" i="7"/>
  <c r="AB756" i="7"/>
  <c r="AA756" i="7"/>
  <c r="Z756" i="7"/>
  <c r="Y756" i="7"/>
  <c r="X756" i="7"/>
  <c r="AH755" i="7"/>
  <c r="AF755" i="7"/>
  <c r="AE755" i="7"/>
  <c r="AC755" i="7"/>
  <c r="AB755" i="7"/>
  <c r="AA755" i="7"/>
  <c r="Z755" i="7"/>
  <c r="Y755" i="7"/>
  <c r="X755" i="7"/>
  <c r="AH754" i="7"/>
  <c r="AF754" i="7"/>
  <c r="AE754" i="7"/>
  <c r="AC754" i="7"/>
  <c r="AB754" i="7"/>
  <c r="AA754" i="7"/>
  <c r="Z754" i="7"/>
  <c r="Y754" i="7"/>
  <c r="X754" i="7"/>
  <c r="AH753" i="7"/>
  <c r="AF753" i="7"/>
  <c r="AE753" i="7"/>
  <c r="AC753" i="7"/>
  <c r="AB753" i="7"/>
  <c r="AA753" i="7"/>
  <c r="Z753" i="7"/>
  <c r="Y753" i="7"/>
  <c r="X753" i="7"/>
  <c r="AH752" i="7"/>
  <c r="AF752" i="7"/>
  <c r="AE752" i="7"/>
  <c r="AC752" i="7"/>
  <c r="AB752" i="7"/>
  <c r="AA752" i="7"/>
  <c r="Z752" i="7"/>
  <c r="Y752" i="7"/>
  <c r="X752" i="7"/>
  <c r="AH751" i="7"/>
  <c r="AF751" i="7"/>
  <c r="AE751" i="7"/>
  <c r="AC751" i="7"/>
  <c r="AB751" i="7"/>
  <c r="AA751" i="7"/>
  <c r="Z751" i="7"/>
  <c r="Y751" i="7"/>
  <c r="X751" i="7"/>
  <c r="AH750" i="7"/>
  <c r="AF750" i="7"/>
  <c r="AE750" i="7"/>
  <c r="AC750" i="7"/>
  <c r="AB750" i="7"/>
  <c r="AA750" i="7"/>
  <c r="Z750" i="7"/>
  <c r="Y750" i="7"/>
  <c r="X750" i="7"/>
  <c r="AH749" i="7"/>
  <c r="AF749" i="7"/>
  <c r="AE749" i="7"/>
  <c r="AC749" i="7"/>
  <c r="AB749" i="7"/>
  <c r="AA749" i="7"/>
  <c r="Z749" i="7"/>
  <c r="Y749" i="7"/>
  <c r="X749" i="7"/>
  <c r="AH748" i="7"/>
  <c r="AF748" i="7"/>
  <c r="AE748" i="7"/>
  <c r="AC748" i="7"/>
  <c r="AB748" i="7"/>
  <c r="AA748" i="7"/>
  <c r="Z748" i="7"/>
  <c r="Y748" i="7"/>
  <c r="X748" i="7"/>
  <c r="AH747" i="7"/>
  <c r="AF747" i="7"/>
  <c r="AE747" i="7"/>
  <c r="AC747" i="7"/>
  <c r="AB747" i="7"/>
  <c r="AA747" i="7"/>
  <c r="Z747" i="7"/>
  <c r="Y747" i="7"/>
  <c r="X747" i="7"/>
  <c r="AH746" i="7"/>
  <c r="AF746" i="7"/>
  <c r="AE746" i="7"/>
  <c r="AC746" i="7"/>
  <c r="AB746" i="7"/>
  <c r="AA746" i="7"/>
  <c r="Z746" i="7"/>
  <c r="Y746" i="7"/>
  <c r="X746" i="7"/>
  <c r="AH745" i="7"/>
  <c r="AF745" i="7"/>
  <c r="AE745" i="7"/>
  <c r="AC745" i="7"/>
  <c r="AB745" i="7"/>
  <c r="AA745" i="7"/>
  <c r="Z745" i="7"/>
  <c r="Y745" i="7"/>
  <c r="X745" i="7"/>
  <c r="AH744" i="7"/>
  <c r="AF744" i="7"/>
  <c r="AE744" i="7"/>
  <c r="AC744" i="7"/>
  <c r="AB744" i="7"/>
  <c r="AA744" i="7"/>
  <c r="Z744" i="7"/>
  <c r="Y744" i="7"/>
  <c r="X744" i="7"/>
  <c r="AH743" i="7"/>
  <c r="AF743" i="7"/>
  <c r="AE743" i="7"/>
  <c r="AC743" i="7"/>
  <c r="AB743" i="7"/>
  <c r="AA743" i="7"/>
  <c r="Z743" i="7"/>
  <c r="Y743" i="7"/>
  <c r="X743" i="7"/>
  <c r="AH742" i="7"/>
  <c r="AF742" i="7"/>
  <c r="AE742" i="7"/>
  <c r="AC742" i="7"/>
  <c r="AB742" i="7"/>
  <c r="AA742" i="7"/>
  <c r="Z742" i="7"/>
  <c r="Y742" i="7"/>
  <c r="X742" i="7"/>
  <c r="AH741" i="7"/>
  <c r="AF741" i="7"/>
  <c r="AE741" i="7"/>
  <c r="AC741" i="7"/>
  <c r="AB741" i="7"/>
  <c r="AA741" i="7"/>
  <c r="Z741" i="7"/>
  <c r="Y741" i="7"/>
  <c r="X741" i="7"/>
  <c r="AH740" i="7"/>
  <c r="AF740" i="7"/>
  <c r="AE740" i="7"/>
  <c r="AC740" i="7"/>
  <c r="AB740" i="7"/>
  <c r="AA740" i="7"/>
  <c r="Z740" i="7"/>
  <c r="Y740" i="7"/>
  <c r="X740" i="7"/>
  <c r="AH739" i="7"/>
  <c r="AF739" i="7"/>
  <c r="AE739" i="7"/>
  <c r="AC739" i="7"/>
  <c r="AB739" i="7"/>
  <c r="AA739" i="7"/>
  <c r="Z739" i="7"/>
  <c r="Y739" i="7"/>
  <c r="X739" i="7"/>
  <c r="AH738" i="7"/>
  <c r="AF738" i="7"/>
  <c r="AE738" i="7"/>
  <c r="AC738" i="7"/>
  <c r="AB738" i="7"/>
  <c r="AA738" i="7"/>
  <c r="Z738" i="7"/>
  <c r="Y738" i="7"/>
  <c r="X738" i="7"/>
  <c r="AH737" i="7"/>
  <c r="AF737" i="7"/>
  <c r="AE737" i="7"/>
  <c r="AC737" i="7"/>
  <c r="AB737" i="7"/>
  <c r="AA737" i="7"/>
  <c r="Z737" i="7"/>
  <c r="Y737" i="7"/>
  <c r="X737" i="7"/>
  <c r="AH736" i="7"/>
  <c r="AF736" i="7"/>
  <c r="AE736" i="7"/>
  <c r="AC736" i="7"/>
  <c r="AB736" i="7"/>
  <c r="AA736" i="7"/>
  <c r="Z736" i="7"/>
  <c r="Y736" i="7"/>
  <c r="X736" i="7"/>
  <c r="AH735" i="7"/>
  <c r="AF735" i="7"/>
  <c r="AE735" i="7"/>
  <c r="AC735" i="7"/>
  <c r="AB735" i="7"/>
  <c r="AA735" i="7"/>
  <c r="Z735" i="7"/>
  <c r="Y735" i="7"/>
  <c r="X735" i="7"/>
  <c r="AH734" i="7"/>
  <c r="AF734" i="7"/>
  <c r="AE734" i="7"/>
  <c r="AC734" i="7"/>
  <c r="AB734" i="7"/>
  <c r="AA734" i="7"/>
  <c r="Z734" i="7"/>
  <c r="Y734" i="7"/>
  <c r="X734" i="7"/>
  <c r="AH733" i="7"/>
  <c r="AF733" i="7"/>
  <c r="AE733" i="7"/>
  <c r="AC733" i="7"/>
  <c r="AB733" i="7"/>
  <c r="AA733" i="7"/>
  <c r="Z733" i="7"/>
  <c r="Y733" i="7"/>
  <c r="X733" i="7"/>
  <c r="AH732" i="7"/>
  <c r="AF732" i="7"/>
  <c r="AE732" i="7"/>
  <c r="AC732" i="7"/>
  <c r="AB732" i="7"/>
  <c r="AA732" i="7"/>
  <c r="Z732" i="7"/>
  <c r="Y732" i="7"/>
  <c r="X732" i="7"/>
  <c r="AH731" i="7"/>
  <c r="AF731" i="7"/>
  <c r="AE731" i="7"/>
  <c r="AC731" i="7"/>
  <c r="AB731" i="7"/>
  <c r="AA731" i="7"/>
  <c r="Z731" i="7"/>
  <c r="Y731" i="7"/>
  <c r="X731" i="7"/>
  <c r="AH730" i="7"/>
  <c r="AF730" i="7"/>
  <c r="AE730" i="7"/>
  <c r="AC730" i="7"/>
  <c r="AB730" i="7"/>
  <c r="AA730" i="7"/>
  <c r="Z730" i="7"/>
  <c r="Y730" i="7"/>
  <c r="X730" i="7"/>
  <c r="AH729" i="7"/>
  <c r="AF729" i="7"/>
  <c r="AE729" i="7"/>
  <c r="AC729" i="7"/>
  <c r="AB729" i="7"/>
  <c r="AA729" i="7"/>
  <c r="Z729" i="7"/>
  <c r="Y729" i="7"/>
  <c r="X729" i="7"/>
  <c r="AH728" i="7"/>
  <c r="AF728" i="7"/>
  <c r="AE728" i="7"/>
  <c r="AC728" i="7"/>
  <c r="AB728" i="7"/>
  <c r="AA728" i="7"/>
  <c r="Z728" i="7"/>
  <c r="Y728" i="7"/>
  <c r="X728" i="7"/>
  <c r="AH727" i="7"/>
  <c r="AF727" i="7"/>
  <c r="AE727" i="7"/>
  <c r="AC727" i="7"/>
  <c r="AB727" i="7"/>
  <c r="AA727" i="7"/>
  <c r="Z727" i="7"/>
  <c r="Y727" i="7"/>
  <c r="X727" i="7"/>
  <c r="AH726" i="7"/>
  <c r="AF726" i="7"/>
  <c r="AE726" i="7"/>
  <c r="AC726" i="7"/>
  <c r="AB726" i="7"/>
  <c r="AA726" i="7"/>
  <c r="Z726" i="7"/>
  <c r="Y726" i="7"/>
  <c r="X726" i="7"/>
  <c r="AH725" i="7"/>
  <c r="AF725" i="7"/>
  <c r="AE725" i="7"/>
  <c r="AC725" i="7"/>
  <c r="AB725" i="7"/>
  <c r="AA725" i="7"/>
  <c r="Z725" i="7"/>
  <c r="Y725" i="7"/>
  <c r="X725" i="7"/>
  <c r="AH724" i="7"/>
  <c r="AF724" i="7"/>
  <c r="AE724" i="7"/>
  <c r="AC724" i="7"/>
  <c r="AB724" i="7"/>
  <c r="AA724" i="7"/>
  <c r="Z724" i="7"/>
  <c r="Y724" i="7"/>
  <c r="X724" i="7"/>
  <c r="AH723" i="7"/>
  <c r="AF723" i="7"/>
  <c r="AE723" i="7"/>
  <c r="AC723" i="7"/>
  <c r="AB723" i="7"/>
  <c r="AA723" i="7"/>
  <c r="Z723" i="7"/>
  <c r="Y723" i="7"/>
  <c r="X723" i="7"/>
  <c r="AH722" i="7"/>
  <c r="AF722" i="7"/>
  <c r="AE722" i="7"/>
  <c r="AC722" i="7"/>
  <c r="AB722" i="7"/>
  <c r="AA722" i="7"/>
  <c r="Z722" i="7"/>
  <c r="Y722" i="7"/>
  <c r="X722" i="7"/>
  <c r="AH721" i="7"/>
  <c r="AF721" i="7"/>
  <c r="AE721" i="7"/>
  <c r="AC721" i="7"/>
  <c r="AB721" i="7"/>
  <c r="AA721" i="7"/>
  <c r="Z721" i="7"/>
  <c r="Y721" i="7"/>
  <c r="X721" i="7"/>
  <c r="AH720" i="7"/>
  <c r="AF720" i="7"/>
  <c r="AE720" i="7"/>
  <c r="AC720" i="7"/>
  <c r="AB720" i="7"/>
  <c r="AA720" i="7"/>
  <c r="Z720" i="7"/>
  <c r="Y720" i="7"/>
  <c r="X720" i="7"/>
  <c r="AH719" i="7"/>
  <c r="AF719" i="7"/>
  <c r="AE719" i="7"/>
  <c r="AC719" i="7"/>
  <c r="AB719" i="7"/>
  <c r="AA719" i="7"/>
  <c r="Z719" i="7"/>
  <c r="Y719" i="7"/>
  <c r="X719" i="7"/>
  <c r="AH718" i="7"/>
  <c r="AF718" i="7"/>
  <c r="AE718" i="7"/>
  <c r="AC718" i="7"/>
  <c r="AB718" i="7"/>
  <c r="AA718" i="7"/>
  <c r="Z718" i="7"/>
  <c r="Y718" i="7"/>
  <c r="X718" i="7"/>
  <c r="AH717" i="7"/>
  <c r="AF717" i="7"/>
  <c r="AE717" i="7"/>
  <c r="AC717" i="7"/>
  <c r="AB717" i="7"/>
  <c r="AA717" i="7"/>
  <c r="Z717" i="7"/>
  <c r="Y717" i="7"/>
  <c r="X717" i="7"/>
  <c r="AH716" i="7"/>
  <c r="AF716" i="7"/>
  <c r="AE716" i="7"/>
  <c r="AC716" i="7"/>
  <c r="AB716" i="7"/>
  <c r="AA716" i="7"/>
  <c r="Z716" i="7"/>
  <c r="Y716" i="7"/>
  <c r="X716" i="7"/>
  <c r="AH715" i="7"/>
  <c r="AF715" i="7"/>
  <c r="AE715" i="7"/>
  <c r="AC715" i="7"/>
  <c r="AB715" i="7"/>
  <c r="AA715" i="7"/>
  <c r="Z715" i="7"/>
  <c r="Y715" i="7"/>
  <c r="X715" i="7"/>
  <c r="AH714" i="7"/>
  <c r="AF714" i="7"/>
  <c r="AE714" i="7"/>
  <c r="AC714" i="7"/>
  <c r="AB714" i="7"/>
  <c r="AA714" i="7"/>
  <c r="Z714" i="7"/>
  <c r="Y714" i="7"/>
  <c r="X714" i="7"/>
  <c r="AH713" i="7"/>
  <c r="AF713" i="7"/>
  <c r="AE713" i="7"/>
  <c r="AC713" i="7"/>
  <c r="AB713" i="7"/>
  <c r="AA713" i="7"/>
  <c r="Z713" i="7"/>
  <c r="Y713" i="7"/>
  <c r="X713" i="7"/>
  <c r="AH712" i="7"/>
  <c r="AF712" i="7"/>
  <c r="AE712" i="7"/>
  <c r="AC712" i="7"/>
  <c r="AB712" i="7"/>
  <c r="AA712" i="7"/>
  <c r="Z712" i="7"/>
  <c r="Y712" i="7"/>
  <c r="X712" i="7"/>
  <c r="AH711" i="7"/>
  <c r="AF711" i="7"/>
  <c r="AE711" i="7"/>
  <c r="AC711" i="7"/>
  <c r="AB711" i="7"/>
  <c r="AA711" i="7"/>
  <c r="Z711" i="7"/>
  <c r="Y711" i="7"/>
  <c r="X711" i="7"/>
  <c r="AH710" i="7"/>
  <c r="AF710" i="7"/>
  <c r="AE710" i="7"/>
  <c r="AC710" i="7"/>
  <c r="AB710" i="7"/>
  <c r="AA710" i="7"/>
  <c r="Z710" i="7"/>
  <c r="Y710" i="7"/>
  <c r="X710" i="7"/>
  <c r="AH709" i="7"/>
  <c r="AF709" i="7"/>
  <c r="AE709" i="7"/>
  <c r="AC709" i="7"/>
  <c r="AB709" i="7"/>
  <c r="AA709" i="7"/>
  <c r="Z709" i="7"/>
  <c r="Y709" i="7"/>
  <c r="X709" i="7"/>
  <c r="AH708" i="7"/>
  <c r="AF708" i="7"/>
  <c r="AE708" i="7"/>
  <c r="AC708" i="7"/>
  <c r="AB708" i="7"/>
  <c r="AA708" i="7"/>
  <c r="Z708" i="7"/>
  <c r="Y708" i="7"/>
  <c r="X708" i="7"/>
  <c r="AH707" i="7"/>
  <c r="AF707" i="7"/>
  <c r="AE707" i="7"/>
  <c r="AC707" i="7"/>
  <c r="AB707" i="7"/>
  <c r="AA707" i="7"/>
  <c r="Z707" i="7"/>
  <c r="Y707" i="7"/>
  <c r="X707" i="7"/>
  <c r="AH706" i="7"/>
  <c r="AF706" i="7"/>
  <c r="AE706" i="7"/>
  <c r="AC706" i="7"/>
  <c r="AB706" i="7"/>
  <c r="AA706" i="7"/>
  <c r="Z706" i="7"/>
  <c r="Y706" i="7"/>
  <c r="X706" i="7"/>
  <c r="AH705" i="7"/>
  <c r="AF705" i="7"/>
  <c r="AE705" i="7"/>
  <c r="AC705" i="7"/>
  <c r="AB705" i="7"/>
  <c r="AA705" i="7"/>
  <c r="Z705" i="7"/>
  <c r="Y705" i="7"/>
  <c r="X705" i="7"/>
  <c r="AH704" i="7"/>
  <c r="AF704" i="7"/>
  <c r="AE704" i="7"/>
  <c r="AC704" i="7"/>
  <c r="AB704" i="7"/>
  <c r="AA704" i="7"/>
  <c r="Z704" i="7"/>
  <c r="Y704" i="7"/>
  <c r="X704" i="7"/>
  <c r="AH703" i="7"/>
  <c r="AF703" i="7"/>
  <c r="AE703" i="7"/>
  <c r="AC703" i="7"/>
  <c r="AB703" i="7"/>
  <c r="AA703" i="7"/>
  <c r="Z703" i="7"/>
  <c r="Y703" i="7"/>
  <c r="X703" i="7"/>
  <c r="AH702" i="7"/>
  <c r="AF702" i="7"/>
  <c r="AE702" i="7"/>
  <c r="AC702" i="7"/>
  <c r="AB702" i="7"/>
  <c r="AA702" i="7"/>
  <c r="Z702" i="7"/>
  <c r="Y702" i="7"/>
  <c r="X702" i="7"/>
  <c r="AH701" i="7"/>
  <c r="AF701" i="7"/>
  <c r="AE701" i="7"/>
  <c r="AC701" i="7"/>
  <c r="AB701" i="7"/>
  <c r="AA701" i="7"/>
  <c r="Z701" i="7"/>
  <c r="Y701" i="7"/>
  <c r="X701" i="7"/>
  <c r="AH700" i="7"/>
  <c r="AF700" i="7"/>
  <c r="AE700" i="7"/>
  <c r="AC700" i="7"/>
  <c r="AB700" i="7"/>
  <c r="AA700" i="7"/>
  <c r="Z700" i="7"/>
  <c r="Y700" i="7"/>
  <c r="X700" i="7"/>
  <c r="AH699" i="7"/>
  <c r="AF699" i="7"/>
  <c r="AE699" i="7"/>
  <c r="AC699" i="7"/>
  <c r="AB699" i="7"/>
  <c r="AA699" i="7"/>
  <c r="Z699" i="7"/>
  <c r="Y699" i="7"/>
  <c r="X699" i="7"/>
  <c r="AH698" i="7"/>
  <c r="AF698" i="7"/>
  <c r="AE698" i="7"/>
  <c r="AC698" i="7"/>
  <c r="AB698" i="7"/>
  <c r="AA698" i="7"/>
  <c r="Z698" i="7"/>
  <c r="Y698" i="7"/>
  <c r="X698" i="7"/>
  <c r="AH697" i="7"/>
  <c r="AF697" i="7"/>
  <c r="AE697" i="7"/>
  <c r="AC697" i="7"/>
  <c r="AB697" i="7"/>
  <c r="AA697" i="7"/>
  <c r="Z697" i="7"/>
  <c r="Y697" i="7"/>
  <c r="X697" i="7"/>
  <c r="AH696" i="7"/>
  <c r="AF696" i="7"/>
  <c r="AE696" i="7"/>
  <c r="AC696" i="7"/>
  <c r="AB696" i="7"/>
  <c r="AA696" i="7"/>
  <c r="Z696" i="7"/>
  <c r="Y696" i="7"/>
  <c r="X696" i="7"/>
  <c r="AH695" i="7"/>
  <c r="AF695" i="7"/>
  <c r="AE695" i="7"/>
  <c r="AC695" i="7"/>
  <c r="AB695" i="7"/>
  <c r="AA695" i="7"/>
  <c r="Z695" i="7"/>
  <c r="Y695" i="7"/>
  <c r="X695" i="7"/>
  <c r="AH694" i="7"/>
  <c r="AF694" i="7"/>
  <c r="AE694" i="7"/>
  <c r="AC694" i="7"/>
  <c r="AB694" i="7"/>
  <c r="AA694" i="7"/>
  <c r="Z694" i="7"/>
  <c r="Y694" i="7"/>
  <c r="X694" i="7"/>
  <c r="AH693" i="7"/>
  <c r="AF693" i="7"/>
  <c r="AE693" i="7"/>
  <c r="AC693" i="7"/>
  <c r="AB693" i="7"/>
  <c r="AA693" i="7"/>
  <c r="Z693" i="7"/>
  <c r="Y693" i="7"/>
  <c r="X693" i="7"/>
  <c r="AH692" i="7"/>
  <c r="AF692" i="7"/>
  <c r="AE692" i="7"/>
  <c r="AC692" i="7"/>
  <c r="AB692" i="7"/>
  <c r="AA692" i="7"/>
  <c r="Z692" i="7"/>
  <c r="Y692" i="7"/>
  <c r="X692" i="7"/>
  <c r="AH691" i="7"/>
  <c r="AF691" i="7"/>
  <c r="AE691" i="7"/>
  <c r="AC691" i="7"/>
  <c r="AB691" i="7"/>
  <c r="AA691" i="7"/>
  <c r="Z691" i="7"/>
  <c r="Y691" i="7"/>
  <c r="X691" i="7"/>
  <c r="AH690" i="7"/>
  <c r="AF690" i="7"/>
  <c r="AE690" i="7"/>
  <c r="AC690" i="7"/>
  <c r="AB690" i="7"/>
  <c r="AA690" i="7"/>
  <c r="Z690" i="7"/>
  <c r="Y690" i="7"/>
  <c r="X690" i="7"/>
  <c r="AH689" i="7"/>
  <c r="AF689" i="7"/>
  <c r="AE689" i="7"/>
  <c r="AC689" i="7"/>
  <c r="AB689" i="7"/>
  <c r="AA689" i="7"/>
  <c r="Z689" i="7"/>
  <c r="Y689" i="7"/>
  <c r="X689" i="7"/>
  <c r="AH688" i="7"/>
  <c r="AF688" i="7"/>
  <c r="AE688" i="7"/>
  <c r="AC688" i="7"/>
  <c r="AB688" i="7"/>
  <c r="AA688" i="7"/>
  <c r="Z688" i="7"/>
  <c r="Y688" i="7"/>
  <c r="X688" i="7"/>
  <c r="AH687" i="7"/>
  <c r="AF687" i="7"/>
  <c r="AE687" i="7"/>
  <c r="AC687" i="7"/>
  <c r="AB687" i="7"/>
  <c r="AA687" i="7"/>
  <c r="Z687" i="7"/>
  <c r="Y687" i="7"/>
  <c r="X687" i="7"/>
  <c r="AH686" i="7"/>
  <c r="AF686" i="7"/>
  <c r="AE686" i="7"/>
  <c r="AC686" i="7"/>
  <c r="AB686" i="7"/>
  <c r="AA686" i="7"/>
  <c r="Z686" i="7"/>
  <c r="Y686" i="7"/>
  <c r="X686" i="7"/>
  <c r="AH685" i="7"/>
  <c r="AF685" i="7"/>
  <c r="AE685" i="7"/>
  <c r="AC685" i="7"/>
  <c r="AB685" i="7"/>
  <c r="AA685" i="7"/>
  <c r="Z685" i="7"/>
  <c r="Y685" i="7"/>
  <c r="X685" i="7"/>
  <c r="AH684" i="7"/>
  <c r="AF684" i="7"/>
  <c r="AE684" i="7"/>
  <c r="AC684" i="7"/>
  <c r="AB684" i="7"/>
  <c r="AA684" i="7"/>
  <c r="Z684" i="7"/>
  <c r="Y684" i="7"/>
  <c r="X684" i="7"/>
  <c r="AH683" i="7"/>
  <c r="AF683" i="7"/>
  <c r="AE683" i="7"/>
  <c r="AC683" i="7"/>
  <c r="AB683" i="7"/>
  <c r="AA683" i="7"/>
  <c r="Z683" i="7"/>
  <c r="Y683" i="7"/>
  <c r="X683" i="7"/>
  <c r="AH682" i="7"/>
  <c r="AF682" i="7"/>
  <c r="AE682" i="7"/>
  <c r="AC682" i="7"/>
  <c r="AB682" i="7"/>
  <c r="AA682" i="7"/>
  <c r="Z682" i="7"/>
  <c r="Y682" i="7"/>
  <c r="X682" i="7"/>
  <c r="AH681" i="7"/>
  <c r="AF681" i="7"/>
  <c r="AE681" i="7"/>
  <c r="AC681" i="7"/>
  <c r="AB681" i="7"/>
  <c r="AA681" i="7"/>
  <c r="Z681" i="7"/>
  <c r="Y681" i="7"/>
  <c r="X681" i="7"/>
  <c r="AH680" i="7"/>
  <c r="AF680" i="7"/>
  <c r="AE680" i="7"/>
  <c r="AC680" i="7"/>
  <c r="AB680" i="7"/>
  <c r="AA680" i="7"/>
  <c r="Z680" i="7"/>
  <c r="Y680" i="7"/>
  <c r="X680" i="7"/>
  <c r="AH679" i="7"/>
  <c r="AF679" i="7"/>
  <c r="AE679" i="7"/>
  <c r="AC679" i="7"/>
  <c r="AB679" i="7"/>
  <c r="AA679" i="7"/>
  <c r="Z679" i="7"/>
  <c r="Y679" i="7"/>
  <c r="X679" i="7"/>
  <c r="AH678" i="7"/>
  <c r="AF678" i="7"/>
  <c r="AE678" i="7"/>
  <c r="AC678" i="7"/>
  <c r="AB678" i="7"/>
  <c r="AA678" i="7"/>
  <c r="Z678" i="7"/>
  <c r="Y678" i="7"/>
  <c r="X678" i="7"/>
  <c r="AH677" i="7"/>
  <c r="AF677" i="7"/>
  <c r="AE677" i="7"/>
  <c r="AC677" i="7"/>
  <c r="AB677" i="7"/>
  <c r="AA677" i="7"/>
  <c r="Z677" i="7"/>
  <c r="Y677" i="7"/>
  <c r="X677" i="7"/>
  <c r="AH676" i="7"/>
  <c r="AF676" i="7"/>
  <c r="AE676" i="7"/>
  <c r="AC676" i="7"/>
  <c r="AB676" i="7"/>
  <c r="AA676" i="7"/>
  <c r="Z676" i="7"/>
  <c r="Y676" i="7"/>
  <c r="X676" i="7"/>
  <c r="AH675" i="7"/>
  <c r="AF675" i="7"/>
  <c r="AE675" i="7"/>
  <c r="AC675" i="7"/>
  <c r="AB675" i="7"/>
  <c r="AA675" i="7"/>
  <c r="Z675" i="7"/>
  <c r="Y675" i="7"/>
  <c r="X675" i="7"/>
  <c r="AH674" i="7"/>
  <c r="AF674" i="7"/>
  <c r="AE674" i="7"/>
  <c r="AC674" i="7"/>
  <c r="AB674" i="7"/>
  <c r="AA674" i="7"/>
  <c r="Z674" i="7"/>
  <c r="Y674" i="7"/>
  <c r="X674" i="7"/>
  <c r="AH673" i="7"/>
  <c r="AF673" i="7"/>
  <c r="AE673" i="7"/>
  <c r="AC673" i="7"/>
  <c r="AB673" i="7"/>
  <c r="AA673" i="7"/>
  <c r="Z673" i="7"/>
  <c r="Y673" i="7"/>
  <c r="X673" i="7"/>
  <c r="AH672" i="7"/>
  <c r="AF672" i="7"/>
  <c r="AE672" i="7"/>
  <c r="AC672" i="7"/>
  <c r="AB672" i="7"/>
  <c r="AA672" i="7"/>
  <c r="Z672" i="7"/>
  <c r="Y672" i="7"/>
  <c r="X672" i="7"/>
  <c r="AH671" i="7"/>
  <c r="AF671" i="7"/>
  <c r="AE671" i="7"/>
  <c r="AC671" i="7"/>
  <c r="AB671" i="7"/>
  <c r="AA671" i="7"/>
  <c r="Z671" i="7"/>
  <c r="Y671" i="7"/>
  <c r="X671" i="7"/>
  <c r="AH670" i="7"/>
  <c r="AF670" i="7"/>
  <c r="AE670" i="7"/>
  <c r="AC670" i="7"/>
  <c r="AB670" i="7"/>
  <c r="AA670" i="7"/>
  <c r="Z670" i="7"/>
  <c r="Y670" i="7"/>
  <c r="X670" i="7"/>
  <c r="AH669" i="7"/>
  <c r="AF669" i="7"/>
  <c r="AE669" i="7"/>
  <c r="AC669" i="7"/>
  <c r="AB669" i="7"/>
  <c r="AA669" i="7"/>
  <c r="Z669" i="7"/>
  <c r="Y669" i="7"/>
  <c r="X669" i="7"/>
  <c r="AH668" i="7"/>
  <c r="AF668" i="7"/>
  <c r="AE668" i="7"/>
  <c r="AC668" i="7"/>
  <c r="AB668" i="7"/>
  <c r="AA668" i="7"/>
  <c r="Z668" i="7"/>
  <c r="Y668" i="7"/>
  <c r="X668" i="7"/>
  <c r="AH667" i="7"/>
  <c r="AF667" i="7"/>
  <c r="AE667" i="7"/>
  <c r="AC667" i="7"/>
  <c r="AB667" i="7"/>
  <c r="AA667" i="7"/>
  <c r="Z667" i="7"/>
  <c r="Y667" i="7"/>
  <c r="X667" i="7"/>
  <c r="AH666" i="7"/>
  <c r="AF666" i="7"/>
  <c r="AE666" i="7"/>
  <c r="AC666" i="7"/>
  <c r="AB666" i="7"/>
  <c r="AA666" i="7"/>
  <c r="Z666" i="7"/>
  <c r="Y666" i="7"/>
  <c r="X666" i="7"/>
  <c r="AH665" i="7"/>
  <c r="AF665" i="7"/>
  <c r="AE665" i="7"/>
  <c r="AC665" i="7"/>
  <c r="AB665" i="7"/>
  <c r="AA665" i="7"/>
  <c r="Z665" i="7"/>
  <c r="Y665" i="7"/>
  <c r="X665" i="7"/>
  <c r="AH664" i="7"/>
  <c r="AF664" i="7"/>
  <c r="AE664" i="7"/>
  <c r="AC664" i="7"/>
  <c r="AB664" i="7"/>
  <c r="AA664" i="7"/>
  <c r="Z664" i="7"/>
  <c r="Y664" i="7"/>
  <c r="X664" i="7"/>
  <c r="AH663" i="7"/>
  <c r="AF663" i="7"/>
  <c r="AE663" i="7"/>
  <c r="AC663" i="7"/>
  <c r="AB663" i="7"/>
  <c r="AA663" i="7"/>
  <c r="Z663" i="7"/>
  <c r="Y663" i="7"/>
  <c r="X663" i="7"/>
  <c r="AH662" i="7"/>
  <c r="AF662" i="7"/>
  <c r="AE662" i="7"/>
  <c r="AC662" i="7"/>
  <c r="AB662" i="7"/>
  <c r="AA662" i="7"/>
  <c r="Z662" i="7"/>
  <c r="Y662" i="7"/>
  <c r="X662" i="7"/>
  <c r="AH661" i="7"/>
  <c r="AF661" i="7"/>
  <c r="AE661" i="7"/>
  <c r="AC661" i="7"/>
  <c r="AB661" i="7"/>
  <c r="AA661" i="7"/>
  <c r="Z661" i="7"/>
  <c r="Y661" i="7"/>
  <c r="X661" i="7"/>
  <c r="AH660" i="7"/>
  <c r="AF660" i="7"/>
  <c r="AE660" i="7"/>
  <c r="AC660" i="7"/>
  <c r="AB660" i="7"/>
  <c r="AA660" i="7"/>
  <c r="Z660" i="7"/>
  <c r="Y660" i="7"/>
  <c r="X660" i="7"/>
  <c r="AH659" i="7"/>
  <c r="AF659" i="7"/>
  <c r="AE659" i="7"/>
  <c r="AC659" i="7"/>
  <c r="AB659" i="7"/>
  <c r="AA659" i="7"/>
  <c r="Z659" i="7"/>
  <c r="Y659" i="7"/>
  <c r="X659" i="7"/>
  <c r="AH658" i="7"/>
  <c r="AF658" i="7"/>
  <c r="AE658" i="7"/>
  <c r="AC658" i="7"/>
  <c r="AB658" i="7"/>
  <c r="AA658" i="7"/>
  <c r="Z658" i="7"/>
  <c r="Y658" i="7"/>
  <c r="X658" i="7"/>
  <c r="AH657" i="7"/>
  <c r="AF657" i="7"/>
  <c r="AE657" i="7"/>
  <c r="AC657" i="7"/>
  <c r="AB657" i="7"/>
  <c r="AA657" i="7"/>
  <c r="Z657" i="7"/>
  <c r="Y657" i="7"/>
  <c r="X657" i="7"/>
  <c r="AH656" i="7"/>
  <c r="AF656" i="7"/>
  <c r="AE656" i="7"/>
  <c r="AC656" i="7"/>
  <c r="AB656" i="7"/>
  <c r="AA656" i="7"/>
  <c r="Z656" i="7"/>
  <c r="Y656" i="7"/>
  <c r="X656" i="7"/>
  <c r="AH655" i="7"/>
  <c r="AF655" i="7"/>
  <c r="AE655" i="7"/>
  <c r="AC655" i="7"/>
  <c r="AB655" i="7"/>
  <c r="AA655" i="7"/>
  <c r="Z655" i="7"/>
  <c r="Y655" i="7"/>
  <c r="X655" i="7"/>
  <c r="AH654" i="7"/>
  <c r="AF654" i="7"/>
  <c r="AE654" i="7"/>
  <c r="AC654" i="7"/>
  <c r="AB654" i="7"/>
  <c r="AA654" i="7"/>
  <c r="Z654" i="7"/>
  <c r="Y654" i="7"/>
  <c r="X654" i="7"/>
  <c r="AH653" i="7"/>
  <c r="AF653" i="7"/>
  <c r="AE653" i="7"/>
  <c r="AC653" i="7"/>
  <c r="AB653" i="7"/>
  <c r="AA653" i="7"/>
  <c r="Z653" i="7"/>
  <c r="Y653" i="7"/>
  <c r="X653" i="7"/>
  <c r="AH652" i="7"/>
  <c r="AF652" i="7"/>
  <c r="AE652" i="7"/>
  <c r="AC652" i="7"/>
  <c r="AB652" i="7"/>
  <c r="AA652" i="7"/>
  <c r="Z652" i="7"/>
  <c r="Y652" i="7"/>
  <c r="X652" i="7"/>
  <c r="AH651" i="7"/>
  <c r="AF651" i="7"/>
  <c r="AE651" i="7"/>
  <c r="AC651" i="7"/>
  <c r="AB651" i="7"/>
  <c r="AA651" i="7"/>
  <c r="Z651" i="7"/>
  <c r="Y651" i="7"/>
  <c r="X651" i="7"/>
  <c r="AH650" i="7"/>
  <c r="AF650" i="7"/>
  <c r="AE650" i="7"/>
  <c r="AC650" i="7"/>
  <c r="AB650" i="7"/>
  <c r="AA650" i="7"/>
  <c r="Z650" i="7"/>
  <c r="Y650" i="7"/>
  <c r="X650" i="7"/>
  <c r="AH649" i="7"/>
  <c r="AF649" i="7"/>
  <c r="AE649" i="7"/>
  <c r="AC649" i="7"/>
  <c r="AB649" i="7"/>
  <c r="AA649" i="7"/>
  <c r="Z649" i="7"/>
  <c r="Y649" i="7"/>
  <c r="X649" i="7"/>
  <c r="AH648" i="7"/>
  <c r="AF648" i="7"/>
  <c r="AE648" i="7"/>
  <c r="AC648" i="7"/>
  <c r="AB648" i="7"/>
  <c r="AA648" i="7"/>
  <c r="Z648" i="7"/>
  <c r="Y648" i="7"/>
  <c r="X648" i="7"/>
  <c r="AH647" i="7"/>
  <c r="AF647" i="7"/>
  <c r="AE647" i="7"/>
  <c r="AC647" i="7"/>
  <c r="AB647" i="7"/>
  <c r="AA647" i="7"/>
  <c r="Z647" i="7"/>
  <c r="Y647" i="7"/>
  <c r="X647" i="7"/>
  <c r="AH646" i="7"/>
  <c r="AF646" i="7"/>
  <c r="AE646" i="7"/>
  <c r="AC646" i="7"/>
  <c r="AB646" i="7"/>
  <c r="AA646" i="7"/>
  <c r="Z646" i="7"/>
  <c r="Y646" i="7"/>
  <c r="X646" i="7"/>
  <c r="AH645" i="7"/>
  <c r="AF645" i="7"/>
  <c r="AE645" i="7"/>
  <c r="AC645" i="7"/>
  <c r="AB645" i="7"/>
  <c r="AA645" i="7"/>
  <c r="Z645" i="7"/>
  <c r="Y645" i="7"/>
  <c r="X645" i="7"/>
  <c r="AH644" i="7"/>
  <c r="AF644" i="7"/>
  <c r="AE644" i="7"/>
  <c r="AC644" i="7"/>
  <c r="AB644" i="7"/>
  <c r="AA644" i="7"/>
  <c r="Z644" i="7"/>
  <c r="Y644" i="7"/>
  <c r="X644" i="7"/>
  <c r="AH643" i="7"/>
  <c r="AF643" i="7"/>
  <c r="AE643" i="7"/>
  <c r="AC643" i="7"/>
  <c r="AB643" i="7"/>
  <c r="AA643" i="7"/>
  <c r="Z643" i="7"/>
  <c r="Y643" i="7"/>
  <c r="X643" i="7"/>
  <c r="AH642" i="7"/>
  <c r="AF642" i="7"/>
  <c r="AE642" i="7"/>
  <c r="AC642" i="7"/>
  <c r="AB642" i="7"/>
  <c r="AA642" i="7"/>
  <c r="Z642" i="7"/>
  <c r="Y642" i="7"/>
  <c r="X642" i="7"/>
  <c r="AH641" i="7"/>
  <c r="AF641" i="7"/>
  <c r="AE641" i="7"/>
  <c r="AC641" i="7"/>
  <c r="AB641" i="7"/>
  <c r="AA641" i="7"/>
  <c r="Z641" i="7"/>
  <c r="Y641" i="7"/>
  <c r="X641" i="7"/>
  <c r="AH640" i="7"/>
  <c r="AF640" i="7"/>
  <c r="AE640" i="7"/>
  <c r="AC640" i="7"/>
  <c r="AB640" i="7"/>
  <c r="AA640" i="7"/>
  <c r="Z640" i="7"/>
  <c r="Y640" i="7"/>
  <c r="X640" i="7"/>
  <c r="AH639" i="7"/>
  <c r="AF639" i="7"/>
  <c r="AE639" i="7"/>
  <c r="AC639" i="7"/>
  <c r="AB639" i="7"/>
  <c r="AA639" i="7"/>
  <c r="Z639" i="7"/>
  <c r="Y639" i="7"/>
  <c r="X639" i="7"/>
  <c r="AH638" i="7"/>
  <c r="AF638" i="7"/>
  <c r="AE638" i="7"/>
  <c r="AC638" i="7"/>
  <c r="AB638" i="7"/>
  <c r="AA638" i="7"/>
  <c r="Z638" i="7"/>
  <c r="Y638" i="7"/>
  <c r="X638" i="7"/>
  <c r="AH637" i="7"/>
  <c r="AF637" i="7"/>
  <c r="AE637" i="7"/>
  <c r="AC637" i="7"/>
  <c r="AB637" i="7"/>
  <c r="AA637" i="7"/>
  <c r="Z637" i="7"/>
  <c r="Y637" i="7"/>
  <c r="X637" i="7"/>
  <c r="AH636" i="7"/>
  <c r="AF636" i="7"/>
  <c r="AE636" i="7"/>
  <c r="AC636" i="7"/>
  <c r="AB636" i="7"/>
  <c r="AA636" i="7"/>
  <c r="Z636" i="7"/>
  <c r="Y636" i="7"/>
  <c r="X636" i="7"/>
  <c r="AH635" i="7"/>
  <c r="AF635" i="7"/>
  <c r="AE635" i="7"/>
  <c r="AC635" i="7"/>
  <c r="AB635" i="7"/>
  <c r="AA635" i="7"/>
  <c r="Z635" i="7"/>
  <c r="Y635" i="7"/>
  <c r="X635" i="7"/>
  <c r="AH634" i="7"/>
  <c r="AF634" i="7"/>
  <c r="AE634" i="7"/>
  <c r="AC634" i="7"/>
  <c r="AB634" i="7"/>
  <c r="AA634" i="7"/>
  <c r="Z634" i="7"/>
  <c r="Y634" i="7"/>
  <c r="X634" i="7"/>
  <c r="AH633" i="7"/>
  <c r="AF633" i="7"/>
  <c r="AE633" i="7"/>
  <c r="AC633" i="7"/>
  <c r="AB633" i="7"/>
  <c r="AA633" i="7"/>
  <c r="Z633" i="7"/>
  <c r="Y633" i="7"/>
  <c r="X633" i="7"/>
  <c r="AH632" i="7"/>
  <c r="AF632" i="7"/>
  <c r="AE632" i="7"/>
  <c r="AC632" i="7"/>
  <c r="AB632" i="7"/>
  <c r="AA632" i="7"/>
  <c r="Z632" i="7"/>
  <c r="Y632" i="7"/>
  <c r="X632" i="7"/>
  <c r="AH631" i="7"/>
  <c r="AF631" i="7"/>
  <c r="AE631" i="7"/>
  <c r="AC631" i="7"/>
  <c r="AB631" i="7"/>
  <c r="AA631" i="7"/>
  <c r="Z631" i="7"/>
  <c r="Y631" i="7"/>
  <c r="X631" i="7"/>
  <c r="AH630" i="7"/>
  <c r="AF630" i="7"/>
  <c r="AE630" i="7"/>
  <c r="AC630" i="7"/>
  <c r="AB630" i="7"/>
  <c r="AA630" i="7"/>
  <c r="Z630" i="7"/>
  <c r="Y630" i="7"/>
  <c r="X630" i="7"/>
  <c r="AH629" i="7"/>
  <c r="AF629" i="7"/>
  <c r="AE629" i="7"/>
  <c r="AC629" i="7"/>
  <c r="AB629" i="7"/>
  <c r="AA629" i="7"/>
  <c r="Z629" i="7"/>
  <c r="Y629" i="7"/>
  <c r="X629" i="7"/>
  <c r="AH628" i="7"/>
  <c r="AF628" i="7"/>
  <c r="AE628" i="7"/>
  <c r="AC628" i="7"/>
  <c r="AB628" i="7"/>
  <c r="AA628" i="7"/>
  <c r="Z628" i="7"/>
  <c r="Y628" i="7"/>
  <c r="X628" i="7"/>
  <c r="AH627" i="7"/>
  <c r="AF627" i="7"/>
  <c r="AE627" i="7"/>
  <c r="AC627" i="7"/>
  <c r="AB627" i="7"/>
  <c r="AA627" i="7"/>
  <c r="Z627" i="7"/>
  <c r="Y627" i="7"/>
  <c r="X627" i="7"/>
  <c r="AH626" i="7"/>
  <c r="AF626" i="7"/>
  <c r="AE626" i="7"/>
  <c r="AC626" i="7"/>
  <c r="AB626" i="7"/>
  <c r="AA626" i="7"/>
  <c r="Z626" i="7"/>
  <c r="Y626" i="7"/>
  <c r="X626" i="7"/>
  <c r="AH625" i="7"/>
  <c r="AF625" i="7"/>
  <c r="AE625" i="7"/>
  <c r="AC625" i="7"/>
  <c r="AB625" i="7"/>
  <c r="AA625" i="7"/>
  <c r="Z625" i="7"/>
  <c r="Y625" i="7"/>
  <c r="X625" i="7"/>
  <c r="AH624" i="7"/>
  <c r="AF624" i="7"/>
  <c r="AE624" i="7"/>
  <c r="AC624" i="7"/>
  <c r="AB624" i="7"/>
  <c r="AA624" i="7"/>
  <c r="Z624" i="7"/>
  <c r="Y624" i="7"/>
  <c r="X624" i="7"/>
  <c r="AH623" i="7"/>
  <c r="AF623" i="7"/>
  <c r="AE623" i="7"/>
  <c r="AC623" i="7"/>
  <c r="AB623" i="7"/>
  <c r="AA623" i="7"/>
  <c r="Z623" i="7"/>
  <c r="Y623" i="7"/>
  <c r="X623" i="7"/>
  <c r="AH622" i="7"/>
  <c r="AF622" i="7"/>
  <c r="AE622" i="7"/>
  <c r="AC622" i="7"/>
  <c r="AB622" i="7"/>
  <c r="AA622" i="7"/>
  <c r="Z622" i="7"/>
  <c r="Y622" i="7"/>
  <c r="X622" i="7"/>
  <c r="AH621" i="7"/>
  <c r="AF621" i="7"/>
  <c r="AE621" i="7"/>
  <c r="AC621" i="7"/>
  <c r="AB621" i="7"/>
  <c r="AA621" i="7"/>
  <c r="Z621" i="7"/>
  <c r="Y621" i="7"/>
  <c r="X621" i="7"/>
  <c r="AH620" i="7"/>
  <c r="AF620" i="7"/>
  <c r="AE620" i="7"/>
  <c r="AC620" i="7"/>
  <c r="AB620" i="7"/>
  <c r="AA620" i="7"/>
  <c r="Z620" i="7"/>
  <c r="Y620" i="7"/>
  <c r="X620" i="7"/>
  <c r="AH619" i="7"/>
  <c r="AF619" i="7"/>
  <c r="AE619" i="7"/>
  <c r="AC619" i="7"/>
  <c r="AB619" i="7"/>
  <c r="AA619" i="7"/>
  <c r="Z619" i="7"/>
  <c r="Y619" i="7"/>
  <c r="X619" i="7"/>
  <c r="AH618" i="7"/>
  <c r="AF618" i="7"/>
  <c r="AE618" i="7"/>
  <c r="AC618" i="7"/>
  <c r="AB618" i="7"/>
  <c r="AA618" i="7"/>
  <c r="Z618" i="7"/>
  <c r="Y618" i="7"/>
  <c r="X618" i="7"/>
  <c r="AH617" i="7"/>
  <c r="AF617" i="7"/>
  <c r="AE617" i="7"/>
  <c r="AC617" i="7"/>
  <c r="AB617" i="7"/>
  <c r="AA617" i="7"/>
  <c r="Z617" i="7"/>
  <c r="Y617" i="7"/>
  <c r="X617" i="7"/>
  <c r="AH616" i="7"/>
  <c r="AF616" i="7"/>
  <c r="AE616" i="7"/>
  <c r="AC616" i="7"/>
  <c r="AB616" i="7"/>
  <c r="AA616" i="7"/>
  <c r="Z616" i="7"/>
  <c r="Y616" i="7"/>
  <c r="X616" i="7"/>
  <c r="AH615" i="7"/>
  <c r="AF615" i="7"/>
  <c r="AE615" i="7"/>
  <c r="AC615" i="7"/>
  <c r="AB615" i="7"/>
  <c r="AA615" i="7"/>
  <c r="Z615" i="7"/>
  <c r="Y615" i="7"/>
  <c r="X615" i="7"/>
  <c r="AH614" i="7"/>
  <c r="AF614" i="7"/>
  <c r="AE614" i="7"/>
  <c r="AC614" i="7"/>
  <c r="AB614" i="7"/>
  <c r="AA614" i="7"/>
  <c r="Z614" i="7"/>
  <c r="Y614" i="7"/>
  <c r="X614" i="7"/>
  <c r="AH613" i="7"/>
  <c r="AF613" i="7"/>
  <c r="AE613" i="7"/>
  <c r="AC613" i="7"/>
  <c r="AB613" i="7"/>
  <c r="AA613" i="7"/>
  <c r="Z613" i="7"/>
  <c r="Y613" i="7"/>
  <c r="X613" i="7"/>
  <c r="AH612" i="7"/>
  <c r="AF612" i="7"/>
  <c r="AE612" i="7"/>
  <c r="AC612" i="7"/>
  <c r="AB612" i="7"/>
  <c r="AA612" i="7"/>
  <c r="Z612" i="7"/>
  <c r="Y612" i="7"/>
  <c r="X612" i="7"/>
  <c r="AH611" i="7"/>
  <c r="AF611" i="7"/>
  <c r="AE611" i="7"/>
  <c r="AC611" i="7"/>
  <c r="AB611" i="7"/>
  <c r="AA611" i="7"/>
  <c r="Z611" i="7"/>
  <c r="Y611" i="7"/>
  <c r="X611" i="7"/>
  <c r="AH610" i="7"/>
  <c r="AF610" i="7"/>
  <c r="AE610" i="7"/>
  <c r="AC610" i="7"/>
  <c r="AB610" i="7"/>
  <c r="AA610" i="7"/>
  <c r="Z610" i="7"/>
  <c r="Y610" i="7"/>
  <c r="X610" i="7"/>
  <c r="AH609" i="7"/>
  <c r="AF609" i="7"/>
  <c r="AE609" i="7"/>
  <c r="AC609" i="7"/>
  <c r="AB609" i="7"/>
  <c r="AA609" i="7"/>
  <c r="Z609" i="7"/>
  <c r="Y609" i="7"/>
  <c r="X609" i="7"/>
  <c r="AH608" i="7"/>
  <c r="AF608" i="7"/>
  <c r="AE608" i="7"/>
  <c r="AC608" i="7"/>
  <c r="AB608" i="7"/>
  <c r="AA608" i="7"/>
  <c r="Z608" i="7"/>
  <c r="Y608" i="7"/>
  <c r="X608" i="7"/>
  <c r="AH607" i="7"/>
  <c r="AF607" i="7"/>
  <c r="AE607" i="7"/>
  <c r="AC607" i="7"/>
  <c r="AB607" i="7"/>
  <c r="AA607" i="7"/>
  <c r="Z607" i="7"/>
  <c r="Y607" i="7"/>
  <c r="X607" i="7"/>
  <c r="AH606" i="7"/>
  <c r="AF606" i="7"/>
  <c r="AE606" i="7"/>
  <c r="AC606" i="7"/>
  <c r="AB606" i="7"/>
  <c r="AA606" i="7"/>
  <c r="Z606" i="7"/>
  <c r="Y606" i="7"/>
  <c r="X606" i="7"/>
  <c r="AH605" i="7"/>
  <c r="AF605" i="7"/>
  <c r="AE605" i="7"/>
  <c r="AC605" i="7"/>
  <c r="AB605" i="7"/>
  <c r="AA605" i="7"/>
  <c r="Z605" i="7"/>
  <c r="Y605" i="7"/>
  <c r="X605" i="7"/>
  <c r="AH604" i="7"/>
  <c r="AF604" i="7"/>
  <c r="AE604" i="7"/>
  <c r="AC604" i="7"/>
  <c r="AB604" i="7"/>
  <c r="AA604" i="7"/>
  <c r="Z604" i="7"/>
  <c r="Y604" i="7"/>
  <c r="X604" i="7"/>
  <c r="AH603" i="7"/>
  <c r="AF603" i="7"/>
  <c r="AE603" i="7"/>
  <c r="AC603" i="7"/>
  <c r="AB603" i="7"/>
  <c r="AA603" i="7"/>
  <c r="Z603" i="7"/>
  <c r="Y603" i="7"/>
  <c r="X603" i="7"/>
  <c r="AH602" i="7"/>
  <c r="AF602" i="7"/>
  <c r="AE602" i="7"/>
  <c r="AC602" i="7"/>
  <c r="AB602" i="7"/>
  <c r="AA602" i="7"/>
  <c r="Z602" i="7"/>
  <c r="Y602" i="7"/>
  <c r="X602" i="7"/>
  <c r="AH601" i="7"/>
  <c r="AF601" i="7"/>
  <c r="AE601" i="7"/>
  <c r="AC601" i="7"/>
  <c r="AB601" i="7"/>
  <c r="AA601" i="7"/>
  <c r="Z601" i="7"/>
  <c r="Y601" i="7"/>
  <c r="X601" i="7"/>
  <c r="AH600" i="7"/>
  <c r="AF600" i="7"/>
  <c r="AE600" i="7"/>
  <c r="AC600" i="7"/>
  <c r="AB600" i="7"/>
  <c r="AA600" i="7"/>
  <c r="Z600" i="7"/>
  <c r="Y600" i="7"/>
  <c r="X600" i="7"/>
  <c r="AH599" i="7"/>
  <c r="AF599" i="7"/>
  <c r="AE599" i="7"/>
  <c r="AC599" i="7"/>
  <c r="AB599" i="7"/>
  <c r="AA599" i="7"/>
  <c r="Z599" i="7"/>
  <c r="Y599" i="7"/>
  <c r="X599" i="7"/>
  <c r="AH598" i="7"/>
  <c r="AF598" i="7"/>
  <c r="AE598" i="7"/>
  <c r="AC598" i="7"/>
  <c r="AB598" i="7"/>
  <c r="AA598" i="7"/>
  <c r="Z598" i="7"/>
  <c r="Y598" i="7"/>
  <c r="X598" i="7"/>
  <c r="AH597" i="7"/>
  <c r="AF597" i="7"/>
  <c r="AE597" i="7"/>
  <c r="AC597" i="7"/>
  <c r="AB597" i="7"/>
  <c r="AA597" i="7"/>
  <c r="Z597" i="7"/>
  <c r="Y597" i="7"/>
  <c r="X597" i="7"/>
  <c r="AH596" i="7"/>
  <c r="AF596" i="7"/>
  <c r="AE596" i="7"/>
  <c r="AC596" i="7"/>
  <c r="AB596" i="7"/>
  <c r="AA596" i="7"/>
  <c r="Z596" i="7"/>
  <c r="Y596" i="7"/>
  <c r="X596" i="7"/>
  <c r="AH595" i="7"/>
  <c r="AF595" i="7"/>
  <c r="AE595" i="7"/>
  <c r="AC595" i="7"/>
  <c r="AB595" i="7"/>
  <c r="AA595" i="7"/>
  <c r="Z595" i="7"/>
  <c r="Y595" i="7"/>
  <c r="X595" i="7"/>
  <c r="AH594" i="7"/>
  <c r="AF594" i="7"/>
  <c r="AE594" i="7"/>
  <c r="AC594" i="7"/>
  <c r="AB594" i="7"/>
  <c r="AA594" i="7"/>
  <c r="Z594" i="7"/>
  <c r="Y594" i="7"/>
  <c r="X594" i="7"/>
  <c r="AH593" i="7"/>
  <c r="AF593" i="7"/>
  <c r="AE593" i="7"/>
  <c r="AC593" i="7"/>
  <c r="AB593" i="7"/>
  <c r="AA593" i="7"/>
  <c r="Z593" i="7"/>
  <c r="Y593" i="7"/>
  <c r="X593" i="7"/>
  <c r="AH592" i="7"/>
  <c r="AF592" i="7"/>
  <c r="AE592" i="7"/>
  <c r="AC592" i="7"/>
  <c r="AB592" i="7"/>
  <c r="AA592" i="7"/>
  <c r="Z592" i="7"/>
  <c r="Y592" i="7"/>
  <c r="X592" i="7"/>
  <c r="AH591" i="7"/>
  <c r="AF591" i="7"/>
  <c r="AE591" i="7"/>
  <c r="AC591" i="7"/>
  <c r="AB591" i="7"/>
  <c r="AA591" i="7"/>
  <c r="Z591" i="7"/>
  <c r="Y591" i="7"/>
  <c r="X591" i="7"/>
  <c r="AH590" i="7"/>
  <c r="AF590" i="7"/>
  <c r="AE590" i="7"/>
  <c r="AC590" i="7"/>
  <c r="AB590" i="7"/>
  <c r="AA590" i="7"/>
  <c r="Z590" i="7"/>
  <c r="Y590" i="7"/>
  <c r="X590" i="7"/>
  <c r="AH589" i="7"/>
  <c r="AF589" i="7"/>
  <c r="AE589" i="7"/>
  <c r="AC589" i="7"/>
  <c r="AB589" i="7"/>
  <c r="AA589" i="7"/>
  <c r="Z589" i="7"/>
  <c r="Y589" i="7"/>
  <c r="X589" i="7"/>
  <c r="AH588" i="7"/>
  <c r="AF588" i="7"/>
  <c r="AE588" i="7"/>
  <c r="AC588" i="7"/>
  <c r="AB588" i="7"/>
  <c r="AA588" i="7"/>
  <c r="Z588" i="7"/>
  <c r="Y588" i="7"/>
  <c r="X588" i="7"/>
  <c r="AH587" i="7"/>
  <c r="AF587" i="7"/>
  <c r="AE587" i="7"/>
  <c r="AC587" i="7"/>
  <c r="AB587" i="7"/>
  <c r="AA587" i="7"/>
  <c r="Z587" i="7"/>
  <c r="Y587" i="7"/>
  <c r="X587" i="7"/>
  <c r="AH586" i="7"/>
  <c r="AF586" i="7"/>
  <c r="AE586" i="7"/>
  <c r="AC586" i="7"/>
  <c r="AB586" i="7"/>
  <c r="AA586" i="7"/>
  <c r="Z586" i="7"/>
  <c r="Y586" i="7"/>
  <c r="X586" i="7"/>
  <c r="AH585" i="7"/>
  <c r="AF585" i="7"/>
  <c r="AE585" i="7"/>
  <c r="AC585" i="7"/>
  <c r="AB585" i="7"/>
  <c r="AA585" i="7"/>
  <c r="Z585" i="7"/>
  <c r="Y585" i="7"/>
  <c r="X585" i="7"/>
  <c r="AH584" i="7"/>
  <c r="AF584" i="7"/>
  <c r="AE584" i="7"/>
  <c r="AC584" i="7"/>
  <c r="AB584" i="7"/>
  <c r="AA584" i="7"/>
  <c r="Z584" i="7"/>
  <c r="Y584" i="7"/>
  <c r="X584" i="7"/>
  <c r="AH583" i="7"/>
  <c r="AF583" i="7"/>
  <c r="AE583" i="7"/>
  <c r="AC583" i="7"/>
  <c r="AB583" i="7"/>
  <c r="AA583" i="7"/>
  <c r="Z583" i="7"/>
  <c r="Y583" i="7"/>
  <c r="X583" i="7"/>
  <c r="AH582" i="7"/>
  <c r="AF582" i="7"/>
  <c r="AE582" i="7"/>
  <c r="AC582" i="7"/>
  <c r="AB582" i="7"/>
  <c r="AA582" i="7"/>
  <c r="Z582" i="7"/>
  <c r="Y582" i="7"/>
  <c r="X582" i="7"/>
  <c r="AH581" i="7"/>
  <c r="AF581" i="7"/>
  <c r="AE581" i="7"/>
  <c r="AC581" i="7"/>
  <c r="AB581" i="7"/>
  <c r="AA581" i="7"/>
  <c r="Z581" i="7"/>
  <c r="Y581" i="7"/>
  <c r="X581" i="7"/>
  <c r="AH580" i="7"/>
  <c r="AF580" i="7"/>
  <c r="AE580" i="7"/>
  <c r="AC580" i="7"/>
  <c r="AB580" i="7"/>
  <c r="AA580" i="7"/>
  <c r="Z580" i="7"/>
  <c r="Y580" i="7"/>
  <c r="X580" i="7"/>
  <c r="AH579" i="7"/>
  <c r="AF579" i="7"/>
  <c r="AE579" i="7"/>
  <c r="AC579" i="7"/>
  <c r="AB579" i="7"/>
  <c r="AA579" i="7"/>
  <c r="Z579" i="7"/>
  <c r="Y579" i="7"/>
  <c r="X579" i="7"/>
  <c r="AH578" i="7"/>
  <c r="AF578" i="7"/>
  <c r="AE578" i="7"/>
  <c r="AC578" i="7"/>
  <c r="AB578" i="7"/>
  <c r="AA578" i="7"/>
  <c r="Z578" i="7"/>
  <c r="Y578" i="7"/>
  <c r="X578" i="7"/>
  <c r="AH577" i="7"/>
  <c r="AF577" i="7"/>
  <c r="AE577" i="7"/>
  <c r="AC577" i="7"/>
  <c r="AB577" i="7"/>
  <c r="AA577" i="7"/>
  <c r="Z577" i="7"/>
  <c r="Y577" i="7"/>
  <c r="X577" i="7"/>
  <c r="AH576" i="7"/>
  <c r="AF576" i="7"/>
  <c r="AE576" i="7"/>
  <c r="AC576" i="7"/>
  <c r="AB576" i="7"/>
  <c r="AA576" i="7"/>
  <c r="Z576" i="7"/>
  <c r="Y576" i="7"/>
  <c r="X576" i="7"/>
  <c r="AH575" i="7"/>
  <c r="AF575" i="7"/>
  <c r="AE575" i="7"/>
  <c r="AC575" i="7"/>
  <c r="AB575" i="7"/>
  <c r="AA575" i="7"/>
  <c r="Z575" i="7"/>
  <c r="Y575" i="7"/>
  <c r="X575" i="7"/>
  <c r="AH574" i="7"/>
  <c r="AF574" i="7"/>
  <c r="AE574" i="7"/>
  <c r="AC574" i="7"/>
  <c r="AB574" i="7"/>
  <c r="AA574" i="7"/>
  <c r="Z574" i="7"/>
  <c r="Y574" i="7"/>
  <c r="X574" i="7"/>
  <c r="AH573" i="7"/>
  <c r="AF573" i="7"/>
  <c r="AE573" i="7"/>
  <c r="AC573" i="7"/>
  <c r="AB573" i="7"/>
  <c r="AA573" i="7"/>
  <c r="Z573" i="7"/>
  <c r="Y573" i="7"/>
  <c r="X573" i="7"/>
  <c r="AH572" i="7"/>
  <c r="AF572" i="7"/>
  <c r="AE572" i="7"/>
  <c r="AC572" i="7"/>
  <c r="AB572" i="7"/>
  <c r="AA572" i="7"/>
  <c r="Z572" i="7"/>
  <c r="Y572" i="7"/>
  <c r="X572" i="7"/>
  <c r="AH571" i="7"/>
  <c r="AF571" i="7"/>
  <c r="AE571" i="7"/>
  <c r="AC571" i="7"/>
  <c r="AB571" i="7"/>
  <c r="AA571" i="7"/>
  <c r="Z571" i="7"/>
  <c r="Y571" i="7"/>
  <c r="X571" i="7"/>
  <c r="AH570" i="7"/>
  <c r="AF570" i="7"/>
  <c r="AE570" i="7"/>
  <c r="AC570" i="7"/>
  <c r="AB570" i="7"/>
  <c r="AA570" i="7"/>
  <c r="Z570" i="7"/>
  <c r="Y570" i="7"/>
  <c r="X570" i="7"/>
  <c r="AH569" i="7"/>
  <c r="AF569" i="7"/>
  <c r="AE569" i="7"/>
  <c r="AC569" i="7"/>
  <c r="AB569" i="7"/>
  <c r="AA569" i="7"/>
  <c r="Z569" i="7"/>
  <c r="Y569" i="7"/>
  <c r="X569" i="7"/>
  <c r="AH568" i="7"/>
  <c r="AF568" i="7"/>
  <c r="AE568" i="7"/>
  <c r="AC568" i="7"/>
  <c r="AB568" i="7"/>
  <c r="AA568" i="7"/>
  <c r="Z568" i="7"/>
  <c r="Y568" i="7"/>
  <c r="X568" i="7"/>
  <c r="AH567" i="7"/>
  <c r="AF567" i="7"/>
  <c r="AE567" i="7"/>
  <c r="AC567" i="7"/>
  <c r="AB567" i="7"/>
  <c r="AA567" i="7"/>
  <c r="Z567" i="7"/>
  <c r="Y567" i="7"/>
  <c r="X567" i="7"/>
  <c r="AH566" i="7"/>
  <c r="AF566" i="7"/>
  <c r="AE566" i="7"/>
  <c r="AC566" i="7"/>
  <c r="AB566" i="7"/>
  <c r="AA566" i="7"/>
  <c r="Z566" i="7"/>
  <c r="Y566" i="7"/>
  <c r="X566" i="7"/>
  <c r="AH565" i="7"/>
  <c r="AF565" i="7"/>
  <c r="AE565" i="7"/>
  <c r="AC565" i="7"/>
  <c r="AB565" i="7"/>
  <c r="AA565" i="7"/>
  <c r="Z565" i="7"/>
  <c r="Y565" i="7"/>
  <c r="X565" i="7"/>
  <c r="AH564" i="7"/>
  <c r="AF564" i="7"/>
  <c r="AE564" i="7"/>
  <c r="AC564" i="7"/>
  <c r="AB564" i="7"/>
  <c r="AA564" i="7"/>
  <c r="Z564" i="7"/>
  <c r="Y564" i="7"/>
  <c r="X564" i="7"/>
  <c r="AH563" i="7"/>
  <c r="AF563" i="7"/>
  <c r="AE563" i="7"/>
  <c r="AC563" i="7"/>
  <c r="AB563" i="7"/>
  <c r="AA563" i="7"/>
  <c r="Z563" i="7"/>
  <c r="Y563" i="7"/>
  <c r="X563" i="7"/>
  <c r="AH562" i="7"/>
  <c r="AF562" i="7"/>
  <c r="AE562" i="7"/>
  <c r="AC562" i="7"/>
  <c r="AB562" i="7"/>
  <c r="AA562" i="7"/>
  <c r="Z562" i="7"/>
  <c r="Y562" i="7"/>
  <c r="X562" i="7"/>
  <c r="AH561" i="7"/>
  <c r="AF561" i="7"/>
  <c r="AE561" i="7"/>
  <c r="AC561" i="7"/>
  <c r="AB561" i="7"/>
  <c r="AA561" i="7"/>
  <c r="Z561" i="7"/>
  <c r="Y561" i="7"/>
  <c r="X561" i="7"/>
  <c r="AH560" i="7"/>
  <c r="AF560" i="7"/>
  <c r="AE560" i="7"/>
  <c r="AC560" i="7"/>
  <c r="AB560" i="7"/>
  <c r="AA560" i="7"/>
  <c r="Z560" i="7"/>
  <c r="Y560" i="7"/>
  <c r="X560" i="7"/>
  <c r="AH559" i="7"/>
  <c r="AF559" i="7"/>
  <c r="AE559" i="7"/>
  <c r="AC559" i="7"/>
  <c r="AB559" i="7"/>
  <c r="AA559" i="7"/>
  <c r="Z559" i="7"/>
  <c r="Y559" i="7"/>
  <c r="X559" i="7"/>
  <c r="AH558" i="7"/>
  <c r="AF558" i="7"/>
  <c r="AE558" i="7"/>
  <c r="AC558" i="7"/>
  <c r="AB558" i="7"/>
  <c r="AA558" i="7"/>
  <c r="Z558" i="7"/>
  <c r="Y558" i="7"/>
  <c r="X558" i="7"/>
  <c r="AH557" i="7"/>
  <c r="AF557" i="7"/>
  <c r="AE557" i="7"/>
  <c r="AC557" i="7"/>
  <c r="AB557" i="7"/>
  <c r="AA557" i="7"/>
  <c r="Z557" i="7"/>
  <c r="Y557" i="7"/>
  <c r="X557" i="7"/>
  <c r="AH556" i="7"/>
  <c r="AF556" i="7"/>
  <c r="AE556" i="7"/>
  <c r="AC556" i="7"/>
  <c r="AB556" i="7"/>
  <c r="AA556" i="7"/>
  <c r="Z556" i="7"/>
  <c r="Y556" i="7"/>
  <c r="X556" i="7"/>
  <c r="AH555" i="7"/>
  <c r="AF555" i="7"/>
  <c r="AE555" i="7"/>
  <c r="AC555" i="7"/>
  <c r="AB555" i="7"/>
  <c r="AA555" i="7"/>
  <c r="Z555" i="7"/>
  <c r="Y555" i="7"/>
  <c r="X555" i="7"/>
  <c r="AH554" i="7"/>
  <c r="AF554" i="7"/>
  <c r="AE554" i="7"/>
  <c r="AC554" i="7"/>
  <c r="AB554" i="7"/>
  <c r="AA554" i="7"/>
  <c r="Z554" i="7"/>
  <c r="Y554" i="7"/>
  <c r="X554" i="7"/>
  <c r="AH553" i="7"/>
  <c r="AF553" i="7"/>
  <c r="AE553" i="7"/>
  <c r="AC553" i="7"/>
  <c r="AB553" i="7"/>
  <c r="AA553" i="7"/>
  <c r="Z553" i="7"/>
  <c r="Y553" i="7"/>
  <c r="X553" i="7"/>
  <c r="AH552" i="7"/>
  <c r="AF552" i="7"/>
  <c r="AE552" i="7"/>
  <c r="AC552" i="7"/>
  <c r="AB552" i="7"/>
  <c r="AA552" i="7"/>
  <c r="Z552" i="7"/>
  <c r="Y552" i="7"/>
  <c r="X552" i="7"/>
  <c r="AH551" i="7"/>
  <c r="AF551" i="7"/>
  <c r="AE551" i="7"/>
  <c r="AC551" i="7"/>
  <c r="AB551" i="7"/>
  <c r="AA551" i="7"/>
  <c r="Z551" i="7"/>
  <c r="Y551" i="7"/>
  <c r="X551" i="7"/>
  <c r="AH550" i="7"/>
  <c r="AF550" i="7"/>
  <c r="AE550" i="7"/>
  <c r="AC550" i="7"/>
  <c r="AB550" i="7"/>
  <c r="AA550" i="7"/>
  <c r="Z550" i="7"/>
  <c r="Y550" i="7"/>
  <c r="X550" i="7"/>
  <c r="AH549" i="7"/>
  <c r="AF549" i="7"/>
  <c r="AE549" i="7"/>
  <c r="AC549" i="7"/>
  <c r="AB549" i="7"/>
  <c r="AA549" i="7"/>
  <c r="Z549" i="7"/>
  <c r="Y549" i="7"/>
  <c r="X549" i="7"/>
  <c r="AH548" i="7"/>
  <c r="AF548" i="7"/>
  <c r="AE548" i="7"/>
  <c r="AC548" i="7"/>
  <c r="AB548" i="7"/>
  <c r="AA548" i="7"/>
  <c r="Z548" i="7"/>
  <c r="Y548" i="7"/>
  <c r="X548" i="7"/>
  <c r="AH547" i="7"/>
  <c r="AF547" i="7"/>
  <c r="AE547" i="7"/>
  <c r="AC547" i="7"/>
  <c r="AB547" i="7"/>
  <c r="AA547" i="7"/>
  <c r="Z547" i="7"/>
  <c r="Y547" i="7"/>
  <c r="X547" i="7"/>
  <c r="AH546" i="7"/>
  <c r="AF546" i="7"/>
  <c r="AE546" i="7"/>
  <c r="AC546" i="7"/>
  <c r="AB546" i="7"/>
  <c r="AA546" i="7"/>
  <c r="Z546" i="7"/>
  <c r="Y546" i="7"/>
  <c r="X546" i="7"/>
  <c r="AH545" i="7"/>
  <c r="AF545" i="7"/>
  <c r="AE545" i="7"/>
  <c r="AC545" i="7"/>
  <c r="AB545" i="7"/>
  <c r="AA545" i="7"/>
  <c r="Z545" i="7"/>
  <c r="Y545" i="7"/>
  <c r="X545" i="7"/>
  <c r="AH544" i="7"/>
  <c r="AF544" i="7"/>
  <c r="AE544" i="7"/>
  <c r="AC544" i="7"/>
  <c r="AB544" i="7"/>
  <c r="AA544" i="7"/>
  <c r="Z544" i="7"/>
  <c r="Y544" i="7"/>
  <c r="X544" i="7"/>
  <c r="AH543" i="7"/>
  <c r="AF543" i="7"/>
  <c r="AE543" i="7"/>
  <c r="AC543" i="7"/>
  <c r="AB543" i="7"/>
  <c r="AA543" i="7"/>
  <c r="Z543" i="7"/>
  <c r="Y543" i="7"/>
  <c r="X543" i="7"/>
  <c r="AH542" i="7"/>
  <c r="AF542" i="7"/>
  <c r="AE542" i="7"/>
  <c r="AC542" i="7"/>
  <c r="AB542" i="7"/>
  <c r="AA542" i="7"/>
  <c r="Z542" i="7"/>
  <c r="Y542" i="7"/>
  <c r="X542" i="7"/>
  <c r="AH541" i="7"/>
  <c r="AF541" i="7"/>
  <c r="AE541" i="7"/>
  <c r="AC541" i="7"/>
  <c r="AB541" i="7"/>
  <c r="AA541" i="7"/>
  <c r="Z541" i="7"/>
  <c r="Y541" i="7"/>
  <c r="X541" i="7"/>
  <c r="AH540" i="7"/>
  <c r="AF540" i="7"/>
  <c r="AE540" i="7"/>
  <c r="AC540" i="7"/>
  <c r="AB540" i="7"/>
  <c r="AA540" i="7"/>
  <c r="Z540" i="7"/>
  <c r="Y540" i="7"/>
  <c r="X540" i="7"/>
  <c r="AH539" i="7"/>
  <c r="AF539" i="7"/>
  <c r="AE539" i="7"/>
  <c r="AC539" i="7"/>
  <c r="AB539" i="7"/>
  <c r="AA539" i="7"/>
  <c r="Z539" i="7"/>
  <c r="Y539" i="7"/>
  <c r="X539" i="7"/>
  <c r="AH538" i="7"/>
  <c r="AF538" i="7"/>
  <c r="AE538" i="7"/>
  <c r="AC538" i="7"/>
  <c r="AB538" i="7"/>
  <c r="AA538" i="7"/>
  <c r="Z538" i="7"/>
  <c r="Y538" i="7"/>
  <c r="X538" i="7"/>
  <c r="AH537" i="7"/>
  <c r="AF537" i="7"/>
  <c r="AE537" i="7"/>
  <c r="AC537" i="7"/>
  <c r="AB537" i="7"/>
  <c r="AA537" i="7"/>
  <c r="Z537" i="7"/>
  <c r="Y537" i="7"/>
  <c r="X537" i="7"/>
  <c r="AH536" i="7"/>
  <c r="AF536" i="7"/>
  <c r="AE536" i="7"/>
  <c r="AC536" i="7"/>
  <c r="AB536" i="7"/>
  <c r="AA536" i="7"/>
  <c r="Z536" i="7"/>
  <c r="Y536" i="7"/>
  <c r="X536" i="7"/>
  <c r="AH535" i="7"/>
  <c r="AF535" i="7"/>
  <c r="AE535" i="7"/>
  <c r="AC535" i="7"/>
  <c r="AB535" i="7"/>
  <c r="AA535" i="7"/>
  <c r="Z535" i="7"/>
  <c r="Y535" i="7"/>
  <c r="X535" i="7"/>
  <c r="AH534" i="7"/>
  <c r="AF534" i="7"/>
  <c r="AE534" i="7"/>
  <c r="AC534" i="7"/>
  <c r="AB534" i="7"/>
  <c r="AA534" i="7"/>
  <c r="Z534" i="7"/>
  <c r="Y534" i="7"/>
  <c r="X534" i="7"/>
  <c r="AH533" i="7"/>
  <c r="AF533" i="7"/>
  <c r="AE533" i="7"/>
  <c r="AC533" i="7"/>
  <c r="AB533" i="7"/>
  <c r="AA533" i="7"/>
  <c r="Z533" i="7"/>
  <c r="Y533" i="7"/>
  <c r="X533" i="7"/>
  <c r="AH532" i="7"/>
  <c r="AF532" i="7"/>
  <c r="AE532" i="7"/>
  <c r="AC532" i="7"/>
  <c r="AB532" i="7"/>
  <c r="AA532" i="7"/>
  <c r="Z532" i="7"/>
  <c r="Y532" i="7"/>
  <c r="X532" i="7"/>
  <c r="AH531" i="7"/>
  <c r="AF531" i="7"/>
  <c r="AE531" i="7"/>
  <c r="AC531" i="7"/>
  <c r="AB531" i="7"/>
  <c r="AA531" i="7"/>
  <c r="Z531" i="7"/>
  <c r="Y531" i="7"/>
  <c r="X531" i="7"/>
  <c r="AH530" i="7"/>
  <c r="AF530" i="7"/>
  <c r="AE530" i="7"/>
  <c r="AC530" i="7"/>
  <c r="AB530" i="7"/>
  <c r="AA530" i="7"/>
  <c r="Z530" i="7"/>
  <c r="Y530" i="7"/>
  <c r="X530" i="7"/>
  <c r="AH529" i="7"/>
  <c r="AF529" i="7"/>
  <c r="AE529" i="7"/>
  <c r="AC529" i="7"/>
  <c r="AB529" i="7"/>
  <c r="AA529" i="7"/>
  <c r="Z529" i="7"/>
  <c r="Y529" i="7"/>
  <c r="X529" i="7"/>
  <c r="AH528" i="7"/>
  <c r="AF528" i="7"/>
  <c r="AE528" i="7"/>
  <c r="AC528" i="7"/>
  <c r="AB528" i="7"/>
  <c r="AA528" i="7"/>
  <c r="Z528" i="7"/>
  <c r="Y528" i="7"/>
  <c r="X528" i="7"/>
  <c r="AH527" i="7"/>
  <c r="AF527" i="7"/>
  <c r="AE527" i="7"/>
  <c r="AC527" i="7"/>
  <c r="AB527" i="7"/>
  <c r="AA527" i="7"/>
  <c r="Z527" i="7"/>
  <c r="Y527" i="7"/>
  <c r="X527" i="7"/>
  <c r="AH526" i="7"/>
  <c r="AF526" i="7"/>
  <c r="AE526" i="7"/>
  <c r="AC526" i="7"/>
  <c r="AB526" i="7"/>
  <c r="AA526" i="7"/>
  <c r="Z526" i="7"/>
  <c r="Y526" i="7"/>
  <c r="X526" i="7"/>
  <c r="AH525" i="7"/>
  <c r="AF525" i="7"/>
  <c r="AE525" i="7"/>
  <c r="AC525" i="7"/>
  <c r="AB525" i="7"/>
  <c r="AA525" i="7"/>
  <c r="Z525" i="7"/>
  <c r="Y525" i="7"/>
  <c r="X525" i="7"/>
  <c r="AH524" i="7"/>
  <c r="AF524" i="7"/>
  <c r="AE524" i="7"/>
  <c r="AC524" i="7"/>
  <c r="AB524" i="7"/>
  <c r="AA524" i="7"/>
  <c r="Z524" i="7"/>
  <c r="Y524" i="7"/>
  <c r="X524" i="7"/>
  <c r="AH523" i="7"/>
  <c r="AF523" i="7"/>
  <c r="AE523" i="7"/>
  <c r="AC523" i="7"/>
  <c r="AB523" i="7"/>
  <c r="AA523" i="7"/>
  <c r="Z523" i="7"/>
  <c r="Y523" i="7"/>
  <c r="X523" i="7"/>
  <c r="AH522" i="7"/>
  <c r="AF522" i="7"/>
  <c r="AE522" i="7"/>
  <c r="AC522" i="7"/>
  <c r="AB522" i="7"/>
  <c r="AA522" i="7"/>
  <c r="Z522" i="7"/>
  <c r="Y522" i="7"/>
  <c r="X522" i="7"/>
  <c r="AH521" i="7"/>
  <c r="AF521" i="7"/>
  <c r="AE521" i="7"/>
  <c r="AC521" i="7"/>
  <c r="AB521" i="7"/>
  <c r="AA521" i="7"/>
  <c r="Z521" i="7"/>
  <c r="Y521" i="7"/>
  <c r="X521" i="7"/>
  <c r="AH520" i="7"/>
  <c r="AF520" i="7"/>
  <c r="AE520" i="7"/>
  <c r="AC520" i="7"/>
  <c r="AB520" i="7"/>
  <c r="AA520" i="7"/>
  <c r="Z520" i="7"/>
  <c r="Y520" i="7"/>
  <c r="X520" i="7"/>
  <c r="AH519" i="7"/>
  <c r="AF519" i="7"/>
  <c r="AE519" i="7"/>
  <c r="AC519" i="7"/>
  <c r="AB519" i="7"/>
  <c r="AA519" i="7"/>
  <c r="Z519" i="7"/>
  <c r="Y519" i="7"/>
  <c r="X519" i="7"/>
  <c r="AH518" i="7"/>
  <c r="AF518" i="7"/>
  <c r="AE518" i="7"/>
  <c r="AC518" i="7"/>
  <c r="AB518" i="7"/>
  <c r="AA518" i="7"/>
  <c r="Z518" i="7"/>
  <c r="Y518" i="7"/>
  <c r="X518" i="7"/>
  <c r="AH517" i="7"/>
  <c r="AF517" i="7"/>
  <c r="AE517" i="7"/>
  <c r="AC517" i="7"/>
  <c r="AB517" i="7"/>
  <c r="AA517" i="7"/>
  <c r="Z517" i="7"/>
  <c r="Y517" i="7"/>
  <c r="X517" i="7"/>
  <c r="AH516" i="7"/>
  <c r="AF516" i="7"/>
  <c r="AE516" i="7"/>
  <c r="AC516" i="7"/>
  <c r="AB516" i="7"/>
  <c r="AA516" i="7"/>
  <c r="Z516" i="7"/>
  <c r="Y516" i="7"/>
  <c r="X516" i="7"/>
  <c r="AH515" i="7"/>
  <c r="AF515" i="7"/>
  <c r="AE515" i="7"/>
  <c r="AC515" i="7"/>
  <c r="AB515" i="7"/>
  <c r="AA515" i="7"/>
  <c r="Z515" i="7"/>
  <c r="Y515" i="7"/>
  <c r="X515" i="7"/>
  <c r="AH514" i="7"/>
  <c r="AF514" i="7"/>
  <c r="AE514" i="7"/>
  <c r="AC514" i="7"/>
  <c r="AB514" i="7"/>
  <c r="AA514" i="7"/>
  <c r="Z514" i="7"/>
  <c r="Y514" i="7"/>
  <c r="X514" i="7"/>
  <c r="AH513" i="7"/>
  <c r="AF513" i="7"/>
  <c r="AE513" i="7"/>
  <c r="AC513" i="7"/>
  <c r="AB513" i="7"/>
  <c r="AA513" i="7"/>
  <c r="Z513" i="7"/>
  <c r="Y513" i="7"/>
  <c r="X513" i="7"/>
  <c r="AH512" i="7"/>
  <c r="AF512" i="7"/>
  <c r="AE512" i="7"/>
  <c r="AC512" i="7"/>
  <c r="AB512" i="7"/>
  <c r="AA512" i="7"/>
  <c r="Z512" i="7"/>
  <c r="Y512" i="7"/>
  <c r="X512" i="7"/>
  <c r="AH511" i="7"/>
  <c r="AF511" i="7"/>
  <c r="AE511" i="7"/>
  <c r="AC511" i="7"/>
  <c r="AB511" i="7"/>
  <c r="AA511" i="7"/>
  <c r="Z511" i="7"/>
  <c r="Y511" i="7"/>
  <c r="X511" i="7"/>
  <c r="AH510" i="7"/>
  <c r="AF510" i="7"/>
  <c r="AE510" i="7"/>
  <c r="AC510" i="7"/>
  <c r="AB510" i="7"/>
  <c r="AA510" i="7"/>
  <c r="Z510" i="7"/>
  <c r="Y510" i="7"/>
  <c r="X510" i="7"/>
  <c r="AH509" i="7"/>
  <c r="AF509" i="7"/>
  <c r="AE509" i="7"/>
  <c r="AC509" i="7"/>
  <c r="AB509" i="7"/>
  <c r="AA509" i="7"/>
  <c r="Z509" i="7"/>
  <c r="Y509" i="7"/>
  <c r="X509" i="7"/>
  <c r="AH508" i="7"/>
  <c r="AF508" i="7"/>
  <c r="AE508" i="7"/>
  <c r="AC508" i="7"/>
  <c r="AB508" i="7"/>
  <c r="AA508" i="7"/>
  <c r="Z508" i="7"/>
  <c r="Y508" i="7"/>
  <c r="X508" i="7"/>
  <c r="AH507" i="7"/>
  <c r="AF507" i="7"/>
  <c r="AE507" i="7"/>
  <c r="AC507" i="7"/>
  <c r="AB507" i="7"/>
  <c r="AA507" i="7"/>
  <c r="Z507" i="7"/>
  <c r="Y507" i="7"/>
  <c r="X507" i="7"/>
  <c r="AH506" i="7"/>
  <c r="AF506" i="7"/>
  <c r="AE506" i="7"/>
  <c r="AC506" i="7"/>
  <c r="AB506" i="7"/>
  <c r="AA506" i="7"/>
  <c r="Z506" i="7"/>
  <c r="Y506" i="7"/>
  <c r="X506" i="7"/>
  <c r="AH505" i="7"/>
  <c r="AF505" i="7"/>
  <c r="AE505" i="7"/>
  <c r="AC505" i="7"/>
  <c r="AB505" i="7"/>
  <c r="AA505" i="7"/>
  <c r="Z505" i="7"/>
  <c r="Y505" i="7"/>
  <c r="X505" i="7"/>
  <c r="AH504" i="7"/>
  <c r="AF504" i="7"/>
  <c r="AE504" i="7"/>
  <c r="AC504" i="7"/>
  <c r="AB504" i="7"/>
  <c r="AA504" i="7"/>
  <c r="Z504" i="7"/>
  <c r="Y504" i="7"/>
  <c r="X504" i="7"/>
  <c r="AH503" i="7"/>
  <c r="AF503" i="7"/>
  <c r="AE503" i="7"/>
  <c r="AC503" i="7"/>
  <c r="AB503" i="7"/>
  <c r="AA503" i="7"/>
  <c r="Z503" i="7"/>
  <c r="Y503" i="7"/>
  <c r="X503" i="7"/>
  <c r="AH502" i="7"/>
  <c r="AF502" i="7"/>
  <c r="AE502" i="7"/>
  <c r="AC502" i="7"/>
  <c r="AB502" i="7"/>
  <c r="AA502" i="7"/>
  <c r="Z502" i="7"/>
  <c r="Y502" i="7"/>
  <c r="X502" i="7"/>
  <c r="AH501" i="7"/>
  <c r="AF501" i="7"/>
  <c r="AE501" i="7"/>
  <c r="AC501" i="7"/>
  <c r="AB501" i="7"/>
  <c r="AA501" i="7"/>
  <c r="Z501" i="7"/>
  <c r="Y501" i="7"/>
  <c r="X501" i="7"/>
  <c r="AH500" i="7"/>
  <c r="AF500" i="7"/>
  <c r="AE500" i="7"/>
  <c r="AC500" i="7"/>
  <c r="AB500" i="7"/>
  <c r="AA500" i="7"/>
  <c r="Z500" i="7"/>
  <c r="Y500" i="7"/>
  <c r="X500" i="7"/>
  <c r="AH499" i="7"/>
  <c r="AF499" i="7"/>
  <c r="AE499" i="7"/>
  <c r="AC499" i="7"/>
  <c r="AB499" i="7"/>
  <c r="AA499" i="7"/>
  <c r="Z499" i="7"/>
  <c r="Y499" i="7"/>
  <c r="X499" i="7"/>
  <c r="AH498" i="7"/>
  <c r="AF498" i="7"/>
  <c r="AE498" i="7"/>
  <c r="AC498" i="7"/>
  <c r="AB498" i="7"/>
  <c r="AA498" i="7"/>
  <c r="Z498" i="7"/>
  <c r="Y498" i="7"/>
  <c r="X498" i="7"/>
  <c r="AH497" i="7"/>
  <c r="AF497" i="7"/>
  <c r="AE497" i="7"/>
  <c r="AC497" i="7"/>
  <c r="AB497" i="7"/>
  <c r="AA497" i="7"/>
  <c r="Z497" i="7"/>
  <c r="Y497" i="7"/>
  <c r="X497" i="7"/>
  <c r="AH496" i="7"/>
  <c r="AF496" i="7"/>
  <c r="AE496" i="7"/>
  <c r="AC496" i="7"/>
  <c r="AB496" i="7"/>
  <c r="AA496" i="7"/>
  <c r="Z496" i="7"/>
  <c r="Y496" i="7"/>
  <c r="X496" i="7"/>
  <c r="AH495" i="7"/>
  <c r="AF495" i="7"/>
  <c r="AE495" i="7"/>
  <c r="AC495" i="7"/>
  <c r="AB495" i="7"/>
  <c r="AA495" i="7"/>
  <c r="Z495" i="7"/>
  <c r="Y495" i="7"/>
  <c r="X495" i="7"/>
  <c r="AH494" i="7"/>
  <c r="AF494" i="7"/>
  <c r="AE494" i="7"/>
  <c r="AC494" i="7"/>
  <c r="AB494" i="7"/>
  <c r="AA494" i="7"/>
  <c r="Z494" i="7"/>
  <c r="Y494" i="7"/>
  <c r="X494" i="7"/>
  <c r="AH493" i="7"/>
  <c r="AF493" i="7"/>
  <c r="AE493" i="7"/>
  <c r="AC493" i="7"/>
  <c r="AB493" i="7"/>
  <c r="AA493" i="7"/>
  <c r="Z493" i="7"/>
  <c r="Y493" i="7"/>
  <c r="X493" i="7"/>
  <c r="AH492" i="7"/>
  <c r="AF492" i="7"/>
  <c r="AE492" i="7"/>
  <c r="AC492" i="7"/>
  <c r="AB492" i="7"/>
  <c r="AA492" i="7"/>
  <c r="Z492" i="7"/>
  <c r="Y492" i="7"/>
  <c r="X492" i="7"/>
  <c r="AH491" i="7"/>
  <c r="AF491" i="7"/>
  <c r="AE491" i="7"/>
  <c r="AC491" i="7"/>
  <c r="AB491" i="7"/>
  <c r="AA491" i="7"/>
  <c r="Z491" i="7"/>
  <c r="Y491" i="7"/>
  <c r="X491" i="7"/>
  <c r="AH490" i="7"/>
  <c r="AF490" i="7"/>
  <c r="AE490" i="7"/>
  <c r="AC490" i="7"/>
  <c r="AB490" i="7"/>
  <c r="AA490" i="7"/>
  <c r="Z490" i="7"/>
  <c r="Y490" i="7"/>
  <c r="X490" i="7"/>
  <c r="AH489" i="7"/>
  <c r="AF489" i="7"/>
  <c r="AE489" i="7"/>
  <c r="AC489" i="7"/>
  <c r="AB489" i="7"/>
  <c r="AA489" i="7"/>
  <c r="Z489" i="7"/>
  <c r="Y489" i="7"/>
  <c r="X489" i="7"/>
  <c r="AH488" i="7"/>
  <c r="AF488" i="7"/>
  <c r="AE488" i="7"/>
  <c r="AC488" i="7"/>
  <c r="AB488" i="7"/>
  <c r="AA488" i="7"/>
  <c r="Z488" i="7"/>
  <c r="Y488" i="7"/>
  <c r="X488" i="7"/>
  <c r="AH487" i="7"/>
  <c r="AF487" i="7"/>
  <c r="AE487" i="7"/>
  <c r="AC487" i="7"/>
  <c r="AB487" i="7"/>
  <c r="AA487" i="7"/>
  <c r="Z487" i="7"/>
  <c r="Y487" i="7"/>
  <c r="X487" i="7"/>
  <c r="AH486" i="7"/>
  <c r="AF486" i="7"/>
  <c r="AE486" i="7"/>
  <c r="AC486" i="7"/>
  <c r="AB486" i="7"/>
  <c r="AA486" i="7"/>
  <c r="Z486" i="7"/>
  <c r="Y486" i="7"/>
  <c r="X486" i="7"/>
  <c r="AH485" i="7"/>
  <c r="AF485" i="7"/>
  <c r="AE485" i="7"/>
  <c r="AC485" i="7"/>
  <c r="AB485" i="7"/>
  <c r="AA485" i="7"/>
  <c r="Z485" i="7"/>
  <c r="Y485" i="7"/>
  <c r="X485" i="7"/>
  <c r="AH484" i="7"/>
  <c r="AF484" i="7"/>
  <c r="AE484" i="7"/>
  <c r="AC484" i="7"/>
  <c r="AB484" i="7"/>
  <c r="AA484" i="7"/>
  <c r="Z484" i="7"/>
  <c r="Y484" i="7"/>
  <c r="X484" i="7"/>
  <c r="AH483" i="7"/>
  <c r="AF483" i="7"/>
  <c r="AE483" i="7"/>
  <c r="AC483" i="7"/>
  <c r="AB483" i="7"/>
  <c r="AA483" i="7"/>
  <c r="Z483" i="7"/>
  <c r="Y483" i="7"/>
  <c r="X483" i="7"/>
  <c r="AH482" i="7"/>
  <c r="AF482" i="7"/>
  <c r="AE482" i="7"/>
  <c r="AC482" i="7"/>
  <c r="AB482" i="7"/>
  <c r="AA482" i="7"/>
  <c r="Z482" i="7"/>
  <c r="Y482" i="7"/>
  <c r="X482" i="7"/>
  <c r="AH481" i="7"/>
  <c r="AF481" i="7"/>
  <c r="AE481" i="7"/>
  <c r="AC481" i="7"/>
  <c r="AB481" i="7"/>
  <c r="AA481" i="7"/>
  <c r="Z481" i="7"/>
  <c r="Y481" i="7"/>
  <c r="X481" i="7"/>
  <c r="AH480" i="7"/>
  <c r="AF480" i="7"/>
  <c r="AE480" i="7"/>
  <c r="AC480" i="7"/>
  <c r="AB480" i="7"/>
  <c r="AA480" i="7"/>
  <c r="Z480" i="7"/>
  <c r="Y480" i="7"/>
  <c r="X480" i="7"/>
  <c r="AH479" i="7"/>
  <c r="AF479" i="7"/>
  <c r="AE479" i="7"/>
  <c r="AC479" i="7"/>
  <c r="AB479" i="7"/>
  <c r="AA479" i="7"/>
  <c r="Z479" i="7"/>
  <c r="Y479" i="7"/>
  <c r="X479" i="7"/>
  <c r="AH478" i="7"/>
  <c r="AF478" i="7"/>
  <c r="AE478" i="7"/>
  <c r="AC478" i="7"/>
  <c r="AB478" i="7"/>
  <c r="AA478" i="7"/>
  <c r="Z478" i="7"/>
  <c r="Y478" i="7"/>
  <c r="X478" i="7"/>
  <c r="AH477" i="7"/>
  <c r="AF477" i="7"/>
  <c r="AE477" i="7"/>
  <c r="AC477" i="7"/>
  <c r="AB477" i="7"/>
  <c r="AA477" i="7"/>
  <c r="Z477" i="7"/>
  <c r="Y477" i="7"/>
  <c r="X477" i="7"/>
  <c r="AH476" i="7"/>
  <c r="AF476" i="7"/>
  <c r="AE476" i="7"/>
  <c r="AC476" i="7"/>
  <c r="AB476" i="7"/>
  <c r="AA476" i="7"/>
  <c r="Z476" i="7"/>
  <c r="Y476" i="7"/>
  <c r="X476" i="7"/>
  <c r="AH475" i="7"/>
  <c r="AF475" i="7"/>
  <c r="AE475" i="7"/>
  <c r="AC475" i="7"/>
  <c r="AB475" i="7"/>
  <c r="AA475" i="7"/>
  <c r="Z475" i="7"/>
  <c r="Y475" i="7"/>
  <c r="X475" i="7"/>
  <c r="AH474" i="7"/>
  <c r="AF474" i="7"/>
  <c r="AE474" i="7"/>
  <c r="AC474" i="7"/>
  <c r="AB474" i="7"/>
  <c r="AA474" i="7"/>
  <c r="Z474" i="7"/>
  <c r="Y474" i="7"/>
  <c r="X474" i="7"/>
  <c r="AH473" i="7"/>
  <c r="AF473" i="7"/>
  <c r="AE473" i="7"/>
  <c r="AC473" i="7"/>
  <c r="AB473" i="7"/>
  <c r="AA473" i="7"/>
  <c r="Z473" i="7"/>
  <c r="Y473" i="7"/>
  <c r="X473" i="7"/>
  <c r="AH472" i="7"/>
  <c r="AF472" i="7"/>
  <c r="AE472" i="7"/>
  <c r="AC472" i="7"/>
  <c r="AB472" i="7"/>
  <c r="AA472" i="7"/>
  <c r="Z472" i="7"/>
  <c r="Y472" i="7"/>
  <c r="X472" i="7"/>
  <c r="AH471" i="7"/>
  <c r="AF471" i="7"/>
  <c r="AE471" i="7"/>
  <c r="AC471" i="7"/>
  <c r="AB471" i="7"/>
  <c r="AA471" i="7"/>
  <c r="Z471" i="7"/>
  <c r="Y471" i="7"/>
  <c r="X471" i="7"/>
  <c r="AH470" i="7"/>
  <c r="AF470" i="7"/>
  <c r="AE470" i="7"/>
  <c r="AC470" i="7"/>
  <c r="AB470" i="7"/>
  <c r="AA470" i="7"/>
  <c r="Z470" i="7"/>
  <c r="Y470" i="7"/>
  <c r="X470" i="7"/>
  <c r="AH469" i="7"/>
  <c r="AF469" i="7"/>
  <c r="AE469" i="7"/>
  <c r="AC469" i="7"/>
  <c r="AB469" i="7"/>
  <c r="AA469" i="7"/>
  <c r="Z469" i="7"/>
  <c r="Y469" i="7"/>
  <c r="X469" i="7"/>
  <c r="AH468" i="7"/>
  <c r="AF468" i="7"/>
  <c r="AE468" i="7"/>
  <c r="AC468" i="7"/>
  <c r="AB468" i="7"/>
  <c r="AA468" i="7"/>
  <c r="Z468" i="7"/>
  <c r="Y468" i="7"/>
  <c r="X468" i="7"/>
  <c r="AH467" i="7"/>
  <c r="AF467" i="7"/>
  <c r="AE467" i="7"/>
  <c r="AC467" i="7"/>
  <c r="AB467" i="7"/>
  <c r="AA467" i="7"/>
  <c r="Z467" i="7"/>
  <c r="Y467" i="7"/>
  <c r="X467" i="7"/>
  <c r="AH466" i="7"/>
  <c r="AF466" i="7"/>
  <c r="AE466" i="7"/>
  <c r="AC466" i="7"/>
  <c r="AB466" i="7"/>
  <c r="AA466" i="7"/>
  <c r="Z466" i="7"/>
  <c r="Y466" i="7"/>
  <c r="X466" i="7"/>
  <c r="AH465" i="7"/>
  <c r="AF465" i="7"/>
  <c r="AE465" i="7"/>
  <c r="AC465" i="7"/>
  <c r="AB465" i="7"/>
  <c r="AA465" i="7"/>
  <c r="Z465" i="7"/>
  <c r="Y465" i="7"/>
  <c r="X465" i="7"/>
  <c r="AH464" i="7"/>
  <c r="AF464" i="7"/>
  <c r="AE464" i="7"/>
  <c r="AC464" i="7"/>
  <c r="AB464" i="7"/>
  <c r="AA464" i="7"/>
  <c r="Z464" i="7"/>
  <c r="Y464" i="7"/>
  <c r="X464" i="7"/>
  <c r="AH463" i="7"/>
  <c r="AF463" i="7"/>
  <c r="AE463" i="7"/>
  <c r="AC463" i="7"/>
  <c r="AB463" i="7"/>
  <c r="AA463" i="7"/>
  <c r="Z463" i="7"/>
  <c r="Y463" i="7"/>
  <c r="X463" i="7"/>
  <c r="AH462" i="7"/>
  <c r="AF462" i="7"/>
  <c r="AE462" i="7"/>
  <c r="AC462" i="7"/>
  <c r="AB462" i="7"/>
  <c r="AA462" i="7"/>
  <c r="Z462" i="7"/>
  <c r="Y462" i="7"/>
  <c r="X462" i="7"/>
  <c r="AH461" i="7"/>
  <c r="AF461" i="7"/>
  <c r="AE461" i="7"/>
  <c r="AC461" i="7"/>
  <c r="AB461" i="7"/>
  <c r="AA461" i="7"/>
  <c r="Z461" i="7"/>
  <c r="Y461" i="7"/>
  <c r="X461" i="7"/>
  <c r="AH460" i="7"/>
  <c r="AF460" i="7"/>
  <c r="AE460" i="7"/>
  <c r="AC460" i="7"/>
  <c r="AB460" i="7"/>
  <c r="AA460" i="7"/>
  <c r="Z460" i="7"/>
  <c r="Y460" i="7"/>
  <c r="X460" i="7"/>
  <c r="AH459" i="7"/>
  <c r="AF459" i="7"/>
  <c r="AE459" i="7"/>
  <c r="AC459" i="7"/>
  <c r="AB459" i="7"/>
  <c r="AA459" i="7"/>
  <c r="Z459" i="7"/>
  <c r="Y459" i="7"/>
  <c r="X459" i="7"/>
  <c r="AH458" i="7"/>
  <c r="AF458" i="7"/>
  <c r="AE458" i="7"/>
  <c r="AC458" i="7"/>
  <c r="AB458" i="7"/>
  <c r="AA458" i="7"/>
  <c r="Z458" i="7"/>
  <c r="Y458" i="7"/>
  <c r="X458" i="7"/>
  <c r="AH457" i="7"/>
  <c r="AF457" i="7"/>
  <c r="AE457" i="7"/>
  <c r="AC457" i="7"/>
  <c r="AB457" i="7"/>
  <c r="AA457" i="7"/>
  <c r="Z457" i="7"/>
  <c r="Y457" i="7"/>
  <c r="X457" i="7"/>
  <c r="AH456" i="7"/>
  <c r="AF456" i="7"/>
  <c r="AE456" i="7"/>
  <c r="AC456" i="7"/>
  <c r="AB456" i="7"/>
  <c r="AA456" i="7"/>
  <c r="Z456" i="7"/>
  <c r="Y456" i="7"/>
  <c r="X456" i="7"/>
  <c r="AH455" i="7"/>
  <c r="AF455" i="7"/>
  <c r="AE455" i="7"/>
  <c r="AC455" i="7"/>
  <c r="AB455" i="7"/>
  <c r="AA455" i="7"/>
  <c r="Z455" i="7"/>
  <c r="Y455" i="7"/>
  <c r="X455" i="7"/>
  <c r="AH454" i="7"/>
  <c r="AF454" i="7"/>
  <c r="AE454" i="7"/>
  <c r="AC454" i="7"/>
  <c r="AB454" i="7"/>
  <c r="AA454" i="7"/>
  <c r="Z454" i="7"/>
  <c r="Y454" i="7"/>
  <c r="X454" i="7"/>
  <c r="AH453" i="7"/>
  <c r="AF453" i="7"/>
  <c r="AE453" i="7"/>
  <c r="AC453" i="7"/>
  <c r="AB453" i="7"/>
  <c r="AA453" i="7"/>
  <c r="Z453" i="7"/>
  <c r="Y453" i="7"/>
  <c r="X453" i="7"/>
  <c r="AH452" i="7"/>
  <c r="AF452" i="7"/>
  <c r="AE452" i="7"/>
  <c r="AC452" i="7"/>
  <c r="AB452" i="7"/>
  <c r="AA452" i="7"/>
  <c r="Z452" i="7"/>
  <c r="Y452" i="7"/>
  <c r="X452" i="7"/>
  <c r="AH451" i="7"/>
  <c r="AF451" i="7"/>
  <c r="AE451" i="7"/>
  <c r="AC451" i="7"/>
  <c r="AB451" i="7"/>
  <c r="AA451" i="7"/>
  <c r="Z451" i="7"/>
  <c r="Y451" i="7"/>
  <c r="X451" i="7"/>
  <c r="AH450" i="7"/>
  <c r="AF450" i="7"/>
  <c r="AE450" i="7"/>
  <c r="AC450" i="7"/>
  <c r="AB450" i="7"/>
  <c r="AA450" i="7"/>
  <c r="Z450" i="7"/>
  <c r="Y450" i="7"/>
  <c r="X450" i="7"/>
  <c r="AH449" i="7"/>
  <c r="AF449" i="7"/>
  <c r="AE449" i="7"/>
  <c r="AC449" i="7"/>
  <c r="AB449" i="7"/>
  <c r="AA449" i="7"/>
  <c r="Z449" i="7"/>
  <c r="Y449" i="7"/>
  <c r="X449" i="7"/>
  <c r="AH448" i="7"/>
  <c r="AF448" i="7"/>
  <c r="AE448" i="7"/>
  <c r="AC448" i="7"/>
  <c r="AB448" i="7"/>
  <c r="AA448" i="7"/>
  <c r="Z448" i="7"/>
  <c r="Y448" i="7"/>
  <c r="X448" i="7"/>
  <c r="AH447" i="7"/>
  <c r="AF447" i="7"/>
  <c r="AE447" i="7"/>
  <c r="AC447" i="7"/>
  <c r="AB447" i="7"/>
  <c r="AA447" i="7"/>
  <c r="Z447" i="7"/>
  <c r="Y447" i="7"/>
  <c r="X447" i="7"/>
  <c r="AH446" i="7"/>
  <c r="AF446" i="7"/>
  <c r="AE446" i="7"/>
  <c r="AC446" i="7"/>
  <c r="AB446" i="7"/>
  <c r="AA446" i="7"/>
  <c r="Z446" i="7"/>
  <c r="Y446" i="7"/>
  <c r="X446" i="7"/>
  <c r="AH445" i="7"/>
  <c r="AF445" i="7"/>
  <c r="AE445" i="7"/>
  <c r="AC445" i="7"/>
  <c r="AB445" i="7"/>
  <c r="AA445" i="7"/>
  <c r="Z445" i="7"/>
  <c r="Y445" i="7"/>
  <c r="X445" i="7"/>
  <c r="AH444" i="7"/>
  <c r="AF444" i="7"/>
  <c r="AE444" i="7"/>
  <c r="AC444" i="7"/>
  <c r="AB444" i="7"/>
  <c r="AA444" i="7"/>
  <c r="Z444" i="7"/>
  <c r="Y444" i="7"/>
  <c r="X444" i="7"/>
  <c r="AH443" i="7"/>
  <c r="AF443" i="7"/>
  <c r="AE443" i="7"/>
  <c r="AC443" i="7"/>
  <c r="AB443" i="7"/>
  <c r="AA443" i="7"/>
  <c r="Z443" i="7"/>
  <c r="Y443" i="7"/>
  <c r="X443" i="7"/>
  <c r="AH442" i="7"/>
  <c r="AF442" i="7"/>
  <c r="AE442" i="7"/>
  <c r="AC442" i="7"/>
  <c r="AB442" i="7"/>
  <c r="AA442" i="7"/>
  <c r="Z442" i="7"/>
  <c r="Y442" i="7"/>
  <c r="X442" i="7"/>
  <c r="AH441" i="7"/>
  <c r="AF441" i="7"/>
  <c r="AE441" i="7"/>
  <c r="AC441" i="7"/>
  <c r="AB441" i="7"/>
  <c r="AA441" i="7"/>
  <c r="Z441" i="7"/>
  <c r="Y441" i="7"/>
  <c r="X441" i="7"/>
  <c r="AH440" i="7"/>
  <c r="AF440" i="7"/>
  <c r="AE440" i="7"/>
  <c r="AC440" i="7"/>
  <c r="AB440" i="7"/>
  <c r="AA440" i="7"/>
  <c r="Z440" i="7"/>
  <c r="Y440" i="7"/>
  <c r="X440" i="7"/>
  <c r="AH439" i="7"/>
  <c r="AF439" i="7"/>
  <c r="AE439" i="7"/>
  <c r="AC439" i="7"/>
  <c r="AB439" i="7"/>
  <c r="AA439" i="7"/>
  <c r="Z439" i="7"/>
  <c r="Y439" i="7"/>
  <c r="X439" i="7"/>
  <c r="AH438" i="7"/>
  <c r="AF438" i="7"/>
  <c r="AE438" i="7"/>
  <c r="AC438" i="7"/>
  <c r="AB438" i="7"/>
  <c r="AA438" i="7"/>
  <c r="Z438" i="7"/>
  <c r="Y438" i="7"/>
  <c r="X438" i="7"/>
  <c r="AH437" i="7"/>
  <c r="AF437" i="7"/>
  <c r="AE437" i="7"/>
  <c r="AC437" i="7"/>
  <c r="AB437" i="7"/>
  <c r="AA437" i="7"/>
  <c r="Z437" i="7"/>
  <c r="Y437" i="7"/>
  <c r="X437" i="7"/>
  <c r="AH436" i="7"/>
  <c r="AF436" i="7"/>
  <c r="AE436" i="7"/>
  <c r="AC436" i="7"/>
  <c r="AB436" i="7"/>
  <c r="AA436" i="7"/>
  <c r="Z436" i="7"/>
  <c r="Y436" i="7"/>
  <c r="X436" i="7"/>
  <c r="AH435" i="7"/>
  <c r="AF435" i="7"/>
  <c r="AE435" i="7"/>
  <c r="AC435" i="7"/>
  <c r="AB435" i="7"/>
  <c r="AA435" i="7"/>
  <c r="Z435" i="7"/>
  <c r="Y435" i="7"/>
  <c r="X435" i="7"/>
  <c r="AH434" i="7"/>
  <c r="AF434" i="7"/>
  <c r="AE434" i="7"/>
  <c r="AC434" i="7"/>
  <c r="AB434" i="7"/>
  <c r="AA434" i="7"/>
  <c r="Z434" i="7"/>
  <c r="Y434" i="7"/>
  <c r="X434" i="7"/>
  <c r="AH433" i="7"/>
  <c r="AF433" i="7"/>
  <c r="AE433" i="7"/>
  <c r="AC433" i="7"/>
  <c r="AB433" i="7"/>
  <c r="AA433" i="7"/>
  <c r="Z433" i="7"/>
  <c r="Y433" i="7"/>
  <c r="X433" i="7"/>
  <c r="AH432" i="7"/>
  <c r="AF432" i="7"/>
  <c r="AE432" i="7"/>
  <c r="AC432" i="7"/>
  <c r="AB432" i="7"/>
  <c r="AA432" i="7"/>
  <c r="Z432" i="7"/>
  <c r="Y432" i="7"/>
  <c r="X432" i="7"/>
  <c r="AH431" i="7"/>
  <c r="AF431" i="7"/>
  <c r="AE431" i="7"/>
  <c r="AC431" i="7"/>
  <c r="AB431" i="7"/>
  <c r="AA431" i="7"/>
  <c r="Z431" i="7"/>
  <c r="Y431" i="7"/>
  <c r="X431" i="7"/>
  <c r="AH430" i="7"/>
  <c r="AF430" i="7"/>
  <c r="AE430" i="7"/>
  <c r="AC430" i="7"/>
  <c r="AB430" i="7"/>
  <c r="AA430" i="7"/>
  <c r="Z430" i="7"/>
  <c r="Y430" i="7"/>
  <c r="X430" i="7"/>
  <c r="AH429" i="7"/>
  <c r="AF429" i="7"/>
  <c r="AE429" i="7"/>
  <c r="AC429" i="7"/>
  <c r="AB429" i="7"/>
  <c r="AA429" i="7"/>
  <c r="Z429" i="7"/>
  <c r="Y429" i="7"/>
  <c r="X429" i="7"/>
  <c r="AH428" i="7"/>
  <c r="AF428" i="7"/>
  <c r="AE428" i="7"/>
  <c r="AC428" i="7"/>
  <c r="AB428" i="7"/>
  <c r="AA428" i="7"/>
  <c r="Z428" i="7"/>
  <c r="Y428" i="7"/>
  <c r="X428" i="7"/>
  <c r="AH427" i="7"/>
  <c r="AF427" i="7"/>
  <c r="AE427" i="7"/>
  <c r="AC427" i="7"/>
  <c r="AB427" i="7"/>
  <c r="AA427" i="7"/>
  <c r="Z427" i="7"/>
  <c r="Y427" i="7"/>
  <c r="X427" i="7"/>
  <c r="AH426" i="7"/>
  <c r="AF426" i="7"/>
  <c r="AE426" i="7"/>
  <c r="AC426" i="7"/>
  <c r="AB426" i="7"/>
  <c r="AA426" i="7"/>
  <c r="Z426" i="7"/>
  <c r="Y426" i="7"/>
  <c r="X426" i="7"/>
  <c r="AH425" i="7"/>
  <c r="AF425" i="7"/>
  <c r="AE425" i="7"/>
  <c r="AC425" i="7"/>
  <c r="AB425" i="7"/>
  <c r="AA425" i="7"/>
  <c r="Z425" i="7"/>
  <c r="Y425" i="7"/>
  <c r="X425" i="7"/>
  <c r="AH424" i="7"/>
  <c r="AF424" i="7"/>
  <c r="AE424" i="7"/>
  <c r="AC424" i="7"/>
  <c r="AB424" i="7"/>
  <c r="AA424" i="7"/>
  <c r="Z424" i="7"/>
  <c r="Y424" i="7"/>
  <c r="X424" i="7"/>
  <c r="AH423" i="7"/>
  <c r="AF423" i="7"/>
  <c r="AE423" i="7"/>
  <c r="AC423" i="7"/>
  <c r="AB423" i="7"/>
  <c r="AA423" i="7"/>
  <c r="Z423" i="7"/>
  <c r="Y423" i="7"/>
  <c r="X423" i="7"/>
  <c r="AH422" i="7"/>
  <c r="AF422" i="7"/>
  <c r="AE422" i="7"/>
  <c r="AC422" i="7"/>
  <c r="AB422" i="7"/>
  <c r="AA422" i="7"/>
  <c r="Z422" i="7"/>
  <c r="Y422" i="7"/>
  <c r="X422" i="7"/>
  <c r="AH421" i="7"/>
  <c r="AF421" i="7"/>
  <c r="AE421" i="7"/>
  <c r="AC421" i="7"/>
  <c r="AB421" i="7"/>
  <c r="AA421" i="7"/>
  <c r="Z421" i="7"/>
  <c r="Y421" i="7"/>
  <c r="X421" i="7"/>
  <c r="AH420" i="7"/>
  <c r="AF420" i="7"/>
  <c r="AE420" i="7"/>
  <c r="AC420" i="7"/>
  <c r="AB420" i="7"/>
  <c r="AA420" i="7"/>
  <c r="Z420" i="7"/>
  <c r="Y420" i="7"/>
  <c r="X420" i="7"/>
  <c r="AH419" i="7"/>
  <c r="AF419" i="7"/>
  <c r="AE419" i="7"/>
  <c r="AC419" i="7"/>
  <c r="AB419" i="7"/>
  <c r="AA419" i="7"/>
  <c r="Z419" i="7"/>
  <c r="Y419" i="7"/>
  <c r="X419" i="7"/>
  <c r="AH418" i="7"/>
  <c r="AF418" i="7"/>
  <c r="AE418" i="7"/>
  <c r="AC418" i="7"/>
  <c r="AB418" i="7"/>
  <c r="AA418" i="7"/>
  <c r="Z418" i="7"/>
  <c r="Y418" i="7"/>
  <c r="X418" i="7"/>
  <c r="AH417" i="7"/>
  <c r="AF417" i="7"/>
  <c r="AE417" i="7"/>
  <c r="AC417" i="7"/>
  <c r="AB417" i="7"/>
  <c r="AA417" i="7"/>
  <c r="Z417" i="7"/>
  <c r="Y417" i="7"/>
  <c r="X417" i="7"/>
  <c r="AH416" i="7"/>
  <c r="AF416" i="7"/>
  <c r="AE416" i="7"/>
  <c r="AC416" i="7"/>
  <c r="AB416" i="7"/>
  <c r="AA416" i="7"/>
  <c r="Z416" i="7"/>
  <c r="Y416" i="7"/>
  <c r="X416" i="7"/>
  <c r="AH415" i="7"/>
  <c r="AF415" i="7"/>
  <c r="AE415" i="7"/>
  <c r="AC415" i="7"/>
  <c r="AB415" i="7"/>
  <c r="AA415" i="7"/>
  <c r="Z415" i="7"/>
  <c r="Y415" i="7"/>
  <c r="X415" i="7"/>
  <c r="AH414" i="7"/>
  <c r="AF414" i="7"/>
  <c r="AE414" i="7"/>
  <c r="AC414" i="7"/>
  <c r="AB414" i="7"/>
  <c r="AA414" i="7"/>
  <c r="Z414" i="7"/>
  <c r="Y414" i="7"/>
  <c r="X414" i="7"/>
  <c r="AH413" i="7"/>
  <c r="AF413" i="7"/>
  <c r="AE413" i="7"/>
  <c r="AC413" i="7"/>
  <c r="AB413" i="7"/>
  <c r="AA413" i="7"/>
  <c r="Z413" i="7"/>
  <c r="Y413" i="7"/>
  <c r="X413" i="7"/>
  <c r="AH412" i="7"/>
  <c r="AF412" i="7"/>
  <c r="AE412" i="7"/>
  <c r="AC412" i="7"/>
  <c r="AB412" i="7"/>
  <c r="AA412" i="7"/>
  <c r="Z412" i="7"/>
  <c r="Y412" i="7"/>
  <c r="X412" i="7"/>
  <c r="AH411" i="7"/>
  <c r="AF411" i="7"/>
  <c r="AE411" i="7"/>
  <c r="AC411" i="7"/>
  <c r="AB411" i="7"/>
  <c r="AA411" i="7"/>
  <c r="Z411" i="7"/>
  <c r="Y411" i="7"/>
  <c r="X411" i="7"/>
  <c r="AH410" i="7"/>
  <c r="AF410" i="7"/>
  <c r="AE410" i="7"/>
  <c r="AC410" i="7"/>
  <c r="AB410" i="7"/>
  <c r="AA410" i="7"/>
  <c r="Z410" i="7"/>
  <c r="Y410" i="7"/>
  <c r="X410" i="7"/>
  <c r="AH409" i="7"/>
  <c r="AF409" i="7"/>
  <c r="AE409" i="7"/>
  <c r="AC409" i="7"/>
  <c r="AB409" i="7"/>
  <c r="AA409" i="7"/>
  <c r="Z409" i="7"/>
  <c r="Y409" i="7"/>
  <c r="X409" i="7"/>
  <c r="AH408" i="7"/>
  <c r="AF408" i="7"/>
  <c r="AE408" i="7"/>
  <c r="AC408" i="7"/>
  <c r="AB408" i="7"/>
  <c r="AA408" i="7"/>
  <c r="Z408" i="7"/>
  <c r="Y408" i="7"/>
  <c r="X408" i="7"/>
  <c r="AH407" i="7"/>
  <c r="AF407" i="7"/>
  <c r="AE407" i="7"/>
  <c r="AC407" i="7"/>
  <c r="AB407" i="7"/>
  <c r="AA407" i="7"/>
  <c r="Z407" i="7"/>
  <c r="Y407" i="7"/>
  <c r="X407" i="7"/>
  <c r="AH406" i="7"/>
  <c r="AF406" i="7"/>
  <c r="AE406" i="7"/>
  <c r="AC406" i="7"/>
  <c r="AB406" i="7"/>
  <c r="AA406" i="7"/>
  <c r="Z406" i="7"/>
  <c r="Y406" i="7"/>
  <c r="X406" i="7"/>
  <c r="AH405" i="7"/>
  <c r="AF405" i="7"/>
  <c r="AE405" i="7"/>
  <c r="AC405" i="7"/>
  <c r="AB405" i="7"/>
  <c r="AA405" i="7"/>
  <c r="Z405" i="7"/>
  <c r="Y405" i="7"/>
  <c r="X405" i="7"/>
  <c r="AH404" i="7"/>
  <c r="AF404" i="7"/>
  <c r="AE404" i="7"/>
  <c r="AC404" i="7"/>
  <c r="AB404" i="7"/>
  <c r="AA404" i="7"/>
  <c r="Z404" i="7"/>
  <c r="Y404" i="7"/>
  <c r="X404" i="7"/>
  <c r="AH403" i="7"/>
  <c r="AF403" i="7"/>
  <c r="AE403" i="7"/>
  <c r="AC403" i="7"/>
  <c r="AB403" i="7"/>
  <c r="AA403" i="7"/>
  <c r="Z403" i="7"/>
  <c r="Y403" i="7"/>
  <c r="X403" i="7"/>
  <c r="AH402" i="7"/>
  <c r="AF402" i="7"/>
  <c r="AE402" i="7"/>
  <c r="AC402" i="7"/>
  <c r="AB402" i="7"/>
  <c r="AA402" i="7"/>
  <c r="Z402" i="7"/>
  <c r="Y402" i="7"/>
  <c r="X402" i="7"/>
  <c r="AH401" i="7"/>
  <c r="AF401" i="7"/>
  <c r="AE401" i="7"/>
  <c r="AC401" i="7"/>
  <c r="AB401" i="7"/>
  <c r="AA401" i="7"/>
  <c r="Z401" i="7"/>
  <c r="Y401" i="7"/>
  <c r="X401" i="7"/>
  <c r="AH400" i="7"/>
  <c r="AF400" i="7"/>
  <c r="AE400" i="7"/>
  <c r="AC400" i="7"/>
  <c r="AB400" i="7"/>
  <c r="AA400" i="7"/>
  <c r="Z400" i="7"/>
  <c r="Y400" i="7"/>
  <c r="X400" i="7"/>
  <c r="AH399" i="7"/>
  <c r="AF399" i="7"/>
  <c r="AE399" i="7"/>
  <c r="AC399" i="7"/>
  <c r="AB399" i="7"/>
  <c r="AA399" i="7"/>
  <c r="Z399" i="7"/>
  <c r="Y399" i="7"/>
  <c r="X399" i="7"/>
  <c r="AH398" i="7"/>
  <c r="AF398" i="7"/>
  <c r="AE398" i="7"/>
  <c r="AC398" i="7"/>
  <c r="AB398" i="7"/>
  <c r="AA398" i="7"/>
  <c r="Z398" i="7"/>
  <c r="Y398" i="7"/>
  <c r="X398" i="7"/>
  <c r="AH397" i="7"/>
  <c r="AF397" i="7"/>
  <c r="AE397" i="7"/>
  <c r="AC397" i="7"/>
  <c r="AB397" i="7"/>
  <c r="AA397" i="7"/>
  <c r="Z397" i="7"/>
  <c r="Y397" i="7"/>
  <c r="X397" i="7"/>
  <c r="AH396" i="7"/>
  <c r="AF396" i="7"/>
  <c r="AE396" i="7"/>
  <c r="AC396" i="7"/>
  <c r="AB396" i="7"/>
  <c r="AA396" i="7"/>
  <c r="Z396" i="7"/>
  <c r="Y396" i="7"/>
  <c r="X396" i="7"/>
  <c r="AH395" i="7"/>
  <c r="AF395" i="7"/>
  <c r="AE395" i="7"/>
  <c r="AC395" i="7"/>
  <c r="AB395" i="7"/>
  <c r="AA395" i="7"/>
  <c r="Z395" i="7"/>
  <c r="Y395" i="7"/>
  <c r="X395" i="7"/>
  <c r="AH394" i="7"/>
  <c r="AF394" i="7"/>
  <c r="AE394" i="7"/>
  <c r="AC394" i="7"/>
  <c r="AB394" i="7"/>
  <c r="AA394" i="7"/>
  <c r="Z394" i="7"/>
  <c r="Y394" i="7"/>
  <c r="X394" i="7"/>
  <c r="AH393" i="7"/>
  <c r="AF393" i="7"/>
  <c r="AE393" i="7"/>
  <c r="AC393" i="7"/>
  <c r="AB393" i="7"/>
  <c r="AA393" i="7"/>
  <c r="Z393" i="7"/>
  <c r="Y393" i="7"/>
  <c r="X393" i="7"/>
  <c r="AH392" i="7"/>
  <c r="AF392" i="7"/>
  <c r="AE392" i="7"/>
  <c r="AC392" i="7"/>
  <c r="AB392" i="7"/>
  <c r="AA392" i="7"/>
  <c r="Z392" i="7"/>
  <c r="Y392" i="7"/>
  <c r="X392" i="7"/>
  <c r="AH391" i="7"/>
  <c r="AF391" i="7"/>
  <c r="AE391" i="7"/>
  <c r="AC391" i="7"/>
  <c r="AB391" i="7"/>
  <c r="AA391" i="7"/>
  <c r="Z391" i="7"/>
  <c r="Y391" i="7"/>
  <c r="X391" i="7"/>
  <c r="AH390" i="7"/>
  <c r="AF390" i="7"/>
  <c r="AE390" i="7"/>
  <c r="AC390" i="7"/>
  <c r="AB390" i="7"/>
  <c r="AA390" i="7"/>
  <c r="Z390" i="7"/>
  <c r="Y390" i="7"/>
  <c r="X390" i="7"/>
  <c r="AH389" i="7"/>
  <c r="AF389" i="7"/>
  <c r="AE389" i="7"/>
  <c r="AC389" i="7"/>
  <c r="AB389" i="7"/>
  <c r="AA389" i="7"/>
  <c r="Z389" i="7"/>
  <c r="Y389" i="7"/>
  <c r="X389" i="7"/>
  <c r="AH388" i="7"/>
  <c r="AF388" i="7"/>
  <c r="AE388" i="7"/>
  <c r="AC388" i="7"/>
  <c r="AB388" i="7"/>
  <c r="AA388" i="7"/>
  <c r="Z388" i="7"/>
  <c r="Y388" i="7"/>
  <c r="X388" i="7"/>
  <c r="AH387" i="7"/>
  <c r="AF387" i="7"/>
  <c r="AE387" i="7"/>
  <c r="AC387" i="7"/>
  <c r="AB387" i="7"/>
  <c r="AA387" i="7"/>
  <c r="Z387" i="7"/>
  <c r="Y387" i="7"/>
  <c r="X387" i="7"/>
  <c r="AH386" i="7"/>
  <c r="AF386" i="7"/>
  <c r="AE386" i="7"/>
  <c r="AC386" i="7"/>
  <c r="AB386" i="7"/>
  <c r="AA386" i="7"/>
  <c r="Z386" i="7"/>
  <c r="Y386" i="7"/>
  <c r="X386" i="7"/>
  <c r="AH385" i="7"/>
  <c r="AF385" i="7"/>
  <c r="AE385" i="7"/>
  <c r="AC385" i="7"/>
  <c r="AB385" i="7"/>
  <c r="AA385" i="7"/>
  <c r="Z385" i="7"/>
  <c r="Y385" i="7"/>
  <c r="X385" i="7"/>
  <c r="AH384" i="7"/>
  <c r="AF384" i="7"/>
  <c r="AE384" i="7"/>
  <c r="AC384" i="7"/>
  <c r="AB384" i="7"/>
  <c r="AA384" i="7"/>
  <c r="Z384" i="7"/>
  <c r="Y384" i="7"/>
  <c r="X384" i="7"/>
  <c r="AH383" i="7"/>
  <c r="AF383" i="7"/>
  <c r="AE383" i="7"/>
  <c r="AC383" i="7"/>
  <c r="AB383" i="7"/>
  <c r="AA383" i="7"/>
  <c r="Z383" i="7"/>
  <c r="Y383" i="7"/>
  <c r="X383" i="7"/>
  <c r="AH381" i="7"/>
  <c r="AF381" i="7"/>
  <c r="AE381" i="7"/>
  <c r="AC381" i="7"/>
  <c r="AB381" i="7"/>
  <c r="AA381" i="7"/>
  <c r="Z381" i="7"/>
  <c r="Y381" i="7"/>
  <c r="X381" i="7"/>
  <c r="AH380" i="7"/>
  <c r="AF380" i="7"/>
  <c r="AE380" i="7"/>
  <c r="AC380" i="7"/>
  <c r="AB380" i="7"/>
  <c r="AA380" i="7"/>
  <c r="Z380" i="7"/>
  <c r="Y380" i="7"/>
  <c r="X380" i="7"/>
  <c r="AH379" i="7"/>
  <c r="AF379" i="7"/>
  <c r="AE379" i="7"/>
  <c r="AC379" i="7"/>
  <c r="AB379" i="7"/>
  <c r="AA379" i="7"/>
  <c r="Z379" i="7"/>
  <c r="Y379" i="7"/>
  <c r="X379" i="7"/>
  <c r="AH378" i="7"/>
  <c r="AF378" i="7"/>
  <c r="AE378" i="7"/>
  <c r="AC378" i="7"/>
  <c r="AB378" i="7"/>
  <c r="AA378" i="7"/>
  <c r="Z378" i="7"/>
  <c r="Y378" i="7"/>
  <c r="X378" i="7"/>
  <c r="AH371" i="7"/>
  <c r="AF371" i="7"/>
  <c r="AC371" i="7"/>
  <c r="AB371" i="7"/>
  <c r="AA371" i="7"/>
  <c r="Z371" i="7"/>
  <c r="Y371" i="7"/>
  <c r="X371" i="7"/>
  <c r="AH370" i="7"/>
  <c r="AF370" i="7"/>
  <c r="AC370" i="7"/>
  <c r="AB370" i="7"/>
  <c r="AA370" i="7"/>
  <c r="Z370" i="7"/>
  <c r="Y370" i="7"/>
  <c r="X370" i="7"/>
  <c r="AH369" i="7"/>
  <c r="AF369" i="7"/>
  <c r="AC369" i="7"/>
  <c r="AB369" i="7"/>
  <c r="AA369" i="7"/>
  <c r="Z369" i="7"/>
  <c r="Y369" i="7"/>
  <c r="X369" i="7"/>
  <c r="AH368" i="7"/>
  <c r="AF368" i="7"/>
  <c r="AC368" i="7"/>
  <c r="AB368" i="7"/>
  <c r="AA368" i="7"/>
  <c r="Z368" i="7"/>
  <c r="Y368" i="7"/>
  <c r="X368" i="7"/>
  <c r="AH367" i="7"/>
  <c r="AF367" i="7"/>
  <c r="AC367" i="7"/>
  <c r="AB367" i="7"/>
  <c r="AA367" i="7"/>
  <c r="Z367" i="7"/>
  <c r="Y367" i="7"/>
  <c r="X367" i="7"/>
  <c r="AH366" i="7"/>
  <c r="AF366" i="7"/>
  <c r="AC366" i="7"/>
  <c r="AB366" i="7"/>
  <c r="AA366" i="7"/>
  <c r="Z366" i="7"/>
  <c r="Y366" i="7"/>
  <c r="X366" i="7"/>
  <c r="AH365" i="7"/>
  <c r="AF365" i="7"/>
  <c r="AC365" i="7"/>
  <c r="AB365" i="7"/>
  <c r="AA365" i="7"/>
  <c r="Z365" i="7"/>
  <c r="Y365" i="7"/>
  <c r="X365" i="7"/>
  <c r="AH364" i="7"/>
  <c r="AF364" i="7"/>
  <c r="AC364" i="7"/>
  <c r="AB364" i="7"/>
  <c r="AA364" i="7"/>
  <c r="Z364" i="7"/>
  <c r="Y364" i="7"/>
  <c r="X364" i="7"/>
  <c r="AH363" i="7"/>
  <c r="AF363" i="7"/>
  <c r="AC363" i="7"/>
  <c r="AB363" i="7"/>
  <c r="AA363" i="7"/>
  <c r="Z363" i="7"/>
  <c r="Y363" i="7"/>
  <c r="X363" i="7"/>
  <c r="AH362" i="7"/>
  <c r="AF362" i="7"/>
  <c r="AC362" i="7"/>
  <c r="AB362" i="7"/>
  <c r="AA362" i="7"/>
  <c r="Z362" i="7"/>
  <c r="Y362" i="7"/>
  <c r="X362" i="7"/>
  <c r="AH361" i="7"/>
  <c r="AF361" i="7"/>
  <c r="AC361" i="7"/>
  <c r="AB361" i="7"/>
  <c r="AA361" i="7"/>
  <c r="Z361" i="7"/>
  <c r="Y361" i="7"/>
  <c r="X361" i="7"/>
  <c r="AH360" i="7"/>
  <c r="AF360" i="7"/>
  <c r="AC360" i="7"/>
  <c r="AB360" i="7"/>
  <c r="AA360" i="7"/>
  <c r="Z360" i="7"/>
  <c r="Y360" i="7"/>
  <c r="X360" i="7"/>
  <c r="AH359" i="7"/>
  <c r="AF359" i="7"/>
  <c r="AC359" i="7"/>
  <c r="AB359" i="7"/>
  <c r="AA359" i="7"/>
  <c r="Z359" i="7"/>
  <c r="Y359" i="7"/>
  <c r="X359" i="7"/>
  <c r="AH358" i="7"/>
  <c r="AF358" i="7"/>
  <c r="AC358" i="7"/>
  <c r="AB358" i="7"/>
  <c r="AA358" i="7"/>
  <c r="Z358" i="7"/>
  <c r="Y358" i="7"/>
  <c r="X358" i="7"/>
  <c r="AH357" i="7"/>
  <c r="AF357" i="7"/>
  <c r="AC357" i="7"/>
  <c r="AB357" i="7"/>
  <c r="AA357" i="7"/>
  <c r="Z357" i="7"/>
  <c r="Y357" i="7"/>
  <c r="X357" i="7"/>
  <c r="AH356" i="7"/>
  <c r="AF356" i="7"/>
  <c r="AC356" i="7"/>
  <c r="AB356" i="7"/>
  <c r="AA356" i="7"/>
  <c r="Z356" i="7"/>
  <c r="Y356" i="7"/>
  <c r="X356" i="7"/>
  <c r="AH355" i="7"/>
  <c r="AF355" i="7"/>
  <c r="AC355" i="7"/>
  <c r="AB355" i="7"/>
  <c r="AA355" i="7"/>
  <c r="Z355" i="7"/>
  <c r="Y355" i="7"/>
  <c r="X355" i="7"/>
  <c r="AH354" i="7"/>
  <c r="AF354" i="7"/>
  <c r="AC354" i="7"/>
  <c r="AB354" i="7"/>
  <c r="AA354" i="7"/>
  <c r="Z354" i="7"/>
  <c r="Y354" i="7"/>
  <c r="X354" i="7"/>
  <c r="AH353" i="7"/>
  <c r="AF353" i="7"/>
  <c r="AC353" i="7"/>
  <c r="AB353" i="7"/>
  <c r="AA353" i="7"/>
  <c r="Z353" i="7"/>
  <c r="Y353" i="7"/>
  <c r="X353" i="7"/>
  <c r="AH352" i="7"/>
  <c r="AF352" i="7"/>
  <c r="AC352" i="7"/>
  <c r="AB352" i="7"/>
  <c r="AA352" i="7"/>
  <c r="Z352" i="7"/>
  <c r="Y352" i="7"/>
  <c r="X352" i="7"/>
  <c r="AH351" i="7"/>
  <c r="AF351" i="7"/>
  <c r="AC351" i="7"/>
  <c r="AB351" i="7"/>
  <c r="AA351" i="7"/>
  <c r="Z351" i="7"/>
  <c r="Y351" i="7"/>
  <c r="X351" i="7"/>
  <c r="AH349" i="7"/>
  <c r="AF349" i="7"/>
  <c r="AE349" i="7"/>
  <c r="AC349" i="7"/>
  <c r="AB349" i="7"/>
  <c r="AA349" i="7"/>
  <c r="Z349" i="7"/>
  <c r="Y349" i="7"/>
  <c r="X349" i="7"/>
  <c r="AH348" i="7"/>
  <c r="AF348" i="7"/>
  <c r="AE348" i="7"/>
  <c r="AC348" i="7"/>
  <c r="AB348" i="7"/>
  <c r="AA348" i="7"/>
  <c r="Z348" i="7"/>
  <c r="Y348" i="7"/>
  <c r="X348" i="7"/>
  <c r="AH347" i="7"/>
  <c r="AF347" i="7"/>
  <c r="AE347" i="7"/>
  <c r="AC347" i="7"/>
  <c r="AB347" i="7"/>
  <c r="AA347" i="7"/>
  <c r="Z347" i="7"/>
  <c r="Y347" i="7"/>
  <c r="X347" i="7"/>
  <c r="AH346" i="7"/>
  <c r="AF346" i="7"/>
  <c r="AE346" i="7"/>
  <c r="AC346" i="7"/>
  <c r="AB346" i="7"/>
  <c r="AA346" i="7"/>
  <c r="Z346" i="7"/>
  <c r="Y346" i="7"/>
  <c r="X346" i="7"/>
  <c r="AH345" i="7"/>
  <c r="AF345" i="7"/>
  <c r="AE345" i="7"/>
  <c r="AC345" i="7"/>
  <c r="AB345" i="7"/>
  <c r="AA345" i="7"/>
  <c r="Z345" i="7"/>
  <c r="Y345" i="7"/>
  <c r="X345" i="7"/>
  <c r="AH344" i="7"/>
  <c r="AF344" i="7"/>
  <c r="AE344" i="7"/>
  <c r="AC344" i="7"/>
  <c r="AB344" i="7"/>
  <c r="AA344" i="7"/>
  <c r="Z344" i="7"/>
  <c r="Y344" i="7"/>
  <c r="X344" i="7"/>
  <c r="AH343" i="7"/>
  <c r="AF343" i="7"/>
  <c r="AE343" i="7"/>
  <c r="AC343" i="7"/>
  <c r="AB343" i="7"/>
  <c r="AA343" i="7"/>
  <c r="Z343" i="7"/>
  <c r="Y343" i="7"/>
  <c r="X343" i="7"/>
  <c r="AH342" i="7"/>
  <c r="AF342" i="7"/>
  <c r="AE342" i="7"/>
  <c r="AC342" i="7"/>
  <c r="AB342" i="7"/>
  <c r="Z342" i="7"/>
  <c r="Y342" i="7"/>
  <c r="X342" i="7"/>
  <c r="AH341" i="7"/>
  <c r="AF341" i="7"/>
  <c r="AE341" i="7"/>
  <c r="AC341" i="7"/>
  <c r="AB341" i="7"/>
  <c r="Z341" i="7"/>
  <c r="Y341" i="7"/>
  <c r="X341" i="7"/>
  <c r="AH340" i="7"/>
  <c r="AF340" i="7"/>
  <c r="AE340" i="7"/>
  <c r="AC340" i="7"/>
  <c r="AB340" i="7"/>
  <c r="Z340" i="7"/>
  <c r="Y340" i="7"/>
  <c r="X340" i="7"/>
  <c r="AH339" i="7"/>
  <c r="AF339" i="7"/>
  <c r="AE339" i="7"/>
  <c r="AC339" i="7"/>
  <c r="AB339" i="7"/>
  <c r="AA339" i="7"/>
  <c r="Z339" i="7"/>
  <c r="Y339" i="7"/>
  <c r="X339" i="7"/>
  <c r="AH338" i="7"/>
  <c r="AF338" i="7"/>
  <c r="AE338" i="7"/>
  <c r="AC338" i="7"/>
  <c r="AB338" i="7"/>
  <c r="AA338" i="7"/>
  <c r="Y338" i="7"/>
  <c r="X338" i="7"/>
  <c r="AH337" i="7"/>
  <c r="AF337" i="7"/>
  <c r="AE337" i="7"/>
  <c r="AC337" i="7"/>
  <c r="AB337" i="7"/>
  <c r="AA337" i="7"/>
  <c r="Z337" i="7"/>
  <c r="Y337" i="7"/>
  <c r="X337" i="7"/>
  <c r="AH336" i="7"/>
  <c r="AF336" i="7"/>
  <c r="AE336" i="7"/>
  <c r="AC336" i="7"/>
  <c r="AB336" i="7"/>
  <c r="AA336" i="7"/>
  <c r="Z336" i="7"/>
  <c r="Y336" i="7"/>
  <c r="X336" i="7"/>
  <c r="AH335" i="7"/>
  <c r="AF335" i="7"/>
  <c r="AE335" i="7"/>
  <c r="AC335" i="7"/>
  <c r="AB335" i="7"/>
  <c r="AA335" i="7"/>
  <c r="Z335" i="7"/>
  <c r="Y335" i="7"/>
  <c r="X335" i="7"/>
  <c r="AH334" i="7"/>
  <c r="AF334" i="7"/>
  <c r="AE334" i="7"/>
  <c r="AC334" i="7"/>
  <c r="AB334" i="7"/>
  <c r="AA334" i="7"/>
  <c r="Z334" i="7"/>
  <c r="Y334" i="7"/>
  <c r="X334" i="7"/>
  <c r="AH332" i="7"/>
  <c r="AF332" i="7"/>
  <c r="AE332" i="7"/>
  <c r="AC332" i="7"/>
  <c r="AB332" i="7"/>
  <c r="AA332" i="7"/>
  <c r="Z332" i="7"/>
  <c r="Y332" i="7"/>
  <c r="X332" i="7"/>
  <c r="AH331" i="7"/>
  <c r="AF331" i="7"/>
  <c r="AE331" i="7"/>
  <c r="AC331" i="7"/>
  <c r="AB331" i="7"/>
  <c r="AA331" i="7"/>
  <c r="Z331" i="7"/>
  <c r="Y331" i="7"/>
  <c r="X331" i="7"/>
  <c r="AH330" i="7"/>
  <c r="AF330" i="7"/>
  <c r="AE330" i="7"/>
  <c r="AC330" i="7"/>
  <c r="AB330" i="7"/>
  <c r="AA330" i="7"/>
  <c r="Z330" i="7"/>
  <c r="Y330" i="7"/>
  <c r="X330" i="7"/>
  <c r="AH329" i="7"/>
  <c r="AF329" i="7"/>
  <c r="AE329" i="7"/>
  <c r="AC329" i="7"/>
  <c r="AB329" i="7"/>
  <c r="AA329" i="7"/>
  <c r="Z329" i="7"/>
  <c r="Y329" i="7"/>
  <c r="X329" i="7"/>
  <c r="AH328" i="7"/>
  <c r="AF328" i="7"/>
  <c r="AE328" i="7"/>
  <c r="AC328" i="7"/>
  <c r="AB328" i="7"/>
  <c r="AA328" i="7"/>
  <c r="Z328" i="7"/>
  <c r="Y328" i="7"/>
  <c r="X328" i="7"/>
  <c r="AH327" i="7"/>
  <c r="AF327" i="7"/>
  <c r="AE327" i="7"/>
  <c r="AC327" i="7"/>
  <c r="AB327" i="7"/>
  <c r="AA327" i="7"/>
  <c r="Z327" i="7"/>
  <c r="Y327" i="7"/>
  <c r="X327" i="7"/>
  <c r="AH326" i="7"/>
  <c r="AF326" i="7"/>
  <c r="AE326" i="7"/>
  <c r="AC326" i="7"/>
  <c r="AB326" i="7"/>
  <c r="AA326" i="7"/>
  <c r="Z326" i="7"/>
  <c r="Y326" i="7"/>
  <c r="X326" i="7"/>
  <c r="AH325" i="7"/>
  <c r="AF325" i="7"/>
  <c r="AE325" i="7"/>
  <c r="AC325" i="7"/>
  <c r="AB325" i="7"/>
  <c r="AA325" i="7"/>
  <c r="Z325" i="7"/>
  <c r="Y325" i="7"/>
  <c r="X325" i="7"/>
  <c r="AH324" i="7"/>
  <c r="AF324" i="7"/>
  <c r="AE324" i="7"/>
  <c r="AC324" i="7"/>
  <c r="AB324" i="7"/>
  <c r="AA324" i="7"/>
  <c r="Z324" i="7"/>
  <c r="Y324" i="7"/>
  <c r="X324" i="7"/>
  <c r="AH323" i="7"/>
  <c r="AF323" i="7"/>
  <c r="AE323" i="7"/>
  <c r="AC323" i="7"/>
  <c r="AB323" i="7"/>
  <c r="AA323" i="7"/>
  <c r="Z323" i="7"/>
  <c r="Y323" i="7"/>
  <c r="X323" i="7"/>
  <c r="AH322" i="7"/>
  <c r="AF322" i="7"/>
  <c r="AE322" i="7"/>
  <c r="AC322" i="7"/>
  <c r="AB322" i="7"/>
  <c r="AA322" i="7"/>
  <c r="Z322" i="7"/>
  <c r="Y322" i="7"/>
  <c r="X322" i="7"/>
  <c r="AH321" i="7"/>
  <c r="AF321" i="7"/>
  <c r="AE321" i="7"/>
  <c r="AC321" i="7"/>
  <c r="AB321" i="7"/>
  <c r="AA321" i="7"/>
  <c r="Z321" i="7"/>
  <c r="Y321" i="7"/>
  <c r="X321" i="7"/>
  <c r="AH320" i="7"/>
  <c r="AF320" i="7"/>
  <c r="AE320" i="7"/>
  <c r="AC320" i="7"/>
  <c r="AB320" i="7"/>
  <c r="AA320" i="7"/>
  <c r="Z320" i="7"/>
  <c r="Y320" i="7"/>
  <c r="X320" i="7"/>
  <c r="AH319" i="7"/>
  <c r="AF319" i="7"/>
  <c r="AE319" i="7"/>
  <c r="AC319" i="7"/>
  <c r="AB319" i="7"/>
  <c r="AA319" i="7"/>
  <c r="Z319" i="7"/>
  <c r="Y319" i="7"/>
  <c r="X319" i="7"/>
  <c r="AH318" i="7"/>
  <c r="AF318" i="7"/>
  <c r="AE318" i="7"/>
  <c r="AC318" i="7"/>
  <c r="AB318" i="7"/>
  <c r="AA318" i="7"/>
  <c r="Z318" i="7"/>
  <c r="Y318" i="7"/>
  <c r="X318" i="7"/>
  <c r="AH317" i="7"/>
  <c r="AF317" i="7"/>
  <c r="AE317" i="7"/>
  <c r="AC317" i="7"/>
  <c r="AB317" i="7"/>
  <c r="AA317" i="7"/>
  <c r="Z317" i="7"/>
  <c r="Y317" i="7"/>
  <c r="X317" i="7"/>
  <c r="AH316" i="7"/>
  <c r="AF316" i="7"/>
  <c r="AE316" i="7"/>
  <c r="AC316" i="7"/>
  <c r="AB316" i="7"/>
  <c r="AA316" i="7"/>
  <c r="Z316" i="7"/>
  <c r="Y316" i="7"/>
  <c r="X316" i="7"/>
  <c r="AH315" i="7"/>
  <c r="AF315" i="7"/>
  <c r="AE315" i="7"/>
  <c r="AC315" i="7"/>
  <c r="AB315" i="7"/>
  <c r="AA315" i="7"/>
  <c r="Z315" i="7"/>
  <c r="Y315" i="7"/>
  <c r="X315" i="7"/>
  <c r="AH314" i="7"/>
  <c r="AF314" i="7"/>
  <c r="AE314" i="7"/>
  <c r="AC314" i="7"/>
  <c r="AB314" i="7"/>
  <c r="AA314" i="7"/>
  <c r="Z314" i="7"/>
  <c r="Y314" i="7"/>
  <c r="X314" i="7"/>
  <c r="AH313" i="7"/>
  <c r="AF313" i="7"/>
  <c r="AE313" i="7"/>
  <c r="AC313" i="7"/>
  <c r="AB313" i="7"/>
  <c r="AA313" i="7"/>
  <c r="Z313" i="7"/>
  <c r="Y313" i="7"/>
  <c r="X313" i="7"/>
  <c r="AH312" i="7"/>
  <c r="AF312" i="7"/>
  <c r="AE312" i="7"/>
  <c r="AC312" i="7"/>
  <c r="AB312" i="7"/>
  <c r="AA312" i="7"/>
  <c r="Z312" i="7"/>
  <c r="Y312" i="7"/>
  <c r="X312" i="7"/>
  <c r="AH311" i="7"/>
  <c r="AF311" i="7"/>
  <c r="AE311" i="7"/>
  <c r="AC311" i="7"/>
  <c r="AB311" i="7"/>
  <c r="AA311" i="7"/>
  <c r="Z311" i="7"/>
  <c r="Y311" i="7"/>
  <c r="X311" i="7"/>
  <c r="AH310" i="7"/>
  <c r="AF310" i="7"/>
  <c r="AE310" i="7"/>
  <c r="AC310" i="7"/>
  <c r="AB310" i="7"/>
  <c r="AA310" i="7"/>
  <c r="Z310" i="7"/>
  <c r="Y310" i="7"/>
  <c r="X310" i="7"/>
  <c r="AH309" i="7"/>
  <c r="AF309" i="7"/>
  <c r="AE309" i="7"/>
  <c r="AC309" i="7"/>
  <c r="AB309" i="7"/>
  <c r="AA309" i="7"/>
  <c r="Z309" i="7"/>
  <c r="Y309" i="7"/>
  <c r="X309" i="7"/>
  <c r="AH308" i="7"/>
  <c r="AF308" i="7"/>
  <c r="AE308" i="7"/>
  <c r="AC308" i="7"/>
  <c r="AB308" i="7"/>
  <c r="AA308" i="7"/>
  <c r="Z308" i="7"/>
  <c r="Y308" i="7"/>
  <c r="X308" i="7"/>
  <c r="AH307" i="7"/>
  <c r="AF307" i="7"/>
  <c r="AE307" i="7"/>
  <c r="AC307" i="7"/>
  <c r="AB307" i="7"/>
  <c r="AA307" i="7"/>
  <c r="Z307" i="7"/>
  <c r="Y307" i="7"/>
  <c r="X307" i="7"/>
  <c r="AH306" i="7"/>
  <c r="AF306" i="7"/>
  <c r="AE306" i="7"/>
  <c r="AC306" i="7"/>
  <c r="AB306" i="7"/>
  <c r="AA306" i="7"/>
  <c r="Z306" i="7"/>
  <c r="Y306" i="7"/>
  <c r="X306" i="7"/>
  <c r="AH305" i="7"/>
  <c r="AF305" i="7"/>
  <c r="AE305" i="7"/>
  <c r="AC305" i="7"/>
  <c r="AB305" i="7"/>
  <c r="AA305" i="7"/>
  <c r="Z305" i="7"/>
  <c r="Y305" i="7"/>
  <c r="X305" i="7"/>
  <c r="AH304" i="7"/>
  <c r="AF304" i="7"/>
  <c r="AE304" i="7"/>
  <c r="AC304" i="7"/>
  <c r="AB304" i="7"/>
  <c r="AA304" i="7"/>
  <c r="Z304" i="7"/>
  <c r="Y304" i="7"/>
  <c r="X304" i="7"/>
  <c r="AH303" i="7"/>
  <c r="AF303" i="7"/>
  <c r="AE303" i="7"/>
  <c r="AC303" i="7"/>
  <c r="AB303" i="7"/>
  <c r="AA303" i="7"/>
  <c r="Z303" i="7"/>
  <c r="Y303" i="7"/>
  <c r="X303" i="7"/>
  <c r="AH302" i="7"/>
  <c r="AF302" i="7"/>
  <c r="AE302" i="7"/>
  <c r="AC302" i="7"/>
  <c r="AB302" i="7"/>
  <c r="AA302" i="7"/>
  <c r="Z302" i="7"/>
  <c r="Y302" i="7"/>
  <c r="X302" i="7"/>
  <c r="AH301" i="7"/>
  <c r="AF301" i="7"/>
  <c r="AE301" i="7"/>
  <c r="AC301" i="7"/>
  <c r="AB301" i="7"/>
  <c r="AA301" i="7"/>
  <c r="Z301" i="7"/>
  <c r="Y301" i="7"/>
  <c r="X301" i="7"/>
  <c r="AH300" i="7"/>
  <c r="AF300" i="7"/>
  <c r="AE300" i="7"/>
  <c r="AC300" i="7"/>
  <c r="AB300" i="7"/>
  <c r="AA300" i="7"/>
  <c r="Z300" i="7"/>
  <c r="Y300" i="7"/>
  <c r="X300" i="7"/>
  <c r="AH299" i="7"/>
  <c r="AF299" i="7"/>
  <c r="AE299" i="7"/>
  <c r="AC299" i="7"/>
  <c r="AB299" i="7"/>
  <c r="AA299" i="7"/>
  <c r="Z299" i="7"/>
  <c r="Y299" i="7"/>
  <c r="X299" i="7"/>
  <c r="AH298" i="7"/>
  <c r="AF298" i="7"/>
  <c r="AE298" i="7"/>
  <c r="AC298" i="7"/>
  <c r="AB298" i="7"/>
  <c r="AA298" i="7"/>
  <c r="Z298" i="7"/>
  <c r="Y298" i="7"/>
  <c r="X298" i="7"/>
  <c r="AH297" i="7"/>
  <c r="AF297" i="7"/>
  <c r="AE297" i="7"/>
  <c r="AC297" i="7"/>
  <c r="AB297" i="7"/>
  <c r="AA297" i="7"/>
  <c r="Z297" i="7"/>
  <c r="Y297" i="7"/>
  <c r="X297" i="7"/>
  <c r="AH296" i="7"/>
  <c r="AF296" i="7"/>
  <c r="AE296" i="7"/>
  <c r="AC296" i="7"/>
  <c r="AB296" i="7"/>
  <c r="AA296" i="7"/>
  <c r="Z296" i="7"/>
  <c r="Y296" i="7"/>
  <c r="X296" i="7"/>
  <c r="AH295" i="7"/>
  <c r="AF295" i="7"/>
  <c r="AE295" i="7"/>
  <c r="AC295" i="7"/>
  <c r="AB295" i="7"/>
  <c r="AA295" i="7"/>
  <c r="Z295" i="7"/>
  <c r="Y295" i="7"/>
  <c r="X295" i="7"/>
  <c r="AH294" i="7"/>
  <c r="AF294" i="7"/>
  <c r="AE294" i="7"/>
  <c r="AC294" i="7"/>
  <c r="AB294" i="7"/>
  <c r="AA294" i="7"/>
  <c r="Z294" i="7"/>
  <c r="Y294" i="7"/>
  <c r="X294" i="7"/>
  <c r="AH293" i="7"/>
  <c r="AF293" i="7"/>
  <c r="AE293" i="7"/>
  <c r="AC293" i="7"/>
  <c r="AB293" i="7"/>
  <c r="AA293" i="7"/>
  <c r="Z293" i="7"/>
  <c r="Y293" i="7"/>
  <c r="X293" i="7"/>
  <c r="AH292" i="7"/>
  <c r="AF292" i="7"/>
  <c r="AE292" i="7"/>
  <c r="AC292" i="7"/>
  <c r="AB292" i="7"/>
  <c r="AA292" i="7"/>
  <c r="Z292" i="7"/>
  <c r="Y292" i="7"/>
  <c r="X292" i="7"/>
  <c r="AH291" i="7"/>
  <c r="AF291" i="7"/>
  <c r="AE291" i="7"/>
  <c r="AC291" i="7"/>
  <c r="AB291" i="7"/>
  <c r="AA291" i="7"/>
  <c r="Z291" i="7"/>
  <c r="Y291" i="7"/>
  <c r="X291" i="7"/>
  <c r="AH290" i="7"/>
  <c r="AF290" i="7"/>
  <c r="AE290" i="7"/>
  <c r="AC290" i="7"/>
  <c r="AB290" i="7"/>
  <c r="AA290" i="7"/>
  <c r="Z290" i="7"/>
  <c r="Y290" i="7"/>
  <c r="X290" i="7"/>
  <c r="AH289" i="7"/>
  <c r="AF289" i="7"/>
  <c r="AE289" i="7"/>
  <c r="AC289" i="7"/>
  <c r="AB289" i="7"/>
  <c r="AA289" i="7"/>
  <c r="Z289" i="7"/>
  <c r="Y289" i="7"/>
  <c r="X289" i="7"/>
  <c r="AH288" i="7"/>
  <c r="AF288" i="7"/>
  <c r="AE288" i="7"/>
  <c r="AC288" i="7"/>
  <c r="AB288" i="7"/>
  <c r="AA288" i="7"/>
  <c r="Z288" i="7"/>
  <c r="Y288" i="7"/>
  <c r="X288" i="7"/>
  <c r="AH287" i="7"/>
  <c r="AF287" i="7"/>
  <c r="AE287" i="7"/>
  <c r="AC287" i="7"/>
  <c r="AB287" i="7"/>
  <c r="AA287" i="7"/>
  <c r="Z287" i="7"/>
  <c r="Y287" i="7"/>
  <c r="X287" i="7"/>
  <c r="AH286" i="7"/>
  <c r="AF286" i="7"/>
  <c r="AE286" i="7"/>
  <c r="AC286" i="7"/>
  <c r="AB286" i="7"/>
  <c r="AA286" i="7"/>
  <c r="Z286" i="7"/>
  <c r="Y286" i="7"/>
  <c r="X286" i="7"/>
  <c r="AH285" i="7"/>
  <c r="AF285" i="7"/>
  <c r="AE285" i="7"/>
  <c r="AC285" i="7"/>
  <c r="AB285" i="7"/>
  <c r="AA285" i="7"/>
  <c r="Z285" i="7"/>
  <c r="Y285" i="7"/>
  <c r="X285" i="7"/>
  <c r="AH284" i="7"/>
  <c r="AF284" i="7"/>
  <c r="AE284" i="7"/>
  <c r="AC284" i="7"/>
  <c r="AB284" i="7"/>
  <c r="AA284" i="7"/>
  <c r="Z284" i="7"/>
  <c r="Y284" i="7"/>
  <c r="X284" i="7"/>
  <c r="AH283" i="7"/>
  <c r="AF283" i="7"/>
  <c r="AE283" i="7"/>
  <c r="AC283" i="7"/>
  <c r="AB283" i="7"/>
  <c r="AA283" i="7"/>
  <c r="Z283" i="7"/>
  <c r="Y283" i="7"/>
  <c r="X283" i="7"/>
  <c r="AH282" i="7"/>
  <c r="AF282" i="7"/>
  <c r="AE282" i="7"/>
  <c r="AC282" i="7"/>
  <c r="AB282" i="7"/>
  <c r="AA282" i="7"/>
  <c r="Z282" i="7"/>
  <c r="Y282" i="7"/>
  <c r="X282" i="7"/>
  <c r="AH281" i="7"/>
  <c r="AF281" i="7"/>
  <c r="AE281" i="7"/>
  <c r="AC281" i="7"/>
  <c r="AB281" i="7"/>
  <c r="AA281" i="7"/>
  <c r="Z281" i="7"/>
  <c r="Y281" i="7"/>
  <c r="X281" i="7"/>
  <c r="AH280" i="7"/>
  <c r="AF280" i="7"/>
  <c r="AE280" i="7"/>
  <c r="AC280" i="7"/>
  <c r="AB280" i="7"/>
  <c r="AA280" i="7"/>
  <c r="Z280" i="7"/>
  <c r="Y280" i="7"/>
  <c r="X280" i="7"/>
  <c r="AH279" i="7"/>
  <c r="AF279" i="7"/>
  <c r="AE279" i="7"/>
  <c r="AC279" i="7"/>
  <c r="AB279" i="7"/>
  <c r="AA279" i="7"/>
  <c r="Z279" i="7"/>
  <c r="Y279" i="7"/>
  <c r="X279" i="7"/>
  <c r="AH278" i="7"/>
  <c r="AF278" i="7"/>
  <c r="AE278" i="7"/>
  <c r="AC278" i="7"/>
  <c r="AB278" i="7"/>
  <c r="AA278" i="7"/>
  <c r="Z278" i="7"/>
  <c r="Y278" i="7"/>
  <c r="X278" i="7"/>
  <c r="AH277" i="7"/>
  <c r="AF277" i="7"/>
  <c r="AE277" i="7"/>
  <c r="AC277" i="7"/>
  <c r="AB277" i="7"/>
  <c r="AA277" i="7"/>
  <c r="Z277" i="7"/>
  <c r="Y277" i="7"/>
  <c r="X277" i="7"/>
  <c r="AF276" i="7"/>
  <c r="AC276" i="7"/>
  <c r="AB276" i="7"/>
  <c r="AA276" i="7"/>
  <c r="Z276" i="7"/>
  <c r="X276" i="7"/>
  <c r="AF275" i="7"/>
  <c r="AC275" i="7"/>
  <c r="AB275" i="7"/>
  <c r="AA275" i="7"/>
  <c r="Z275" i="7"/>
  <c r="X275" i="7"/>
  <c r="AF274" i="7"/>
  <c r="AC274" i="7"/>
  <c r="AB274" i="7"/>
  <c r="AA274" i="7"/>
  <c r="Z274" i="7"/>
  <c r="X274" i="7"/>
  <c r="AH272" i="7"/>
  <c r="AF272" i="7"/>
  <c r="AC272" i="7"/>
  <c r="AB272" i="7"/>
  <c r="AA272" i="7"/>
  <c r="Z272" i="7"/>
  <c r="Y272" i="7"/>
  <c r="X272" i="7"/>
  <c r="AH271" i="7"/>
  <c r="AF271" i="7"/>
  <c r="AC271" i="7"/>
  <c r="AB271" i="7"/>
  <c r="AA271" i="7"/>
  <c r="Z271" i="7"/>
  <c r="Y271" i="7"/>
  <c r="X271" i="7"/>
  <c r="AH270" i="7"/>
  <c r="AF270" i="7"/>
  <c r="AC270" i="7"/>
  <c r="AB270" i="7"/>
  <c r="AA270" i="7"/>
  <c r="Z270" i="7"/>
  <c r="Y270" i="7"/>
  <c r="X270" i="7"/>
  <c r="AH269" i="7"/>
  <c r="AF269" i="7"/>
  <c r="AC269" i="7"/>
  <c r="AB269" i="7"/>
  <c r="AA269" i="7"/>
  <c r="Z269" i="7"/>
  <c r="Y269" i="7"/>
  <c r="X269" i="7"/>
  <c r="AH268" i="7"/>
  <c r="AF268" i="7"/>
  <c r="AC268" i="7"/>
  <c r="AB268" i="7"/>
  <c r="AA268" i="7"/>
  <c r="Z268" i="7"/>
  <c r="Y268" i="7"/>
  <c r="X268" i="7"/>
  <c r="AH267" i="7"/>
  <c r="AF267" i="7"/>
  <c r="AC267" i="7"/>
  <c r="AB267" i="7"/>
  <c r="AA267" i="7"/>
  <c r="Z267" i="7"/>
  <c r="Y267" i="7"/>
  <c r="X267" i="7"/>
  <c r="AH266" i="7"/>
  <c r="AF266" i="7"/>
  <c r="AC266" i="7"/>
  <c r="AB266" i="7"/>
  <c r="AA266" i="7"/>
  <c r="Z266" i="7"/>
  <c r="Y266" i="7"/>
  <c r="X266" i="7"/>
  <c r="AH265" i="7"/>
  <c r="AF265" i="7"/>
  <c r="AC265" i="7"/>
  <c r="AB265" i="7"/>
  <c r="AA265" i="7"/>
  <c r="Z265" i="7"/>
  <c r="Y265" i="7"/>
  <c r="X265" i="7"/>
  <c r="AH264" i="7"/>
  <c r="AF264" i="7"/>
  <c r="AC264" i="7"/>
  <c r="AB264" i="7"/>
  <c r="AA264" i="7"/>
  <c r="Z264" i="7"/>
  <c r="Y264" i="7"/>
  <c r="X264" i="7"/>
  <c r="AH263" i="7"/>
  <c r="AF263" i="7"/>
  <c r="AC263" i="7"/>
  <c r="AB263" i="7"/>
  <c r="AA263" i="7"/>
  <c r="Z263" i="7"/>
  <c r="Y263" i="7"/>
  <c r="X263" i="7"/>
  <c r="AH262" i="7"/>
  <c r="AF262" i="7"/>
  <c r="AC262" i="7"/>
  <c r="AB262" i="7"/>
  <c r="AA262" i="7"/>
  <c r="Z262" i="7"/>
  <c r="Y262" i="7"/>
  <c r="X262" i="7"/>
  <c r="AH261" i="7"/>
  <c r="AF261" i="7"/>
  <c r="AC261" i="7"/>
  <c r="AB261" i="7"/>
  <c r="AA261" i="7"/>
  <c r="Z261" i="7"/>
  <c r="Y261" i="7"/>
  <c r="X261" i="7"/>
  <c r="AH260" i="7"/>
  <c r="AF260" i="7"/>
  <c r="AC260" i="7"/>
  <c r="AB260" i="7"/>
  <c r="AA260" i="7"/>
  <c r="Z260" i="7"/>
  <c r="Y260" i="7"/>
  <c r="X260" i="7"/>
  <c r="AH259" i="7"/>
  <c r="AF259" i="7"/>
  <c r="AC259" i="7"/>
  <c r="AB259" i="7"/>
  <c r="AA259" i="7"/>
  <c r="Z259" i="7"/>
  <c r="Y259" i="7"/>
  <c r="X259" i="7"/>
  <c r="AH258" i="7"/>
  <c r="AF258" i="7"/>
  <c r="AC258" i="7"/>
  <c r="AB258" i="7"/>
  <c r="AA258" i="7"/>
  <c r="Z258" i="7"/>
  <c r="Y258" i="7"/>
  <c r="X258" i="7"/>
  <c r="AH257" i="7"/>
  <c r="AF257" i="7"/>
  <c r="AC257" i="7"/>
  <c r="AB257" i="7"/>
  <c r="AA257" i="7"/>
  <c r="Z257" i="7"/>
  <c r="Y257" i="7"/>
  <c r="X257" i="7"/>
  <c r="AH256" i="7"/>
  <c r="AF256" i="7"/>
  <c r="AC256" i="7"/>
  <c r="AB256" i="7"/>
  <c r="AA256" i="7"/>
  <c r="Z256" i="7"/>
  <c r="Y256" i="7"/>
  <c r="X256" i="7"/>
  <c r="AH255" i="7"/>
  <c r="AF255" i="7"/>
  <c r="AC255" i="7"/>
  <c r="AB255" i="7"/>
  <c r="AA255" i="7"/>
  <c r="Z255" i="7"/>
  <c r="Y255" i="7"/>
  <c r="X255" i="7"/>
  <c r="AH254" i="7"/>
  <c r="AF254" i="7"/>
  <c r="AC254" i="7"/>
  <c r="AB254" i="7"/>
  <c r="AA254" i="7"/>
  <c r="Z254" i="7"/>
  <c r="Y254" i="7"/>
  <c r="X254" i="7"/>
  <c r="AH253" i="7"/>
  <c r="AF253" i="7"/>
  <c r="AC253" i="7"/>
  <c r="AB253" i="7"/>
  <c r="AA253" i="7"/>
  <c r="Z253" i="7"/>
  <c r="Y253" i="7"/>
  <c r="X253" i="7"/>
  <c r="AH252" i="7"/>
  <c r="AF252" i="7"/>
  <c r="AC252" i="7"/>
  <c r="AB252" i="7"/>
  <c r="AA252" i="7"/>
  <c r="Z252" i="7"/>
  <c r="Y252" i="7"/>
  <c r="X252" i="7"/>
  <c r="AH251" i="7"/>
  <c r="AF251" i="7"/>
  <c r="AC251" i="7"/>
  <c r="AB251" i="7"/>
  <c r="AA251" i="7"/>
  <c r="Z251" i="7"/>
  <c r="Y251" i="7"/>
  <c r="X251" i="7"/>
  <c r="AH250" i="7"/>
  <c r="AF250" i="7"/>
  <c r="AC250" i="7"/>
  <c r="AB250" i="7"/>
  <c r="AA250" i="7"/>
  <c r="Z250" i="7"/>
  <c r="X250" i="7"/>
  <c r="AH249" i="7"/>
  <c r="AF249" i="7"/>
  <c r="AC249" i="7"/>
  <c r="AB249" i="7"/>
  <c r="AA249" i="7"/>
  <c r="Z249" i="7"/>
  <c r="Y249" i="7"/>
  <c r="X249" i="7"/>
  <c r="AH248" i="7"/>
  <c r="AF248" i="7"/>
  <c r="AC248" i="7"/>
  <c r="AB248" i="7"/>
  <c r="AA248" i="7"/>
  <c r="Z248" i="7"/>
  <c r="Y248" i="7"/>
  <c r="X248" i="7"/>
  <c r="AH247" i="7"/>
  <c r="AF247" i="7"/>
  <c r="AC247" i="7"/>
  <c r="AB247" i="7"/>
  <c r="AA247" i="7"/>
  <c r="Z247" i="7"/>
  <c r="Y247" i="7"/>
  <c r="X247" i="7"/>
  <c r="AH246" i="7"/>
  <c r="AF246" i="7"/>
  <c r="AC246" i="7"/>
  <c r="AB246" i="7"/>
  <c r="AA246" i="7"/>
  <c r="Z246" i="7"/>
  <c r="Y246" i="7"/>
  <c r="X246" i="7"/>
  <c r="AH245" i="7"/>
  <c r="AF245" i="7"/>
  <c r="AC245" i="7"/>
  <c r="AB245" i="7"/>
  <c r="AA245" i="7"/>
  <c r="Z245" i="7"/>
  <c r="Y245" i="7"/>
  <c r="X245" i="7"/>
  <c r="AH244" i="7"/>
  <c r="AF244" i="7"/>
  <c r="AC244" i="7"/>
  <c r="AB244" i="7"/>
  <c r="AA244" i="7"/>
  <c r="Z244" i="7"/>
  <c r="Y244" i="7"/>
  <c r="X244" i="7"/>
  <c r="AH243" i="7"/>
  <c r="AF243" i="7"/>
  <c r="AC243" i="7"/>
  <c r="AB243" i="7"/>
  <c r="AA243" i="7"/>
  <c r="Z243" i="7"/>
  <c r="Y243" i="7"/>
  <c r="X243" i="7"/>
  <c r="AH242" i="7"/>
  <c r="AF242" i="7"/>
  <c r="AC242" i="7"/>
  <c r="AB242" i="7"/>
  <c r="AA242" i="7"/>
  <c r="Z242" i="7"/>
  <c r="Y242" i="7"/>
  <c r="X242" i="7"/>
  <c r="AH241" i="7"/>
  <c r="AF241" i="7"/>
  <c r="AC241" i="7"/>
  <c r="AB241" i="7"/>
  <c r="AA241" i="7"/>
  <c r="Z241" i="7"/>
  <c r="Y241" i="7"/>
  <c r="X241" i="7"/>
  <c r="AH240" i="7"/>
  <c r="AF240" i="7"/>
  <c r="AC240" i="7"/>
  <c r="AB240" i="7"/>
  <c r="AA240" i="7"/>
  <c r="Z240" i="7"/>
  <c r="Y240" i="7"/>
  <c r="X240" i="7"/>
  <c r="AH239" i="7"/>
  <c r="AF239" i="7"/>
  <c r="AC239" i="7"/>
  <c r="AB239" i="7"/>
  <c r="AA239" i="7"/>
  <c r="Z239" i="7"/>
  <c r="Y239" i="7"/>
  <c r="X239" i="7"/>
  <c r="AH238" i="7"/>
  <c r="AF238" i="7"/>
  <c r="AC238" i="7"/>
  <c r="AB238" i="7"/>
  <c r="AA238" i="7"/>
  <c r="Z238" i="7"/>
  <c r="Y238" i="7"/>
  <c r="X238" i="7"/>
  <c r="AH237" i="7"/>
  <c r="AF237" i="7"/>
  <c r="AC237" i="7"/>
  <c r="AB237" i="7"/>
  <c r="AA237" i="7"/>
  <c r="Z237" i="7"/>
  <c r="Y237" i="7"/>
  <c r="X237" i="7"/>
  <c r="AH236" i="7"/>
  <c r="AF236" i="7"/>
  <c r="AC236" i="7"/>
  <c r="AB236" i="7"/>
  <c r="AA236" i="7"/>
  <c r="Z236" i="7"/>
  <c r="Y236" i="7"/>
  <c r="X236" i="7"/>
  <c r="AH235" i="7"/>
  <c r="AF235" i="7"/>
  <c r="AC235" i="7"/>
  <c r="AB235" i="7"/>
  <c r="AA235" i="7"/>
  <c r="Z235" i="7"/>
  <c r="Y235" i="7"/>
  <c r="X235" i="7"/>
  <c r="AH234" i="7"/>
  <c r="AF234" i="7"/>
  <c r="AC234" i="7"/>
  <c r="AB234" i="7"/>
  <c r="AA234" i="7"/>
  <c r="Z234" i="7"/>
  <c r="Y234" i="7"/>
  <c r="X234" i="7"/>
  <c r="AH233" i="7"/>
  <c r="AF233" i="7"/>
  <c r="AC233" i="7"/>
  <c r="AB233" i="7"/>
  <c r="AA233" i="7"/>
  <c r="Z233" i="7"/>
  <c r="Y233" i="7"/>
  <c r="X233" i="7"/>
  <c r="AH232" i="7"/>
  <c r="AF232" i="7"/>
  <c r="AC232" i="7"/>
  <c r="AB232" i="7"/>
  <c r="AA232" i="7"/>
  <c r="Z232" i="7"/>
  <c r="Y232" i="7"/>
  <c r="X232" i="7"/>
  <c r="AH231" i="7"/>
  <c r="AF231" i="7"/>
  <c r="AC231" i="7"/>
  <c r="AB231" i="7"/>
  <c r="AA231" i="7"/>
  <c r="Z231" i="7"/>
  <c r="Y231" i="7"/>
  <c r="X231" i="7"/>
  <c r="AH230" i="7"/>
  <c r="AF230" i="7"/>
  <c r="AC230" i="7"/>
  <c r="AB230" i="7"/>
  <c r="AA230" i="7"/>
  <c r="Z230" i="7"/>
  <c r="Y230" i="7"/>
  <c r="X230" i="7"/>
  <c r="AH229" i="7"/>
  <c r="AF229" i="7"/>
  <c r="AC229" i="7"/>
  <c r="AB229" i="7"/>
  <c r="AA229" i="7"/>
  <c r="Z229" i="7"/>
  <c r="Y229" i="7"/>
  <c r="X229" i="7"/>
  <c r="AH228" i="7"/>
  <c r="AF228" i="7"/>
  <c r="AC228" i="7"/>
  <c r="AB228" i="7"/>
  <c r="AA228" i="7"/>
  <c r="Z228" i="7"/>
  <c r="Y228" i="7"/>
  <c r="X228" i="7"/>
  <c r="AH227" i="7"/>
  <c r="AF227" i="7"/>
  <c r="AC227" i="7"/>
  <c r="AB227" i="7"/>
  <c r="AA227" i="7"/>
  <c r="Z227" i="7"/>
  <c r="Y227" i="7"/>
  <c r="X227" i="7"/>
  <c r="AH226" i="7"/>
  <c r="AF226" i="7"/>
  <c r="AC226" i="7"/>
  <c r="AB226" i="7"/>
  <c r="AA226" i="7"/>
  <c r="Z226" i="7"/>
  <c r="Y226" i="7"/>
  <c r="X226" i="7"/>
  <c r="AH225" i="7"/>
  <c r="AF225" i="7"/>
  <c r="AC225" i="7"/>
  <c r="AB225" i="7"/>
  <c r="AA225" i="7"/>
  <c r="Z225" i="7"/>
  <c r="Y225" i="7"/>
  <c r="X225" i="7"/>
  <c r="AH224" i="7"/>
  <c r="AF224" i="7"/>
  <c r="AC224" i="7"/>
  <c r="AB224" i="7"/>
  <c r="AA224" i="7"/>
  <c r="Z224" i="7"/>
  <c r="Y224" i="7"/>
  <c r="X224" i="7"/>
  <c r="AH223" i="7"/>
  <c r="AF223" i="7"/>
  <c r="AC223" i="7"/>
  <c r="AB223" i="7"/>
  <c r="AA223" i="7"/>
  <c r="Z223" i="7"/>
  <c r="Y223" i="7"/>
  <c r="X223" i="7"/>
  <c r="AH222" i="7"/>
  <c r="AF222" i="7"/>
  <c r="AC222" i="7"/>
  <c r="AB222" i="7"/>
  <c r="AA222" i="7"/>
  <c r="Z222" i="7"/>
  <c r="Y222" i="7"/>
  <c r="X222" i="7"/>
  <c r="AH221" i="7"/>
  <c r="AF221" i="7"/>
  <c r="AC221" i="7"/>
  <c r="AB221" i="7"/>
  <c r="AA221" i="7"/>
  <c r="Z221" i="7"/>
  <c r="Y221" i="7"/>
  <c r="X221" i="7"/>
  <c r="AH220" i="7"/>
  <c r="AF220" i="7"/>
  <c r="AC220" i="7"/>
  <c r="AB220" i="7"/>
  <c r="AA220" i="7"/>
  <c r="Z220" i="7"/>
  <c r="Y220" i="7"/>
  <c r="X220" i="7"/>
  <c r="AH219" i="7"/>
  <c r="AF219" i="7"/>
  <c r="AC219" i="7"/>
  <c r="AB219" i="7"/>
  <c r="AA219" i="7"/>
  <c r="Z219" i="7"/>
  <c r="Y219" i="7"/>
  <c r="X219" i="7"/>
  <c r="AH218" i="7"/>
  <c r="AF218" i="7"/>
  <c r="AC218" i="7"/>
  <c r="AB218" i="7"/>
  <c r="AA218" i="7"/>
  <c r="Z218" i="7"/>
  <c r="Y218" i="7"/>
  <c r="X218" i="7"/>
  <c r="AH217" i="7"/>
  <c r="AF217" i="7"/>
  <c r="AC217" i="7"/>
  <c r="AB217" i="7"/>
  <c r="AA217" i="7"/>
  <c r="Z217" i="7"/>
  <c r="Y217" i="7"/>
  <c r="X217" i="7"/>
  <c r="AH216" i="7"/>
  <c r="AF216" i="7"/>
  <c r="AC216" i="7"/>
  <c r="AB216" i="7"/>
  <c r="AA216" i="7"/>
  <c r="Z216" i="7"/>
  <c r="Y216" i="7"/>
  <c r="X216" i="7"/>
  <c r="AH215" i="7"/>
  <c r="AF215" i="7"/>
  <c r="AC215" i="7"/>
  <c r="AB215" i="7"/>
  <c r="AA215" i="7"/>
  <c r="Z215" i="7"/>
  <c r="Y215" i="7"/>
  <c r="X215" i="7"/>
  <c r="AH214" i="7"/>
  <c r="AF214" i="7"/>
  <c r="AC214" i="7"/>
  <c r="AB214" i="7"/>
  <c r="AA214" i="7"/>
  <c r="Z214" i="7"/>
  <c r="Y214" i="7"/>
  <c r="X214" i="7"/>
  <c r="AH213" i="7"/>
  <c r="AF213" i="7"/>
  <c r="AC213" i="7"/>
  <c r="AB213" i="7"/>
  <c r="AA213" i="7"/>
  <c r="Z213" i="7"/>
  <c r="Y213" i="7"/>
  <c r="X213" i="7"/>
  <c r="AH212" i="7"/>
  <c r="AF212" i="7"/>
  <c r="AC212" i="7"/>
  <c r="AB212" i="7"/>
  <c r="AA212" i="7"/>
  <c r="Z212" i="7"/>
  <c r="Y212" i="7"/>
  <c r="X212" i="7"/>
  <c r="AH211" i="7"/>
  <c r="AF211" i="7"/>
  <c r="AC211" i="7"/>
  <c r="AB211" i="7"/>
  <c r="AA211" i="7"/>
  <c r="Z211" i="7"/>
  <c r="Y211" i="7"/>
  <c r="X211" i="7"/>
  <c r="AH210" i="7"/>
  <c r="AF210" i="7"/>
  <c r="AC210" i="7"/>
  <c r="AB210" i="7"/>
  <c r="AA210" i="7"/>
  <c r="Z210" i="7"/>
  <c r="Y210" i="7"/>
  <c r="X210" i="7"/>
  <c r="AH209" i="7"/>
  <c r="AF209" i="7"/>
  <c r="AC209" i="7"/>
  <c r="AB209" i="7"/>
  <c r="AA209" i="7"/>
  <c r="Z209" i="7"/>
  <c r="Y209" i="7"/>
  <c r="X209" i="7"/>
  <c r="AH208" i="7"/>
  <c r="AF208" i="7"/>
  <c r="AC208" i="7"/>
  <c r="AB208" i="7"/>
  <c r="AA208" i="7"/>
  <c r="Z208" i="7"/>
  <c r="Y208" i="7"/>
  <c r="X208" i="7"/>
  <c r="AH207" i="7"/>
  <c r="AF207" i="7"/>
  <c r="AC207" i="7"/>
  <c r="AB207" i="7"/>
  <c r="AA207" i="7"/>
  <c r="Z207" i="7"/>
  <c r="Y207" i="7"/>
  <c r="X207" i="7"/>
  <c r="AH206" i="7"/>
  <c r="AF206" i="7"/>
  <c r="AC206" i="7"/>
  <c r="AB206" i="7"/>
  <c r="AA206" i="7"/>
  <c r="Z206" i="7"/>
  <c r="Y206" i="7"/>
  <c r="X206" i="7"/>
  <c r="AH205" i="7"/>
  <c r="AF205" i="7"/>
  <c r="AC205" i="7"/>
  <c r="AB205" i="7"/>
  <c r="AA205" i="7"/>
  <c r="Z205" i="7"/>
  <c r="Y205" i="7"/>
  <c r="X205" i="7"/>
  <c r="AH204" i="7"/>
  <c r="AF204" i="7"/>
  <c r="AC204" i="7"/>
  <c r="AB204" i="7"/>
  <c r="AA204" i="7"/>
  <c r="Z204" i="7"/>
  <c r="Y204" i="7"/>
  <c r="X204" i="7"/>
  <c r="AH203" i="7"/>
  <c r="AF203" i="7"/>
  <c r="AC203" i="7"/>
  <c r="AB203" i="7"/>
  <c r="AA203" i="7"/>
  <c r="Z203" i="7"/>
  <c r="Y203" i="7"/>
  <c r="X203" i="7"/>
  <c r="AH201" i="7"/>
  <c r="AF201" i="7"/>
  <c r="AE201" i="7"/>
  <c r="AC201" i="7"/>
  <c r="AB201" i="7"/>
  <c r="AA201" i="7"/>
  <c r="Z201" i="7"/>
  <c r="Y201" i="7"/>
  <c r="X201" i="7"/>
  <c r="AH200" i="7"/>
  <c r="AF200" i="7"/>
  <c r="AE200" i="7"/>
  <c r="AC200" i="7"/>
  <c r="AB200" i="7"/>
  <c r="AA200" i="7"/>
  <c r="Z200" i="7"/>
  <c r="Y200" i="7"/>
  <c r="X200" i="7"/>
  <c r="AH199" i="7"/>
  <c r="AF199" i="7"/>
  <c r="AE199" i="7"/>
  <c r="AC199" i="7"/>
  <c r="AB199" i="7"/>
  <c r="AA199" i="7"/>
  <c r="Z199" i="7"/>
  <c r="Y199" i="7"/>
  <c r="X199" i="7"/>
  <c r="AH198" i="7"/>
  <c r="AF198" i="7"/>
  <c r="AE198" i="7"/>
  <c r="AC198" i="7"/>
  <c r="AB198" i="7"/>
  <c r="AA198" i="7"/>
  <c r="Z198" i="7"/>
  <c r="Y198" i="7"/>
  <c r="X198" i="7"/>
  <c r="AH197" i="7"/>
  <c r="AF197" i="7"/>
  <c r="AE197" i="7"/>
  <c r="AC197" i="7"/>
  <c r="AB197" i="7"/>
  <c r="AA197" i="7"/>
  <c r="Z197" i="7"/>
  <c r="Y197" i="7"/>
  <c r="X197" i="7"/>
  <c r="AH196" i="7"/>
  <c r="AF196" i="7"/>
  <c r="AE196" i="7"/>
  <c r="AC196" i="7"/>
  <c r="AB196" i="7"/>
  <c r="AA196" i="7"/>
  <c r="Z196" i="7"/>
  <c r="Y196" i="7"/>
  <c r="X196" i="7"/>
  <c r="AH195" i="7"/>
  <c r="AF195" i="7"/>
  <c r="AE195" i="7"/>
  <c r="AC195" i="7"/>
  <c r="AB195" i="7"/>
  <c r="AA195" i="7"/>
  <c r="Z195" i="7"/>
  <c r="Y195" i="7"/>
  <c r="X195" i="7"/>
  <c r="AH194" i="7"/>
  <c r="AF194" i="7"/>
  <c r="AE194" i="7"/>
  <c r="AC194" i="7"/>
  <c r="AB194" i="7"/>
  <c r="AA194" i="7"/>
  <c r="Z194" i="7"/>
  <c r="Y194" i="7"/>
  <c r="X194" i="7"/>
  <c r="AH193" i="7"/>
  <c r="AF193" i="7"/>
  <c r="AE193" i="7"/>
  <c r="AC193" i="7"/>
  <c r="AB193" i="7"/>
  <c r="AA193" i="7"/>
  <c r="Z193" i="7"/>
  <c r="Y193" i="7"/>
  <c r="X193" i="7"/>
  <c r="AH192" i="7"/>
  <c r="AF192" i="7"/>
  <c r="AE192" i="7"/>
  <c r="AC192" i="7"/>
  <c r="AB192" i="7"/>
  <c r="AA192" i="7"/>
  <c r="Z192" i="7"/>
  <c r="Y192" i="7"/>
  <c r="X192" i="7"/>
  <c r="AH191" i="7"/>
  <c r="AF191" i="7"/>
  <c r="AE191" i="7"/>
  <c r="AC191" i="7"/>
  <c r="AB191" i="7"/>
  <c r="AA191" i="7"/>
  <c r="Z191" i="7"/>
  <c r="Y191" i="7"/>
  <c r="X191" i="7"/>
  <c r="AH190" i="7"/>
  <c r="AF190" i="7"/>
  <c r="AE190" i="7"/>
  <c r="AC190" i="7"/>
  <c r="AB190" i="7"/>
  <c r="AA190" i="7"/>
  <c r="Z190" i="7"/>
  <c r="Y190" i="7"/>
  <c r="X190" i="7"/>
  <c r="AH189" i="7"/>
  <c r="AF189" i="7"/>
  <c r="AE189" i="7"/>
  <c r="AC189" i="7"/>
  <c r="AB189" i="7"/>
  <c r="AA189" i="7"/>
  <c r="Z189" i="7"/>
  <c r="Y189" i="7"/>
  <c r="X189" i="7"/>
  <c r="AH188" i="7"/>
  <c r="AF188" i="7"/>
  <c r="AE188" i="7"/>
  <c r="AC188" i="7"/>
  <c r="AB188" i="7"/>
  <c r="AA188" i="7"/>
  <c r="Z188" i="7"/>
  <c r="Y188" i="7"/>
  <c r="X188" i="7"/>
  <c r="AH187" i="7"/>
  <c r="AF187" i="7"/>
  <c r="AE187" i="7"/>
  <c r="AC187" i="7"/>
  <c r="AB187" i="7"/>
  <c r="AA187" i="7"/>
  <c r="Z187" i="7"/>
  <c r="Y187" i="7"/>
  <c r="X187" i="7"/>
  <c r="AH186" i="7"/>
  <c r="AF186" i="7"/>
  <c r="AE186" i="7"/>
  <c r="AC186" i="7"/>
  <c r="AB186" i="7"/>
  <c r="AA186" i="7"/>
  <c r="Z186" i="7"/>
  <c r="Y186" i="7"/>
  <c r="X186" i="7"/>
  <c r="AH185" i="7"/>
  <c r="AF185" i="7"/>
  <c r="AE185" i="7"/>
  <c r="AC185" i="7"/>
  <c r="AB185" i="7"/>
  <c r="AA185" i="7"/>
  <c r="Z185" i="7"/>
  <c r="Y185" i="7"/>
  <c r="X185" i="7"/>
  <c r="AH183" i="7"/>
  <c r="AF183" i="7"/>
  <c r="AE183" i="7"/>
  <c r="AC183" i="7"/>
  <c r="AB183" i="7"/>
  <c r="AA183" i="7"/>
  <c r="Z183" i="7"/>
  <c r="Y183" i="7"/>
  <c r="X183" i="7"/>
  <c r="AH182" i="7"/>
  <c r="AF182" i="7"/>
  <c r="AC182" i="7"/>
  <c r="AB182" i="7"/>
  <c r="AA182" i="7"/>
  <c r="Z182" i="7"/>
  <c r="Y182" i="7"/>
  <c r="X182" i="7"/>
  <c r="AH181" i="7"/>
  <c r="AF181" i="7"/>
  <c r="AC181" i="7"/>
  <c r="AB181" i="7"/>
  <c r="AA181" i="7"/>
  <c r="Z181" i="7"/>
  <c r="Y181" i="7"/>
  <c r="X181" i="7"/>
  <c r="AH180" i="7"/>
  <c r="AF180" i="7"/>
  <c r="AC180" i="7"/>
  <c r="AB180" i="7"/>
  <c r="AA180" i="7"/>
  <c r="Z180" i="7"/>
  <c r="Y180" i="7"/>
  <c r="X180" i="7"/>
  <c r="AH179" i="7"/>
  <c r="AF179" i="7"/>
  <c r="AC179" i="7"/>
  <c r="AB179" i="7"/>
  <c r="AA179" i="7"/>
  <c r="Z179" i="7"/>
  <c r="Y179" i="7"/>
  <c r="X179" i="7"/>
  <c r="AH178" i="7"/>
  <c r="AF178" i="7"/>
  <c r="AC178" i="7"/>
  <c r="AB178" i="7"/>
  <c r="AA178" i="7"/>
  <c r="Z178" i="7"/>
  <c r="Y178" i="7"/>
  <c r="X178" i="7"/>
  <c r="AH177" i="7"/>
  <c r="AF177" i="7"/>
  <c r="AC177" i="7"/>
  <c r="AB177" i="7"/>
  <c r="AA177" i="7"/>
  <c r="Z177" i="7"/>
  <c r="Y177" i="7"/>
  <c r="X177" i="7"/>
  <c r="AH176" i="7"/>
  <c r="AF176" i="7"/>
  <c r="AC176" i="7"/>
  <c r="AB176" i="7"/>
  <c r="AA176" i="7"/>
  <c r="Z176" i="7"/>
  <c r="Y176" i="7"/>
  <c r="X176" i="7"/>
  <c r="AH175" i="7"/>
  <c r="AF175" i="7"/>
  <c r="AC175" i="7"/>
  <c r="AB175" i="7"/>
  <c r="AA175" i="7"/>
  <c r="Z175" i="7"/>
  <c r="Y175" i="7"/>
  <c r="X175" i="7"/>
  <c r="AH174" i="7"/>
  <c r="AF174" i="7"/>
  <c r="AC174" i="7"/>
  <c r="AB174" i="7"/>
  <c r="AA174" i="7"/>
  <c r="Z174" i="7"/>
  <c r="Y174" i="7"/>
  <c r="X174" i="7"/>
  <c r="AH173" i="7"/>
  <c r="AF173" i="7"/>
  <c r="AC173" i="7"/>
  <c r="AB173" i="7"/>
  <c r="AA173" i="7"/>
  <c r="Z173" i="7"/>
  <c r="Y173" i="7"/>
  <c r="X173" i="7"/>
  <c r="AH172" i="7"/>
  <c r="AF172" i="7"/>
  <c r="AC172" i="7"/>
  <c r="AB172" i="7"/>
  <c r="AA172" i="7"/>
  <c r="Z172" i="7"/>
  <c r="Y172" i="7"/>
  <c r="X172" i="7"/>
  <c r="AH171" i="7"/>
  <c r="AF171" i="7"/>
  <c r="AC171" i="7"/>
  <c r="AB171" i="7"/>
  <c r="AA171" i="7"/>
  <c r="Z171" i="7"/>
  <c r="Y171" i="7"/>
  <c r="X171" i="7"/>
  <c r="AH170" i="7"/>
  <c r="AF170" i="7"/>
  <c r="AC170" i="7"/>
  <c r="AB170" i="7"/>
  <c r="AA170" i="7"/>
  <c r="Z170" i="7"/>
  <c r="Y170" i="7"/>
  <c r="X170" i="7"/>
  <c r="AH168" i="7"/>
  <c r="AF168" i="7"/>
  <c r="AE168" i="7"/>
  <c r="AC168" i="7"/>
  <c r="AB168" i="7"/>
  <c r="Z168" i="7"/>
  <c r="Y168" i="7"/>
  <c r="X168" i="7"/>
  <c r="AH167" i="7"/>
  <c r="AF167" i="7"/>
  <c r="AE167" i="7"/>
  <c r="AC167" i="7"/>
  <c r="AB167" i="7"/>
  <c r="Z167" i="7"/>
  <c r="Y167" i="7"/>
  <c r="X167" i="7"/>
  <c r="AH166" i="7"/>
  <c r="AF166" i="7"/>
  <c r="AE166" i="7"/>
  <c r="AC166" i="7"/>
  <c r="AB166" i="7"/>
  <c r="AA166" i="7"/>
  <c r="Z166" i="7"/>
  <c r="Y166" i="7"/>
  <c r="X166" i="7"/>
  <c r="AH165" i="7"/>
  <c r="AF165" i="7"/>
  <c r="AE165" i="7"/>
  <c r="AC165" i="7"/>
  <c r="AB165" i="7"/>
  <c r="AA165" i="7"/>
  <c r="Z165" i="7"/>
  <c r="Y165" i="7"/>
  <c r="X165" i="7"/>
  <c r="AH164" i="7"/>
  <c r="AF164" i="7"/>
  <c r="AE164" i="7"/>
  <c r="AC164" i="7"/>
  <c r="AB164" i="7"/>
  <c r="AA164" i="7"/>
  <c r="Z164" i="7"/>
  <c r="Y164" i="7"/>
  <c r="AH163" i="7"/>
  <c r="AF163" i="7"/>
  <c r="AE163" i="7"/>
  <c r="AC163" i="7"/>
  <c r="AB163" i="7"/>
  <c r="Z163" i="7"/>
  <c r="Y163" i="7"/>
  <c r="X163" i="7"/>
  <c r="AH162" i="7"/>
  <c r="AF162" i="7"/>
  <c r="AE162" i="7"/>
  <c r="AC162" i="7"/>
  <c r="AB162" i="7"/>
  <c r="Z162" i="7"/>
  <c r="Y162" i="7"/>
  <c r="X162" i="7"/>
  <c r="AH161" i="7"/>
  <c r="AF161" i="7"/>
  <c r="AE161" i="7"/>
  <c r="AC161" i="7"/>
  <c r="AB161" i="7"/>
  <c r="AA161" i="7"/>
  <c r="Z161" i="7"/>
  <c r="Y161" i="7"/>
  <c r="X161" i="7"/>
  <c r="AH160" i="7"/>
  <c r="AF160" i="7"/>
  <c r="AE160" i="7"/>
  <c r="AC160" i="7"/>
  <c r="AB160" i="7"/>
  <c r="Z160" i="7"/>
  <c r="Y160" i="7"/>
  <c r="X160" i="7"/>
  <c r="AH159" i="7"/>
  <c r="AF159" i="7"/>
  <c r="AE159" i="7"/>
  <c r="AC159" i="7"/>
  <c r="AB159" i="7"/>
  <c r="Z159" i="7"/>
  <c r="Y159" i="7"/>
  <c r="X159" i="7"/>
  <c r="AH158" i="7"/>
  <c r="AF158" i="7"/>
  <c r="AE158" i="7"/>
  <c r="AC158" i="7"/>
  <c r="AB158" i="7"/>
  <c r="Z158" i="7"/>
  <c r="Y158" i="7"/>
  <c r="X158" i="7"/>
  <c r="AH157" i="7"/>
  <c r="AF157" i="7"/>
  <c r="AE157" i="7"/>
  <c r="AC157" i="7"/>
  <c r="AB157" i="7"/>
  <c r="AA157" i="7"/>
  <c r="Z157" i="7"/>
  <c r="Y157" i="7"/>
  <c r="X157" i="7"/>
  <c r="AH156" i="7"/>
  <c r="AF156" i="7"/>
  <c r="AE156" i="7"/>
  <c r="AC156" i="7"/>
  <c r="AB156" i="7"/>
  <c r="AA156" i="7"/>
  <c r="Z156" i="7"/>
  <c r="Y156" i="7"/>
  <c r="AH155" i="7"/>
  <c r="AF155" i="7"/>
  <c r="AE155" i="7"/>
  <c r="AC155" i="7"/>
  <c r="AB155" i="7"/>
  <c r="AA155" i="7"/>
  <c r="Z155" i="7"/>
  <c r="Y155" i="7"/>
  <c r="X155" i="7"/>
  <c r="AH154" i="7"/>
  <c r="AF154" i="7"/>
  <c r="AE154" i="7"/>
  <c r="AC154" i="7"/>
  <c r="AB154" i="7"/>
  <c r="Z154" i="7"/>
  <c r="Y154" i="7"/>
  <c r="X154" i="7"/>
  <c r="AH153" i="7"/>
  <c r="AF153" i="7"/>
  <c r="AE153" i="7"/>
  <c r="AC153" i="7"/>
  <c r="AB153" i="7"/>
  <c r="AA153" i="7"/>
  <c r="Z153" i="7"/>
  <c r="Y153" i="7"/>
  <c r="X153" i="7"/>
  <c r="AH145" i="7"/>
  <c r="AF145" i="7"/>
  <c r="AE145" i="7"/>
  <c r="AC145" i="7"/>
  <c r="AB145" i="7"/>
  <c r="AA145" i="7"/>
  <c r="Z145" i="7"/>
  <c r="Y145" i="7"/>
  <c r="X145" i="7"/>
  <c r="AH137" i="7"/>
  <c r="AF137" i="7"/>
  <c r="AE137" i="7"/>
  <c r="AC137" i="7"/>
  <c r="AB137" i="7"/>
  <c r="AA137" i="7"/>
  <c r="Z137" i="7"/>
  <c r="Y137" i="7"/>
  <c r="X137" i="7"/>
  <c r="AH136" i="7"/>
  <c r="AF136" i="7"/>
  <c r="AE136" i="7"/>
  <c r="AC136" i="7"/>
  <c r="AB136" i="7"/>
  <c r="Z136" i="7"/>
  <c r="Y136" i="7"/>
  <c r="X136" i="7"/>
  <c r="AH135" i="7"/>
  <c r="AF135" i="7"/>
  <c r="AE135" i="7"/>
  <c r="AC135" i="7"/>
  <c r="AB135" i="7"/>
  <c r="Z135" i="7"/>
  <c r="Y135" i="7"/>
  <c r="X135" i="7"/>
  <c r="AH134" i="7"/>
  <c r="AF134" i="7"/>
  <c r="AE134" i="7"/>
  <c r="AC134" i="7"/>
  <c r="AB134" i="7"/>
  <c r="Z134" i="7"/>
  <c r="Y134" i="7"/>
  <c r="X134" i="7"/>
  <c r="AH133" i="7"/>
  <c r="AF133" i="7"/>
  <c r="AE133" i="7"/>
  <c r="AC133" i="7"/>
  <c r="AB133" i="7"/>
  <c r="Z133" i="7"/>
  <c r="Y133" i="7"/>
  <c r="X133" i="7"/>
  <c r="AH132" i="7"/>
  <c r="AF132" i="7"/>
  <c r="AE132" i="7"/>
  <c r="AC132" i="7"/>
  <c r="AB132" i="7"/>
  <c r="AA132" i="7"/>
  <c r="Z132" i="7"/>
  <c r="Y132" i="7"/>
  <c r="AH131" i="7"/>
  <c r="AF131" i="7"/>
  <c r="AE131" i="7"/>
  <c r="AC131" i="7"/>
  <c r="AB131" i="7"/>
  <c r="AA131" i="7"/>
  <c r="Z131" i="7"/>
  <c r="Y131" i="7"/>
  <c r="X131" i="7"/>
  <c r="AH130" i="7"/>
  <c r="AF130" i="7"/>
  <c r="AE130" i="7"/>
  <c r="AC130" i="7"/>
  <c r="AB130" i="7"/>
  <c r="AA130" i="7"/>
  <c r="Z130" i="7"/>
  <c r="Y130" i="7"/>
  <c r="X130" i="7"/>
  <c r="AH129" i="7"/>
  <c r="AF129" i="7"/>
  <c r="AE129" i="7"/>
  <c r="AC129" i="7"/>
  <c r="AB129" i="7"/>
  <c r="AA129" i="7"/>
  <c r="Z129" i="7"/>
  <c r="Y129" i="7"/>
  <c r="X129" i="7"/>
  <c r="AH128" i="7"/>
  <c r="AF128" i="7"/>
  <c r="AE128" i="7"/>
  <c r="AC128" i="7"/>
  <c r="AB128" i="7"/>
  <c r="AA128" i="7"/>
  <c r="Z128" i="7"/>
  <c r="Y128" i="7"/>
  <c r="X128" i="7"/>
  <c r="AH127" i="7"/>
  <c r="AF127" i="7"/>
  <c r="AE127" i="7"/>
  <c r="AC127" i="7"/>
  <c r="AB127" i="7"/>
  <c r="AA127" i="7"/>
  <c r="Z127" i="7"/>
  <c r="Y127" i="7"/>
  <c r="X127" i="7"/>
  <c r="AH125" i="7"/>
  <c r="AE125" i="7"/>
  <c r="AC125" i="7"/>
  <c r="X125" i="7"/>
  <c r="AH124" i="7"/>
  <c r="AE124" i="7"/>
  <c r="AC124" i="7"/>
  <c r="X124" i="7"/>
  <c r="AH123" i="7"/>
  <c r="AF123" i="7"/>
  <c r="AE123" i="7"/>
  <c r="AC123" i="7"/>
  <c r="AB123" i="7"/>
  <c r="AA123" i="7"/>
  <c r="Z123" i="7"/>
  <c r="Y123" i="7"/>
  <c r="X123" i="7"/>
  <c r="AH122" i="7"/>
  <c r="AE122" i="7"/>
  <c r="AC122" i="7"/>
  <c r="X122" i="7"/>
  <c r="AH121" i="7"/>
  <c r="AE121" i="7"/>
  <c r="AC121" i="7"/>
  <c r="X121" i="7"/>
  <c r="AH120" i="7"/>
  <c r="AF120" i="7"/>
  <c r="AE120" i="7"/>
  <c r="AC120" i="7"/>
  <c r="AB120" i="7"/>
  <c r="AA120" i="7"/>
  <c r="Z120" i="7"/>
  <c r="Y120" i="7"/>
  <c r="X120" i="7"/>
  <c r="AH119" i="7"/>
  <c r="AE119" i="7"/>
  <c r="AC119" i="7"/>
  <c r="X119" i="7"/>
  <c r="AH118" i="7"/>
  <c r="AE118" i="7"/>
  <c r="AC118" i="7"/>
  <c r="X118" i="7"/>
  <c r="AH117" i="7"/>
  <c r="AF117" i="7"/>
  <c r="AE117" i="7"/>
  <c r="AC117" i="7"/>
  <c r="AB117" i="7"/>
  <c r="AA117" i="7"/>
  <c r="Z117" i="7"/>
  <c r="Y117" i="7"/>
  <c r="X117" i="7"/>
  <c r="AH116" i="7"/>
  <c r="AE116" i="7"/>
  <c r="X116" i="7"/>
  <c r="AH115" i="7"/>
  <c r="AE115" i="7"/>
  <c r="X115" i="7"/>
  <c r="AH114" i="7"/>
  <c r="AE114" i="7"/>
  <c r="AC114" i="7"/>
  <c r="X114" i="7"/>
  <c r="AH113" i="7"/>
  <c r="AE113" i="7"/>
  <c r="AC113" i="7"/>
  <c r="X113" i="7"/>
  <c r="AH112" i="7"/>
  <c r="AF112" i="7"/>
  <c r="AE112" i="7"/>
  <c r="AC112" i="7"/>
  <c r="AB112" i="7"/>
  <c r="AA112" i="7"/>
  <c r="Z112" i="7"/>
  <c r="Y112" i="7"/>
  <c r="X112" i="7"/>
  <c r="AH111" i="7"/>
  <c r="AE111" i="7"/>
  <c r="X111" i="7"/>
  <c r="AH110" i="7"/>
  <c r="AE110" i="7"/>
  <c r="X110" i="7"/>
  <c r="AH109" i="7"/>
  <c r="AE109" i="7"/>
  <c r="AC109" i="7"/>
  <c r="X109" i="7"/>
  <c r="AH108" i="7"/>
  <c r="AE108" i="7"/>
  <c r="AC108" i="7"/>
  <c r="X108" i="7"/>
  <c r="AH107" i="7"/>
  <c r="AF107" i="7"/>
  <c r="AE107" i="7"/>
  <c r="AC107" i="7"/>
  <c r="AB107" i="7"/>
  <c r="AA107" i="7"/>
  <c r="Z107" i="7"/>
  <c r="Y107" i="7"/>
  <c r="X107" i="7"/>
  <c r="AH106" i="7"/>
  <c r="AE106" i="7"/>
  <c r="AC106" i="7"/>
  <c r="X106" i="7"/>
  <c r="AH105" i="7"/>
  <c r="AE105" i="7"/>
  <c r="AC105" i="7"/>
  <c r="X105" i="7"/>
  <c r="AH104" i="7"/>
  <c r="AE104" i="7"/>
  <c r="AC104" i="7"/>
  <c r="X104" i="7"/>
  <c r="AH103" i="7"/>
  <c r="AE103" i="7"/>
  <c r="AC103" i="7"/>
  <c r="X103" i="7"/>
  <c r="AH102" i="7"/>
  <c r="AE102" i="7"/>
  <c r="AC102" i="7"/>
  <c r="X102" i="7"/>
  <c r="AH101" i="7"/>
  <c r="AE101" i="7"/>
  <c r="AC101" i="7"/>
  <c r="X101" i="7"/>
  <c r="AH100" i="7"/>
  <c r="AF100" i="7"/>
  <c r="AE100" i="7"/>
  <c r="AC100" i="7"/>
  <c r="AB100" i="7"/>
  <c r="AA100" i="7"/>
  <c r="Z100" i="7"/>
  <c r="Y100" i="7"/>
  <c r="X100" i="7"/>
  <c r="AH99" i="7"/>
  <c r="AE99" i="7"/>
  <c r="AC99" i="7"/>
  <c r="X99" i="7"/>
  <c r="AH98" i="7"/>
  <c r="AE98" i="7"/>
  <c r="AC98" i="7"/>
  <c r="X98" i="7"/>
  <c r="AH97" i="7"/>
  <c r="AE97" i="7"/>
  <c r="AC97" i="7"/>
  <c r="X97" i="7"/>
  <c r="AH96" i="7"/>
  <c r="AE96" i="7"/>
  <c r="AC96" i="7"/>
  <c r="X96" i="7"/>
  <c r="AH95" i="7"/>
  <c r="AE95" i="7"/>
  <c r="AC95" i="7"/>
  <c r="X95" i="7"/>
  <c r="AH94" i="7"/>
  <c r="AE94" i="7"/>
  <c r="AC94" i="7"/>
  <c r="X94" i="7"/>
  <c r="AH93" i="7"/>
  <c r="AE93" i="7"/>
  <c r="AC93" i="7"/>
  <c r="X93" i="7"/>
  <c r="AH92" i="7"/>
  <c r="AE92" i="7"/>
  <c r="AC92" i="7"/>
  <c r="X92" i="7"/>
  <c r="AH91" i="7"/>
  <c r="AE91" i="7"/>
  <c r="AC91" i="7"/>
  <c r="X91" i="7"/>
  <c r="AH90" i="7"/>
  <c r="AE90" i="7"/>
  <c r="AC90" i="7"/>
  <c r="X90" i="7"/>
  <c r="AH89" i="7"/>
  <c r="AE89" i="7"/>
  <c r="AC89" i="7"/>
  <c r="X89" i="7"/>
  <c r="AH88" i="7"/>
  <c r="AF88" i="7"/>
  <c r="AE88" i="7"/>
  <c r="AC88" i="7"/>
  <c r="AB88" i="7"/>
  <c r="AA88" i="7"/>
  <c r="Z88" i="7"/>
  <c r="Y88" i="7"/>
  <c r="X88" i="7"/>
  <c r="AH86" i="7"/>
  <c r="AF86" i="7"/>
  <c r="AE86" i="7"/>
  <c r="AC86" i="7"/>
  <c r="AB86" i="7"/>
  <c r="AA86" i="7"/>
  <c r="Z86" i="7"/>
  <c r="Y86" i="7"/>
  <c r="X86" i="7"/>
  <c r="AH85" i="7"/>
  <c r="AF85" i="7"/>
  <c r="AE85" i="7"/>
  <c r="AC85" i="7"/>
  <c r="AB85" i="7"/>
  <c r="AA85" i="7"/>
  <c r="Z85" i="7"/>
  <c r="Y85" i="7"/>
  <c r="X85" i="7"/>
  <c r="AH84" i="7"/>
  <c r="AF84" i="7"/>
  <c r="AE84" i="7"/>
  <c r="AC84" i="7"/>
  <c r="AB84" i="7"/>
  <c r="AA84" i="7"/>
  <c r="Z84" i="7"/>
  <c r="Y84" i="7"/>
  <c r="X84" i="7"/>
  <c r="AH83" i="7"/>
  <c r="AF83" i="7"/>
  <c r="AE83" i="7"/>
  <c r="AC83" i="7"/>
  <c r="AB83" i="7"/>
  <c r="AA83" i="7"/>
  <c r="Z83" i="7"/>
  <c r="Y83" i="7"/>
  <c r="X83" i="7"/>
  <c r="AH82" i="7"/>
  <c r="AF82" i="7"/>
  <c r="AE82" i="7"/>
  <c r="AC82" i="7"/>
  <c r="AB82" i="7"/>
  <c r="AA82" i="7"/>
  <c r="Z82" i="7"/>
  <c r="Y82" i="7"/>
  <c r="X82" i="7"/>
  <c r="AH81" i="7"/>
  <c r="AF81" i="7"/>
  <c r="AE81" i="7"/>
  <c r="AC81" i="7"/>
  <c r="AB81" i="7"/>
  <c r="AA81" i="7"/>
  <c r="Z81" i="7"/>
  <c r="Y81" i="7"/>
  <c r="X81" i="7"/>
  <c r="AH80" i="7"/>
  <c r="AF80" i="7"/>
  <c r="AE80" i="7"/>
  <c r="AC80" i="7"/>
  <c r="AB80" i="7"/>
  <c r="AA80" i="7"/>
  <c r="Z80" i="7"/>
  <c r="Y80" i="7"/>
  <c r="X80" i="7"/>
  <c r="AH79" i="7"/>
  <c r="AF79" i="7"/>
  <c r="AE79" i="7"/>
  <c r="AC79" i="7"/>
  <c r="AB79" i="7"/>
  <c r="AA79" i="7"/>
  <c r="Z79" i="7"/>
  <c r="Y79" i="7"/>
  <c r="X79" i="7"/>
  <c r="AH78" i="7"/>
  <c r="X78" i="7"/>
  <c r="AH77" i="7"/>
  <c r="AE77" i="7"/>
  <c r="AH76" i="7"/>
  <c r="AF76" i="7"/>
  <c r="AC76" i="7"/>
  <c r="AB76" i="7"/>
  <c r="AA76" i="7"/>
  <c r="Z76" i="7"/>
  <c r="Y76" i="7"/>
  <c r="X76" i="7"/>
  <c r="AH75" i="7"/>
  <c r="X75" i="7"/>
  <c r="AH74" i="7"/>
  <c r="AE74" i="7"/>
  <c r="AH73" i="7"/>
  <c r="AF73" i="7"/>
  <c r="AC73" i="7"/>
  <c r="AB73" i="7"/>
  <c r="AA73" i="7"/>
  <c r="Z73" i="7"/>
  <c r="Y73" i="7"/>
  <c r="X73" i="7"/>
  <c r="AH72" i="7"/>
  <c r="X72" i="7"/>
  <c r="AH71" i="7"/>
  <c r="AE71" i="7"/>
  <c r="AH70" i="7"/>
  <c r="AF70" i="7"/>
  <c r="AC70" i="7"/>
  <c r="AB70" i="7"/>
  <c r="AA70" i="7"/>
  <c r="Z70" i="7"/>
  <c r="Y70" i="7"/>
  <c r="X70" i="7"/>
  <c r="AH69" i="7"/>
  <c r="AF69" i="7"/>
  <c r="AB69" i="7"/>
  <c r="AA69" i="7"/>
  <c r="Z69" i="7"/>
  <c r="Y69" i="7"/>
  <c r="AH68" i="7"/>
  <c r="AF68" i="7"/>
  <c r="AB68" i="7"/>
  <c r="AA68" i="7"/>
  <c r="Z68" i="7"/>
  <c r="Y68" i="7"/>
  <c r="AH67" i="7"/>
  <c r="AF67" i="7"/>
  <c r="AB67" i="7"/>
  <c r="AA67" i="7"/>
  <c r="Z67" i="7"/>
  <c r="Y67" i="7"/>
  <c r="AH66" i="7"/>
  <c r="AF66" i="7"/>
  <c r="AB66" i="7"/>
  <c r="AA66" i="7"/>
  <c r="Z66" i="7"/>
  <c r="Y66" i="7"/>
  <c r="AH65" i="7"/>
  <c r="AH64" i="7"/>
  <c r="AH63" i="7"/>
  <c r="AE63" i="7"/>
  <c r="AH62" i="7"/>
  <c r="AH61" i="7"/>
  <c r="AH60" i="7"/>
  <c r="AH59" i="7"/>
  <c r="AF59" i="7"/>
  <c r="AC59" i="7"/>
  <c r="AB59" i="7"/>
  <c r="AA59" i="7"/>
  <c r="Z59" i="7"/>
  <c r="Y59" i="7"/>
  <c r="X59" i="7"/>
  <c r="AH58" i="7"/>
  <c r="AH57" i="7"/>
  <c r="AH56" i="7"/>
  <c r="AE56" i="7"/>
  <c r="AH55" i="7"/>
  <c r="AH54" i="7"/>
  <c r="AH53" i="7"/>
  <c r="AH52" i="7"/>
  <c r="AF52" i="7"/>
  <c r="AC52" i="7"/>
  <c r="AB52" i="7"/>
  <c r="AA52" i="7"/>
  <c r="Z52" i="7"/>
  <c r="Y52" i="7"/>
  <c r="X52" i="7"/>
  <c r="AH51" i="7"/>
  <c r="AF51" i="7"/>
  <c r="AE51" i="7"/>
  <c r="AC51" i="7"/>
  <c r="AB51" i="7"/>
  <c r="AA51" i="7"/>
  <c r="Z51" i="7"/>
  <c r="Y51" i="7"/>
  <c r="X51" i="7"/>
  <c r="AH50" i="7"/>
  <c r="AF50" i="7"/>
  <c r="AC50" i="7"/>
  <c r="AB50" i="7"/>
  <c r="AA50" i="7"/>
  <c r="Z50" i="7"/>
  <c r="Y50" i="7"/>
  <c r="X50" i="7"/>
  <c r="AH49" i="7"/>
  <c r="AF49" i="7"/>
  <c r="AE49" i="7"/>
  <c r="AC49" i="7"/>
  <c r="AB49" i="7"/>
  <c r="AA49" i="7"/>
  <c r="Z49" i="7"/>
  <c r="Y49" i="7"/>
  <c r="X49" i="7"/>
  <c r="AH48" i="7"/>
  <c r="AF48" i="7"/>
  <c r="AC48" i="7"/>
  <c r="AB48" i="7"/>
  <c r="AA48" i="7"/>
  <c r="Z48" i="7"/>
  <c r="Y48" i="7"/>
  <c r="X48" i="7"/>
  <c r="AH47" i="7"/>
  <c r="AF47" i="7"/>
  <c r="AE47" i="7"/>
  <c r="AC47" i="7"/>
  <c r="AB47" i="7"/>
  <c r="AA47" i="7"/>
  <c r="Z47" i="7"/>
  <c r="Y47" i="7"/>
  <c r="X47" i="7"/>
  <c r="AH46" i="7"/>
  <c r="AF46" i="7"/>
  <c r="AC46" i="7"/>
  <c r="AB46" i="7"/>
  <c r="AA46" i="7"/>
  <c r="Z46" i="7"/>
  <c r="Y46" i="7"/>
  <c r="X46" i="7"/>
  <c r="AH45" i="7"/>
  <c r="AF45" i="7"/>
  <c r="AE45" i="7"/>
  <c r="AC45" i="7"/>
  <c r="AB45" i="7"/>
  <c r="AA45" i="7"/>
  <c r="Z45" i="7"/>
  <c r="Y45" i="7"/>
  <c r="X45" i="7"/>
  <c r="AH44" i="7"/>
  <c r="AF44" i="7"/>
  <c r="AC44" i="7"/>
  <c r="AB44" i="7"/>
  <c r="AA44" i="7"/>
  <c r="Z44" i="7"/>
  <c r="Y44" i="7"/>
  <c r="X44" i="7"/>
  <c r="AH43" i="7"/>
  <c r="AF43" i="7"/>
  <c r="AE43" i="7"/>
  <c r="AC43" i="7"/>
  <c r="AB43" i="7"/>
  <c r="AA43" i="7"/>
  <c r="Z43" i="7"/>
  <c r="Y43" i="7"/>
  <c r="X43" i="7"/>
  <c r="AH42" i="7"/>
  <c r="AF42" i="7"/>
  <c r="AC42" i="7"/>
  <c r="AB42" i="7"/>
  <c r="AA42" i="7"/>
  <c r="Z42" i="7"/>
  <c r="Y42" i="7"/>
  <c r="X42" i="7"/>
  <c r="AH41" i="7"/>
  <c r="AF41" i="7"/>
  <c r="AE41" i="7"/>
  <c r="AC41" i="7"/>
  <c r="AB41" i="7"/>
  <c r="AA41" i="7"/>
  <c r="Z41" i="7"/>
  <c r="Y41" i="7"/>
  <c r="X41" i="7"/>
  <c r="AH40" i="7"/>
  <c r="AF40" i="7"/>
  <c r="AC40" i="7"/>
  <c r="AB40" i="7"/>
  <c r="AA40" i="7"/>
  <c r="Z40" i="7"/>
  <c r="Y40" i="7"/>
  <c r="X40" i="7"/>
  <c r="AH39" i="7"/>
  <c r="AF39" i="7"/>
  <c r="AE39" i="7"/>
  <c r="AC39" i="7"/>
  <c r="AB39" i="7"/>
  <c r="AA39" i="7"/>
  <c r="Z39" i="7"/>
  <c r="Y39" i="7"/>
  <c r="X39" i="7"/>
  <c r="AH38" i="7"/>
  <c r="AF38" i="7"/>
  <c r="AC38" i="7"/>
  <c r="AB38" i="7"/>
  <c r="AA38" i="7"/>
  <c r="Z38" i="7"/>
  <c r="Y38" i="7"/>
  <c r="X38" i="7"/>
  <c r="AH37" i="7"/>
  <c r="AF37" i="7"/>
  <c r="AE37" i="7"/>
  <c r="AC37" i="7"/>
  <c r="AB37" i="7"/>
  <c r="AA37" i="7"/>
  <c r="Z37" i="7"/>
  <c r="Y37" i="7"/>
  <c r="X37" i="7"/>
  <c r="AH36" i="7"/>
  <c r="AF36" i="7"/>
  <c r="AC36" i="7"/>
  <c r="AB36" i="7"/>
  <c r="AA36" i="7"/>
  <c r="Z36" i="7"/>
  <c r="Y36" i="7"/>
  <c r="X36" i="7"/>
  <c r="AH35" i="7"/>
  <c r="AF35" i="7"/>
  <c r="AC35" i="7"/>
  <c r="AB35" i="7"/>
  <c r="AA35" i="7"/>
  <c r="Z35" i="7"/>
  <c r="Y35" i="7"/>
  <c r="X35" i="7"/>
  <c r="AH34" i="7"/>
  <c r="AF34" i="7"/>
  <c r="AC34" i="7"/>
  <c r="AB34" i="7"/>
  <c r="AA34" i="7"/>
  <c r="Z34" i="7"/>
  <c r="Y34" i="7"/>
  <c r="X34" i="7"/>
  <c r="AH33" i="7"/>
  <c r="AF33" i="7"/>
  <c r="AC33" i="7"/>
  <c r="AB33" i="7"/>
  <c r="AA33" i="7"/>
  <c r="Z33" i="7"/>
  <c r="Y33" i="7"/>
  <c r="X33" i="7"/>
  <c r="AH32" i="7"/>
  <c r="AF32" i="7"/>
  <c r="AC32" i="7"/>
  <c r="AB32" i="7"/>
  <c r="AA32" i="7"/>
  <c r="Z32" i="7"/>
  <c r="Y32" i="7"/>
  <c r="X32" i="7"/>
  <c r="AH31" i="7"/>
  <c r="AH30" i="7"/>
  <c r="AH29" i="7"/>
  <c r="AE29" i="7"/>
  <c r="AH28" i="7"/>
  <c r="AH27" i="7"/>
  <c r="AH26" i="7"/>
  <c r="AH25" i="7"/>
  <c r="AF25" i="7"/>
  <c r="AC25" i="7"/>
  <c r="AB25" i="7"/>
  <c r="AA25" i="7"/>
  <c r="Z25" i="7"/>
  <c r="Y25" i="7"/>
  <c r="X25" i="7"/>
  <c r="AH24" i="7"/>
  <c r="AH23" i="7"/>
  <c r="AH22" i="7"/>
  <c r="AE22" i="7"/>
  <c r="AH21" i="7"/>
  <c r="AH20" i="7"/>
  <c r="AH19" i="7"/>
  <c r="AH18" i="7"/>
  <c r="AF18" i="7"/>
  <c r="AC18" i="7"/>
  <c r="AB18" i="7"/>
  <c r="AA18" i="7"/>
  <c r="Z18" i="7"/>
  <c r="Y18" i="7"/>
  <c r="X18" i="7"/>
  <c r="AH17" i="7"/>
  <c r="AH16" i="7"/>
  <c r="AH15" i="7"/>
  <c r="AE15" i="7"/>
  <c r="AH14" i="7"/>
  <c r="AH13" i="7"/>
  <c r="AH12" i="7"/>
  <c r="AH11" i="7"/>
  <c r="AF11" i="7"/>
  <c r="AC11" i="7"/>
  <c r="AB11" i="7"/>
  <c r="AA11" i="7"/>
  <c r="Z11" i="7"/>
  <c r="Y11" i="7"/>
  <c r="X11" i="7"/>
  <c r="AH10" i="7"/>
  <c r="AH9" i="7"/>
  <c r="AH8" i="7"/>
  <c r="AE8" i="7"/>
  <c r="AH7" i="7"/>
  <c r="AH6" i="7"/>
  <c r="AH5" i="7"/>
  <c r="AH4" i="7"/>
  <c r="X4" i="7"/>
  <c r="AA4" i="7"/>
  <c r="AC4" i="7"/>
  <c r="AF4" i="7"/>
  <c r="T125" i="7" l="1"/>
  <c r="T124" i="7"/>
  <c r="T122" i="7"/>
  <c r="T121" i="7"/>
  <c r="T119" i="7"/>
  <c r="T118" i="7"/>
  <c r="T116" i="7"/>
  <c r="T115" i="7"/>
  <c r="T114" i="7"/>
  <c r="T113" i="7"/>
  <c r="T108" i="7"/>
  <c r="T109" i="7"/>
  <c r="T110" i="7"/>
  <c r="T111" i="7"/>
  <c r="V116" i="7"/>
  <c r="V115" i="7"/>
  <c r="V114" i="7"/>
  <c r="V113" i="7"/>
  <c r="V108" i="7"/>
  <c r="V109" i="7"/>
  <c r="V110" i="7"/>
  <c r="V111" i="7"/>
  <c r="V125" i="7"/>
  <c r="V124" i="7"/>
  <c r="V122" i="7"/>
  <c r="V121" i="7"/>
  <c r="V119" i="7"/>
  <c r="V118" i="7"/>
  <c r="G116" i="7"/>
  <c r="G115" i="7"/>
  <c r="G125" i="7"/>
  <c r="G124" i="7"/>
  <c r="G122" i="7"/>
  <c r="G121" i="7"/>
  <c r="G119" i="7"/>
  <c r="G118" i="7"/>
  <c r="G114" i="7"/>
  <c r="G113" i="7"/>
  <c r="G111" i="7"/>
  <c r="G110" i="7"/>
  <c r="G109" i="7"/>
  <c r="G108" i="7"/>
  <c r="E115" i="7"/>
  <c r="AC115" i="7" s="1"/>
  <c r="E116" i="7"/>
  <c r="AC116" i="7" s="1"/>
  <c r="E111" i="7"/>
  <c r="AC111" i="7" s="1"/>
  <c r="E110" i="7"/>
  <c r="AC110" i="7" s="1"/>
  <c r="T106" i="7"/>
  <c r="T105" i="7"/>
  <c r="T104" i="7"/>
  <c r="T103" i="7"/>
  <c r="T102" i="7"/>
  <c r="T101" i="7"/>
  <c r="T99" i="7"/>
  <c r="T98" i="7"/>
  <c r="T97" i="7"/>
  <c r="T96" i="7"/>
  <c r="T95" i="7"/>
  <c r="T94" i="7"/>
  <c r="T93" i="7"/>
  <c r="T92" i="7"/>
  <c r="T91" i="7"/>
  <c r="T90" i="7"/>
  <c r="T89" i="7"/>
  <c r="V103" i="7"/>
  <c r="V106" i="7"/>
  <c r="V105" i="7"/>
  <c r="V104" i="7"/>
  <c r="V102" i="7"/>
  <c r="V101" i="7"/>
  <c r="V99" i="7"/>
  <c r="V98" i="7"/>
  <c r="V97" i="7"/>
  <c r="V96" i="7"/>
  <c r="V95" i="7"/>
  <c r="V94" i="7"/>
  <c r="V93" i="7"/>
  <c r="V92" i="7"/>
  <c r="V91" i="7"/>
  <c r="V90" i="7"/>
  <c r="V89" i="7"/>
  <c r="G106" i="7"/>
  <c r="G105" i="7"/>
  <c r="G104" i="7"/>
  <c r="G103" i="7"/>
  <c r="G102" i="7"/>
  <c r="G101" i="7"/>
  <c r="G91" i="7"/>
  <c r="G92" i="7"/>
  <c r="G93" i="7"/>
  <c r="G94" i="7"/>
  <c r="G96" i="7"/>
  <c r="G98" i="7"/>
  <c r="G99" i="7"/>
  <c r="G97" i="7"/>
  <c r="G95" i="7"/>
  <c r="G90" i="7"/>
  <c r="G89" i="7"/>
  <c r="S36" i="9"/>
  <c r="AB4" i="7"/>
  <c r="V78" i="7"/>
  <c r="T78" i="7"/>
  <c r="V77" i="7"/>
  <c r="T77" i="7"/>
  <c r="V75" i="7"/>
  <c r="T75" i="7"/>
  <c r="V74" i="7"/>
  <c r="T74" i="7"/>
  <c r="V72" i="7"/>
  <c r="V71" i="7"/>
  <c r="T72" i="7"/>
  <c r="T71" i="7"/>
  <c r="E78" i="7"/>
  <c r="AC78" i="7" s="1"/>
  <c r="E75" i="7"/>
  <c r="AC75" i="7" s="1"/>
  <c r="E72" i="7"/>
  <c r="AC72" i="7" s="1"/>
  <c r="G78" i="7"/>
  <c r="F78" i="7"/>
  <c r="G75" i="7"/>
  <c r="F75" i="7"/>
  <c r="G72" i="7"/>
  <c r="F72" i="7"/>
  <c r="E77" i="7"/>
  <c r="F77" i="7"/>
  <c r="G77" i="7"/>
  <c r="H77" i="7"/>
  <c r="X77" i="7" s="1"/>
  <c r="H71" i="7"/>
  <c r="X71" i="7" s="1"/>
  <c r="H74" i="7"/>
  <c r="X74" i="7" s="1"/>
  <c r="G74" i="7"/>
  <c r="F74" i="7"/>
  <c r="E74" i="7"/>
  <c r="E71" i="7"/>
  <c r="F71" i="7"/>
  <c r="G71" i="7"/>
  <c r="V65" i="7"/>
  <c r="T65" i="7"/>
  <c r="H65" i="7"/>
  <c r="X65" i="7" s="1"/>
  <c r="G65" i="7"/>
  <c r="F65" i="7"/>
  <c r="E65" i="7"/>
  <c r="V64" i="7"/>
  <c r="T64" i="7"/>
  <c r="H64" i="7"/>
  <c r="X64" i="7" s="1"/>
  <c r="G64" i="7"/>
  <c r="F64" i="7"/>
  <c r="E64" i="7"/>
  <c r="V63" i="7"/>
  <c r="T63" i="7"/>
  <c r="H63" i="7"/>
  <c r="X63" i="7" s="1"/>
  <c r="G63" i="7"/>
  <c r="F63" i="7"/>
  <c r="E63" i="7"/>
  <c r="V62" i="7"/>
  <c r="T62" i="7"/>
  <c r="H62" i="7"/>
  <c r="X62" i="7" s="1"/>
  <c r="G62" i="7"/>
  <c r="F62" i="7"/>
  <c r="E62" i="7"/>
  <c r="V61" i="7"/>
  <c r="T61" i="7"/>
  <c r="H61" i="7"/>
  <c r="X61" i="7" s="1"/>
  <c r="G61" i="7"/>
  <c r="F61" i="7"/>
  <c r="E61" i="7"/>
  <c r="V60" i="7"/>
  <c r="T60" i="7"/>
  <c r="H60" i="7"/>
  <c r="X60" i="7" s="1"/>
  <c r="G60" i="7"/>
  <c r="F60" i="7"/>
  <c r="E60" i="7"/>
  <c r="V58" i="7"/>
  <c r="T58" i="7"/>
  <c r="H58" i="7"/>
  <c r="X58" i="7" s="1"/>
  <c r="G58" i="7"/>
  <c r="F58" i="7"/>
  <c r="E58" i="7"/>
  <c r="V57" i="7"/>
  <c r="T57" i="7"/>
  <c r="H57" i="7"/>
  <c r="X57" i="7" s="1"/>
  <c r="G57" i="7"/>
  <c r="F57" i="7"/>
  <c r="E57" i="7"/>
  <c r="V56" i="7"/>
  <c r="T56" i="7"/>
  <c r="H56" i="7"/>
  <c r="X56" i="7" s="1"/>
  <c r="G56" i="7"/>
  <c r="F56" i="7"/>
  <c r="E56" i="7"/>
  <c r="V55" i="7"/>
  <c r="T55" i="7"/>
  <c r="H55" i="7"/>
  <c r="X55" i="7" s="1"/>
  <c r="G55" i="7"/>
  <c r="F55" i="7"/>
  <c r="E55" i="7"/>
  <c r="V54" i="7"/>
  <c r="T54" i="7"/>
  <c r="H54" i="7"/>
  <c r="X54" i="7" s="1"/>
  <c r="G54" i="7"/>
  <c r="F54" i="7"/>
  <c r="E54" i="7"/>
  <c r="V53" i="7"/>
  <c r="T53" i="7"/>
  <c r="H53" i="7"/>
  <c r="X53" i="7" s="1"/>
  <c r="G53" i="7"/>
  <c r="F53" i="7"/>
  <c r="E53" i="7"/>
  <c r="AF116" i="7" l="1"/>
  <c r="AA116" i="7"/>
  <c r="AC54" i="7"/>
  <c r="AC58" i="7"/>
  <c r="AA53" i="7"/>
  <c r="AC55" i="7"/>
  <c r="AA57" i="7"/>
  <c r="AC60" i="7"/>
  <c r="AA62" i="7"/>
  <c r="AC64" i="7"/>
  <c r="AF89" i="7"/>
  <c r="AF62" i="7"/>
  <c r="AF57" i="7"/>
  <c r="AF53" i="7"/>
  <c r="AF109" i="7"/>
  <c r="AF94" i="7"/>
  <c r="AA71" i="7"/>
  <c r="AA77" i="7"/>
  <c r="AA89" i="7"/>
  <c r="AA106" i="7"/>
  <c r="AC63" i="7"/>
  <c r="AC62" i="7"/>
  <c r="AF93" i="7"/>
  <c r="AC53" i="7"/>
  <c r="AC57" i="7"/>
  <c r="AA93" i="7"/>
  <c r="AF75" i="7"/>
  <c r="AF102" i="7"/>
  <c r="AF98" i="7"/>
  <c r="AA97" i="7"/>
  <c r="AF99" i="7"/>
  <c r="AC71" i="7"/>
  <c r="AF97" i="7"/>
  <c r="AF103" i="7"/>
  <c r="AA96" i="7"/>
  <c r="AA105" i="7"/>
  <c r="AB110" i="7"/>
  <c r="Z110" i="7"/>
  <c r="Y110" i="7"/>
  <c r="Y124" i="7"/>
  <c r="AB124" i="7"/>
  <c r="Z124" i="7"/>
  <c r="AF124" i="7"/>
  <c r="AF115" i="7"/>
  <c r="AA115" i="7"/>
  <c r="AB111" i="7"/>
  <c r="Z111" i="7"/>
  <c r="Y111" i="7"/>
  <c r="AB125" i="7"/>
  <c r="Y125" i="7"/>
  <c r="Z125" i="7"/>
  <c r="AF125" i="7"/>
  <c r="AB74" i="7"/>
  <c r="Z74" i="7"/>
  <c r="Y74" i="7"/>
  <c r="AB95" i="7"/>
  <c r="Z95" i="7"/>
  <c r="Y95" i="7"/>
  <c r="AA56" i="7"/>
  <c r="AA61" i="7"/>
  <c r="AB64" i="7"/>
  <c r="Y64" i="7"/>
  <c r="Z64" i="7"/>
  <c r="AA65" i="7"/>
  <c r="AA72" i="7"/>
  <c r="AF77" i="7"/>
  <c r="AB97" i="7"/>
  <c r="Z97" i="7"/>
  <c r="Y97" i="7"/>
  <c r="AB101" i="7"/>
  <c r="Y101" i="7"/>
  <c r="Z101" i="7"/>
  <c r="AF91" i="7"/>
  <c r="AA90" i="7"/>
  <c r="AA98" i="7"/>
  <c r="AB113" i="7"/>
  <c r="Z113" i="7"/>
  <c r="Y113" i="7"/>
  <c r="Z115" i="7"/>
  <c r="Y115" i="7"/>
  <c r="AB115" i="7"/>
  <c r="AF111" i="7"/>
  <c r="AA111" i="7"/>
  <c r="AA118" i="7"/>
  <c r="Z56" i="7"/>
  <c r="Y56" i="7"/>
  <c r="AB56" i="7"/>
  <c r="Y91" i="7"/>
  <c r="Z91" i="7"/>
  <c r="AB91" i="7"/>
  <c r="AB60" i="7"/>
  <c r="Z60" i="7"/>
  <c r="Y60" i="7"/>
  <c r="AF56" i="7"/>
  <c r="AF61" i="7"/>
  <c r="AF65" i="7"/>
  <c r="AB75" i="7"/>
  <c r="Z75" i="7"/>
  <c r="Y75" i="7"/>
  <c r="AF71" i="7"/>
  <c r="AA78" i="7"/>
  <c r="Z99" i="7"/>
  <c r="Y99" i="7"/>
  <c r="AB99" i="7"/>
  <c r="AB102" i="7"/>
  <c r="Z102" i="7"/>
  <c r="Y102" i="7"/>
  <c r="AF92" i="7"/>
  <c r="AF101" i="7"/>
  <c r="AA91" i="7"/>
  <c r="AA99" i="7"/>
  <c r="Z114" i="7"/>
  <c r="Y114" i="7"/>
  <c r="AB114" i="7"/>
  <c r="Y116" i="7"/>
  <c r="AB116" i="7"/>
  <c r="Z116" i="7"/>
  <c r="AF110" i="7"/>
  <c r="AA110" i="7"/>
  <c r="AA119" i="7"/>
  <c r="AB65" i="7"/>
  <c r="Y65" i="7"/>
  <c r="Z65" i="7"/>
  <c r="Z90" i="7"/>
  <c r="Y90" i="7"/>
  <c r="AB90" i="7"/>
  <c r="AB72" i="7"/>
  <c r="Z72" i="7"/>
  <c r="Y72" i="7"/>
  <c r="Y55" i="7"/>
  <c r="Z55" i="7"/>
  <c r="AB55" i="7"/>
  <c r="Y54" i="7"/>
  <c r="Z54" i="7"/>
  <c r="AB54" i="7"/>
  <c r="AB58" i="7"/>
  <c r="Z58" i="7"/>
  <c r="Y58" i="7"/>
  <c r="AA60" i="7"/>
  <c r="Y63" i="7"/>
  <c r="AB63" i="7"/>
  <c r="Z63" i="7"/>
  <c r="AA64" i="7"/>
  <c r="AB71" i="7"/>
  <c r="Y71" i="7"/>
  <c r="Z71" i="7"/>
  <c r="AF72" i="7"/>
  <c r="AF78" i="7"/>
  <c r="Z98" i="7"/>
  <c r="Y98" i="7"/>
  <c r="AB98" i="7"/>
  <c r="AB103" i="7"/>
  <c r="Z103" i="7"/>
  <c r="Y103" i="7"/>
  <c r="AA92" i="7"/>
  <c r="AA101" i="7"/>
  <c r="AB118" i="7"/>
  <c r="Z118" i="7"/>
  <c r="Y118" i="7"/>
  <c r="AF118" i="7"/>
  <c r="AA109" i="7"/>
  <c r="AA121" i="7"/>
  <c r="AF55" i="7"/>
  <c r="AF60" i="7"/>
  <c r="AF64" i="7"/>
  <c r="AB77" i="7"/>
  <c r="Z77" i="7"/>
  <c r="Y77" i="7"/>
  <c r="AB78" i="7"/>
  <c r="Z78" i="7"/>
  <c r="Y78" i="7"/>
  <c r="AA74" i="7"/>
  <c r="AB96" i="7"/>
  <c r="Z96" i="7"/>
  <c r="Y96" i="7"/>
  <c r="AB104" i="7"/>
  <c r="Z104" i="7"/>
  <c r="Y104" i="7"/>
  <c r="AF104" i="7"/>
  <c r="AA102" i="7"/>
  <c r="AB119" i="7"/>
  <c r="Z119" i="7"/>
  <c r="Y119" i="7"/>
  <c r="AF119" i="7"/>
  <c r="AF108" i="7"/>
  <c r="AA108" i="7"/>
  <c r="AA122" i="7"/>
  <c r="AB92" i="7"/>
  <c r="Z92" i="7"/>
  <c r="Y92" i="7"/>
  <c r="Z53" i="7"/>
  <c r="Y53" i="7"/>
  <c r="AB53" i="7"/>
  <c r="AC56" i="7"/>
  <c r="AB57" i="7"/>
  <c r="Z57" i="7"/>
  <c r="Y57" i="7"/>
  <c r="AA58" i="7"/>
  <c r="AC61" i="7"/>
  <c r="AB62" i="7"/>
  <c r="Z62" i="7"/>
  <c r="Y62" i="7"/>
  <c r="AA63" i="7"/>
  <c r="AC65" i="7"/>
  <c r="AF74" i="7"/>
  <c r="AB94" i="7"/>
  <c r="Z94" i="7"/>
  <c r="Y94" i="7"/>
  <c r="AB105" i="7"/>
  <c r="Z105" i="7"/>
  <c r="Y105" i="7"/>
  <c r="AF95" i="7"/>
  <c r="AF105" i="7"/>
  <c r="AA94" i="7"/>
  <c r="AA103" i="7"/>
  <c r="Y108" i="7"/>
  <c r="AB108" i="7"/>
  <c r="Z108" i="7"/>
  <c r="AB121" i="7"/>
  <c r="Z121" i="7"/>
  <c r="Y121" i="7"/>
  <c r="AF121" i="7"/>
  <c r="AF113" i="7"/>
  <c r="AA113" i="7"/>
  <c r="AA124" i="7"/>
  <c r="Y61" i="7"/>
  <c r="AB61" i="7"/>
  <c r="Z61" i="7"/>
  <c r="AF90" i="7"/>
  <c r="AA55" i="7"/>
  <c r="AA54" i="7"/>
  <c r="AF54" i="7"/>
  <c r="AF58" i="7"/>
  <c r="AF63" i="7"/>
  <c r="AC74" i="7"/>
  <c r="AC77" i="7"/>
  <c r="AA75" i="7"/>
  <c r="Z89" i="7"/>
  <c r="Y89" i="7"/>
  <c r="AB89" i="7"/>
  <c r="AB93" i="7"/>
  <c r="Y93" i="7"/>
  <c r="Z93" i="7"/>
  <c r="Z106" i="7"/>
  <c r="Y106" i="7"/>
  <c r="AB106" i="7"/>
  <c r="AF96" i="7"/>
  <c r="AF106" i="7"/>
  <c r="AA95" i="7"/>
  <c r="AA104" i="7"/>
  <c r="AB109" i="7"/>
  <c r="Y109" i="7"/>
  <c r="Z109" i="7"/>
  <c r="Z122" i="7"/>
  <c r="Y122" i="7"/>
  <c r="AB122" i="7"/>
  <c r="AF122" i="7"/>
  <c r="AF114" i="7"/>
  <c r="AA114" i="7"/>
  <c r="AA125" i="7"/>
  <c r="Z4" i="7"/>
  <c r="Y4" i="7"/>
  <c r="V31" i="7"/>
  <c r="T31" i="7"/>
  <c r="V30" i="7"/>
  <c r="T30" i="7"/>
  <c r="V29" i="7"/>
  <c r="T29" i="7"/>
  <c r="V28" i="7"/>
  <c r="T28" i="7"/>
  <c r="V27" i="7"/>
  <c r="T27" i="7"/>
  <c r="V26" i="7"/>
  <c r="T26" i="7"/>
  <c r="V24" i="7"/>
  <c r="T24" i="7"/>
  <c r="V23" i="7"/>
  <c r="T23" i="7"/>
  <c r="V22" i="7"/>
  <c r="T22" i="7"/>
  <c r="V21" i="7"/>
  <c r="T21" i="7"/>
  <c r="V20" i="7"/>
  <c r="T20" i="7"/>
  <c r="V19" i="7"/>
  <c r="T19" i="7"/>
  <c r="V17" i="7"/>
  <c r="T17" i="7"/>
  <c r="V16" i="7"/>
  <c r="T16" i="7"/>
  <c r="V15" i="7"/>
  <c r="T15" i="7"/>
  <c r="V14" i="7"/>
  <c r="T14" i="7"/>
  <c r="V13" i="7"/>
  <c r="T13" i="7"/>
  <c r="V12" i="7"/>
  <c r="T12" i="7"/>
  <c r="V10" i="7"/>
  <c r="V9" i="7"/>
  <c r="V8" i="7"/>
  <c r="V7" i="7"/>
  <c r="V5" i="7"/>
  <c r="V6" i="7"/>
  <c r="T10" i="7"/>
  <c r="T9" i="7"/>
  <c r="T8" i="7"/>
  <c r="T7" i="7"/>
  <c r="T6" i="7"/>
  <c r="T5" i="7"/>
  <c r="H31" i="7"/>
  <c r="X31" i="7" s="1"/>
  <c r="G31" i="7"/>
  <c r="F31" i="7"/>
  <c r="H30" i="7"/>
  <c r="X30" i="7" s="1"/>
  <c r="G30" i="7"/>
  <c r="F30" i="7"/>
  <c r="H29" i="7"/>
  <c r="X29" i="7" s="1"/>
  <c r="G29" i="7"/>
  <c r="F29" i="7"/>
  <c r="H28" i="7"/>
  <c r="X28" i="7" s="1"/>
  <c r="G28" i="7"/>
  <c r="F28" i="7"/>
  <c r="H27" i="7"/>
  <c r="X27" i="7" s="1"/>
  <c r="G27" i="7"/>
  <c r="F27" i="7"/>
  <c r="H26" i="7"/>
  <c r="X26" i="7" s="1"/>
  <c r="G26" i="7"/>
  <c r="F26" i="7"/>
  <c r="H24" i="7"/>
  <c r="X24" i="7" s="1"/>
  <c r="G24" i="7"/>
  <c r="F24" i="7"/>
  <c r="H23" i="7"/>
  <c r="X23" i="7" s="1"/>
  <c r="G23" i="7"/>
  <c r="F23" i="7"/>
  <c r="H22" i="7"/>
  <c r="X22" i="7" s="1"/>
  <c r="G22" i="7"/>
  <c r="F22" i="7"/>
  <c r="H21" i="7"/>
  <c r="X21" i="7" s="1"/>
  <c r="G21" i="7"/>
  <c r="F21" i="7"/>
  <c r="H20" i="7"/>
  <c r="X20" i="7" s="1"/>
  <c r="G20" i="7"/>
  <c r="F20" i="7"/>
  <c r="H19" i="7"/>
  <c r="X19" i="7" s="1"/>
  <c r="G19" i="7"/>
  <c r="F19" i="7"/>
  <c r="H17" i="7"/>
  <c r="X17" i="7" s="1"/>
  <c r="G17" i="7"/>
  <c r="F17" i="7"/>
  <c r="H16" i="7"/>
  <c r="X16" i="7" s="1"/>
  <c r="G16" i="7"/>
  <c r="F16" i="7"/>
  <c r="H15" i="7"/>
  <c r="X15" i="7" s="1"/>
  <c r="G15" i="7"/>
  <c r="F15" i="7"/>
  <c r="H14" i="7"/>
  <c r="X14" i="7" s="1"/>
  <c r="G14" i="7"/>
  <c r="F14" i="7"/>
  <c r="H13" i="7"/>
  <c r="X13" i="7" s="1"/>
  <c r="G13" i="7"/>
  <c r="F13" i="7"/>
  <c r="H12" i="7"/>
  <c r="X12" i="7" s="1"/>
  <c r="G12" i="7"/>
  <c r="F12" i="7"/>
  <c r="G9" i="7"/>
  <c r="G7" i="7"/>
  <c r="G6" i="7"/>
  <c r="G5" i="7"/>
  <c r="H5" i="7"/>
  <c r="X5" i="7" s="1"/>
  <c r="H6" i="7"/>
  <c r="X6" i="7" s="1"/>
  <c r="H7" i="7"/>
  <c r="X7" i="7" s="1"/>
  <c r="G8" i="7"/>
  <c r="H8" i="7"/>
  <c r="X8" i="7" s="1"/>
  <c r="H9" i="7"/>
  <c r="X9" i="7" s="1"/>
  <c r="G10" i="7"/>
  <c r="H10" i="7"/>
  <c r="X10" i="7" s="1"/>
  <c r="F10" i="7"/>
  <c r="F9" i="7"/>
  <c r="F8" i="7"/>
  <c r="F7" i="7"/>
  <c r="F6" i="7"/>
  <c r="F5" i="7"/>
  <c r="E31" i="7"/>
  <c r="AC31" i="7" s="1"/>
  <c r="E30" i="7"/>
  <c r="E29" i="7"/>
  <c r="E28" i="7"/>
  <c r="E27" i="7"/>
  <c r="AC27" i="7" s="1"/>
  <c r="E26" i="7"/>
  <c r="E24" i="7"/>
  <c r="E23" i="7"/>
  <c r="E22" i="7"/>
  <c r="AC22" i="7" s="1"/>
  <c r="E21" i="7"/>
  <c r="E20" i="7"/>
  <c r="E19" i="7"/>
  <c r="E17" i="7"/>
  <c r="AC17" i="7" s="1"/>
  <c r="E16" i="7"/>
  <c r="E15" i="7"/>
  <c r="E14" i="7"/>
  <c r="E13" i="7"/>
  <c r="E12" i="7"/>
  <c r="E10" i="7"/>
  <c r="E9" i="7"/>
  <c r="E8" i="7"/>
  <c r="E7" i="7"/>
  <c r="E6" i="7"/>
  <c r="E5" i="7"/>
  <c r="AC19" i="7" l="1"/>
  <c r="AC28" i="7"/>
  <c r="AC13" i="7"/>
  <c r="AC5" i="7"/>
  <c r="AC14" i="7"/>
  <c r="AC23" i="7"/>
  <c r="AC15" i="7"/>
  <c r="AC24" i="7"/>
  <c r="AC10" i="7"/>
  <c r="AA9" i="7"/>
  <c r="AC8" i="7"/>
  <c r="AC29" i="7"/>
  <c r="AC7" i="7"/>
  <c r="AC16" i="7"/>
  <c r="AC26" i="7"/>
  <c r="AC9" i="7"/>
  <c r="AA12" i="7"/>
  <c r="AA16" i="7"/>
  <c r="AA21" i="7"/>
  <c r="AA26" i="7"/>
  <c r="AA30" i="7"/>
  <c r="AC20" i="7"/>
  <c r="AB15" i="7"/>
  <c r="Z15" i="7"/>
  <c r="Y15" i="7"/>
  <c r="Y19" i="7"/>
  <c r="Z19" i="7"/>
  <c r="AB19" i="7"/>
  <c r="Z28" i="7"/>
  <c r="Y28" i="7"/>
  <c r="AB28" i="7"/>
  <c r="AA10" i="7"/>
  <c r="AF12" i="7"/>
  <c r="AF16" i="7"/>
  <c r="AF21" i="7"/>
  <c r="AF26" i="7"/>
  <c r="AF30" i="7"/>
  <c r="AC12" i="7"/>
  <c r="AC21" i="7"/>
  <c r="AC30" i="7"/>
  <c r="AB5" i="7"/>
  <c r="Z5" i="7"/>
  <c r="Y5" i="7"/>
  <c r="AB13" i="7"/>
  <c r="Z13" i="7"/>
  <c r="Y13" i="7"/>
  <c r="Y22" i="7"/>
  <c r="Z22" i="7"/>
  <c r="AB22" i="7"/>
  <c r="Y31" i="7"/>
  <c r="Z31" i="7"/>
  <c r="AB31" i="7"/>
  <c r="AF6" i="7"/>
  <c r="AA13" i="7"/>
  <c r="AA17" i="7"/>
  <c r="AA22" i="7"/>
  <c r="AA27" i="7"/>
  <c r="AA31" i="7"/>
  <c r="AB10" i="7"/>
  <c r="Z10" i="7"/>
  <c r="Y10" i="7"/>
  <c r="AB6" i="7"/>
  <c r="Z6" i="7"/>
  <c r="Y6" i="7"/>
  <c r="Y16" i="7"/>
  <c r="Z16" i="7"/>
  <c r="AB16" i="7"/>
  <c r="Z26" i="7"/>
  <c r="Y26" i="7"/>
  <c r="AB26" i="7"/>
  <c r="AF5" i="7"/>
  <c r="AF13" i="7"/>
  <c r="AF17" i="7"/>
  <c r="AF22" i="7"/>
  <c r="AF27" i="7"/>
  <c r="AF31" i="7"/>
  <c r="AB7" i="7"/>
  <c r="Z7" i="7"/>
  <c r="Y7" i="7"/>
  <c r="Z20" i="7"/>
  <c r="Y20" i="7"/>
  <c r="AB20" i="7"/>
  <c r="Z29" i="7"/>
  <c r="Y29" i="7"/>
  <c r="AB29" i="7"/>
  <c r="AA5" i="7"/>
  <c r="AF7" i="7"/>
  <c r="AA14" i="7"/>
  <c r="AA19" i="7"/>
  <c r="AA23" i="7"/>
  <c r="AA28" i="7"/>
  <c r="AC6" i="7"/>
  <c r="AB9" i="7"/>
  <c r="Z9" i="7"/>
  <c r="Y9" i="7"/>
  <c r="AB14" i="7"/>
  <c r="Z14" i="7"/>
  <c r="Y14" i="7"/>
  <c r="Z23" i="7"/>
  <c r="Y23" i="7"/>
  <c r="AB23" i="7"/>
  <c r="AA6" i="7"/>
  <c r="AF8" i="7"/>
  <c r="AF14" i="7"/>
  <c r="AF19" i="7"/>
  <c r="AF23" i="7"/>
  <c r="AF28" i="7"/>
  <c r="AB8" i="7"/>
  <c r="Z8" i="7"/>
  <c r="Y8" i="7"/>
  <c r="Z17" i="7"/>
  <c r="Y17" i="7"/>
  <c r="AB17" i="7"/>
  <c r="Z27" i="7"/>
  <c r="Y27" i="7"/>
  <c r="AB27" i="7"/>
  <c r="AA7" i="7"/>
  <c r="AF9" i="7"/>
  <c r="AA15" i="7"/>
  <c r="AA20" i="7"/>
  <c r="AA24" i="7"/>
  <c r="AA29" i="7"/>
  <c r="Z24" i="7"/>
  <c r="Y24" i="7"/>
  <c r="AB24" i="7"/>
  <c r="AB12" i="7"/>
  <c r="Z12" i="7"/>
  <c r="Y12" i="7"/>
  <c r="Z21" i="7"/>
  <c r="Y21" i="7"/>
  <c r="AB21" i="7"/>
  <c r="Y30" i="7"/>
  <c r="Z30" i="7"/>
  <c r="AB30" i="7"/>
  <c r="AA8" i="7"/>
  <c r="AF10" i="7"/>
  <c r="AF15" i="7"/>
  <c r="AF20" i="7"/>
  <c r="AF24" i="7"/>
  <c r="AF29" i="7"/>
  <c r="H16" i="8"/>
  <c r="D4" i="8"/>
  <c r="D6" i="8" s="1"/>
  <c r="AA1" i="7" l="1"/>
  <c r="AB1" i="7"/>
  <c r="X1" i="7"/>
  <c r="AC1" i="7"/>
  <c r="B19" i="1" s="1"/>
  <c r="AF1" i="7"/>
  <c r="G10" i="1" s="1"/>
  <c r="D7" i="8"/>
  <c r="D5" i="8"/>
  <c r="B11" i="8" s="1"/>
  <c r="D11" i="8" l="1"/>
  <c r="D16" i="8"/>
  <c r="B33" i="9"/>
  <c r="Y33" i="9" s="1"/>
  <c r="Y45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5" i="9"/>
  <c r="Y36" i="9"/>
  <c r="Y37" i="9"/>
  <c r="Y38" i="9"/>
  <c r="Y39" i="9"/>
  <c r="Y40" i="9"/>
  <c r="Y41" i="9"/>
  <c r="Y42" i="9"/>
  <c r="Y43" i="9"/>
  <c r="Y44" i="9"/>
  <c r="Y46" i="9"/>
  <c r="Y47" i="9"/>
  <c r="Y48" i="9"/>
  <c r="Y49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4" i="9"/>
  <c r="T35" i="9"/>
  <c r="T20" i="9"/>
  <c r="T21" i="9"/>
  <c r="T22" i="9"/>
  <c r="T19" i="9"/>
  <c r="T38" i="9"/>
  <c r="T13" i="9"/>
  <c r="T1" i="9" l="1"/>
  <c r="X45" i="9"/>
  <c r="X58" i="9"/>
  <c r="X69" i="9"/>
  <c r="X5" i="9"/>
  <c r="X6" i="9"/>
  <c r="X7" i="9"/>
  <c r="X8" i="9"/>
  <c r="X9" i="9"/>
  <c r="X10" i="9"/>
  <c r="X11" i="9"/>
  <c r="X12" i="9"/>
  <c r="X13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1" i="9"/>
  <c r="X42" i="9"/>
  <c r="X43" i="9"/>
  <c r="X44" i="9"/>
  <c r="X46" i="9"/>
  <c r="X47" i="9"/>
  <c r="X48" i="9"/>
  <c r="X49" i="9"/>
  <c r="X51" i="9"/>
  <c r="X52" i="9"/>
  <c r="X53" i="9"/>
  <c r="X54" i="9"/>
  <c r="X55" i="9"/>
  <c r="X57" i="9"/>
  <c r="X59" i="9"/>
  <c r="X60" i="9"/>
  <c r="X61" i="9"/>
  <c r="X62" i="9"/>
  <c r="X63" i="9"/>
  <c r="X64" i="9"/>
  <c r="X65" i="9"/>
  <c r="X66" i="9"/>
  <c r="X67" i="9"/>
  <c r="X68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4" i="9"/>
  <c r="W45" i="9"/>
  <c r="W69" i="9"/>
  <c r="W58" i="9"/>
  <c r="W5" i="9"/>
  <c r="W6" i="9"/>
  <c r="W7" i="9"/>
  <c r="W8" i="9"/>
  <c r="W9" i="9"/>
  <c r="W10" i="9"/>
  <c r="W11" i="9"/>
  <c r="W12" i="9"/>
  <c r="W14" i="9"/>
  <c r="W15" i="9"/>
  <c r="W16" i="9"/>
  <c r="W17" i="9"/>
  <c r="W18" i="9"/>
  <c r="W19" i="9"/>
  <c r="W20" i="9"/>
  <c r="W21" i="9"/>
  <c r="W22" i="9"/>
  <c r="W23" i="9"/>
  <c r="W25" i="9"/>
  <c r="W26" i="9"/>
  <c r="W27" i="9"/>
  <c r="W28" i="9"/>
  <c r="W29" i="9"/>
  <c r="W30" i="9"/>
  <c r="W31" i="9"/>
  <c r="W32" i="9"/>
  <c r="W33" i="9"/>
  <c r="W35" i="9"/>
  <c r="W36" i="9"/>
  <c r="W37" i="9"/>
  <c r="W38" i="9"/>
  <c r="W39" i="9"/>
  <c r="W41" i="9"/>
  <c r="W42" i="9"/>
  <c r="W43" i="9"/>
  <c r="W44" i="9"/>
  <c r="W46" i="9"/>
  <c r="W47" i="9"/>
  <c r="W48" i="9"/>
  <c r="W49" i="9"/>
  <c r="W51" i="9"/>
  <c r="W52" i="9"/>
  <c r="W53" i="9"/>
  <c r="W54" i="9"/>
  <c r="W55" i="9"/>
  <c r="W57" i="9"/>
  <c r="W59" i="9"/>
  <c r="W60" i="9"/>
  <c r="W61" i="9"/>
  <c r="W62" i="9"/>
  <c r="W63" i="9"/>
  <c r="W64" i="9"/>
  <c r="W65" i="9"/>
  <c r="W66" i="9"/>
  <c r="W67" i="9"/>
  <c r="W68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4" i="9"/>
  <c r="V69" i="9"/>
  <c r="V58" i="9"/>
  <c r="V45" i="9"/>
  <c r="V5" i="9"/>
  <c r="V6" i="9"/>
  <c r="V7" i="9"/>
  <c r="V8" i="9"/>
  <c r="V9" i="9"/>
  <c r="V10" i="9"/>
  <c r="V11" i="9"/>
  <c r="V13" i="9"/>
  <c r="V15" i="9"/>
  <c r="V16" i="9"/>
  <c r="V17" i="9"/>
  <c r="V18" i="9"/>
  <c r="V19" i="9"/>
  <c r="V20" i="9"/>
  <c r="V21" i="9"/>
  <c r="V22" i="9"/>
  <c r="V23" i="9"/>
  <c r="V25" i="9"/>
  <c r="V26" i="9"/>
  <c r="V27" i="9"/>
  <c r="V28" i="9"/>
  <c r="V29" i="9"/>
  <c r="V30" i="9"/>
  <c r="V31" i="9"/>
  <c r="V32" i="9"/>
  <c r="V33" i="9"/>
  <c r="V35" i="9"/>
  <c r="V37" i="9"/>
  <c r="V38" i="9"/>
  <c r="V39" i="9"/>
  <c r="V41" i="9"/>
  <c r="V43" i="9"/>
  <c r="V44" i="9"/>
  <c r="V46" i="9"/>
  <c r="V47" i="9"/>
  <c r="V48" i="9"/>
  <c r="V49" i="9"/>
  <c r="V51" i="9"/>
  <c r="V52" i="9"/>
  <c r="V53" i="9"/>
  <c r="V54" i="9"/>
  <c r="V55" i="9"/>
  <c r="V57" i="9"/>
  <c r="V59" i="9"/>
  <c r="V60" i="9"/>
  <c r="V61" i="9"/>
  <c r="V62" i="9"/>
  <c r="V63" i="9"/>
  <c r="V64" i="9"/>
  <c r="V65" i="9"/>
  <c r="V66" i="9"/>
  <c r="V67" i="9"/>
  <c r="V68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4" i="9"/>
  <c r="R40" i="9"/>
  <c r="S45" i="9"/>
  <c r="S37" i="9"/>
  <c r="S51" i="9"/>
  <c r="S53" i="9"/>
  <c r="S54" i="9"/>
  <c r="S55" i="9"/>
  <c r="S57" i="9"/>
  <c r="S61" i="9"/>
  <c r="S65" i="9"/>
  <c r="S78" i="9"/>
  <c r="R72" i="9"/>
  <c r="R71" i="9"/>
  <c r="R70" i="9"/>
  <c r="R47" i="9"/>
  <c r="R44" i="9"/>
  <c r="R43" i="9"/>
  <c r="R42" i="9"/>
  <c r="R41" i="9"/>
  <c r="R39" i="9"/>
  <c r="R34" i="9"/>
  <c r="R32" i="9"/>
  <c r="R31" i="9"/>
  <c r="R30" i="9"/>
  <c r="R29" i="9"/>
  <c r="R28" i="9"/>
  <c r="R27" i="9"/>
  <c r="R26" i="9"/>
  <c r="R25" i="9"/>
  <c r="R23" i="9"/>
  <c r="R16" i="9"/>
  <c r="R15" i="9"/>
  <c r="R5" i="9"/>
  <c r="R6" i="9"/>
  <c r="R7" i="9"/>
  <c r="R8" i="9"/>
  <c r="R9" i="9"/>
  <c r="R10" i="9"/>
  <c r="R4" i="9"/>
  <c r="L42" i="9"/>
  <c r="V42" i="9" s="1"/>
  <c r="R1" i="9" l="1"/>
  <c r="L14" i="9"/>
  <c r="B24" i="1"/>
  <c r="B23" i="1"/>
  <c r="B22" i="1"/>
  <c r="L67" i="9"/>
  <c r="L56" i="9"/>
  <c r="O56" i="9" l="1"/>
  <c r="X56" i="9" s="1"/>
  <c r="V56" i="9"/>
  <c r="O14" i="9"/>
  <c r="X14" i="9" s="1"/>
  <c r="V14" i="9"/>
  <c r="M56" i="9"/>
  <c r="W56" i="9" s="1"/>
  <c r="D56" i="9"/>
  <c r="N56" i="9" s="1"/>
  <c r="S56" i="9" s="1"/>
  <c r="S1" i="9" s="1"/>
  <c r="O62" i="9"/>
  <c r="O67" i="9"/>
  <c r="K1" i="9" l="1"/>
  <c r="K45" i="9" l="1"/>
  <c r="K30" i="9"/>
  <c r="K9" i="9"/>
  <c r="K26" i="9"/>
  <c r="K31" i="9"/>
  <c r="K42" i="9"/>
  <c r="K29" i="9"/>
  <c r="K8" i="9"/>
  <c r="K39" i="9"/>
  <c r="K28" i="9"/>
  <c r="K6" i="9"/>
  <c r="K37" i="9"/>
  <c r="K38" i="9"/>
  <c r="K27" i="9"/>
  <c r="K11" i="9"/>
  <c r="K35" i="9"/>
  <c r="K15" i="9"/>
  <c r="K32" i="9"/>
  <c r="K13" i="9"/>
  <c r="K47" i="9"/>
  <c r="K46" i="9"/>
  <c r="K34" i="9"/>
  <c r="K33" i="9"/>
  <c r="K17" i="9"/>
  <c r="K21" i="9"/>
  <c r="K25" i="9"/>
  <c r="K16" i="9"/>
  <c r="K12" i="9"/>
  <c r="K23" i="9"/>
  <c r="K14" i="9"/>
  <c r="K22" i="9"/>
  <c r="K20" i="9"/>
  <c r="K19" i="9"/>
  <c r="K18" i="9"/>
  <c r="K10" i="9"/>
  <c r="K44" i="9"/>
  <c r="K75" i="9"/>
  <c r="K67" i="9"/>
  <c r="K59" i="9"/>
  <c r="K82" i="9"/>
  <c r="K74" i="9"/>
  <c r="K66" i="9"/>
  <c r="K58" i="9"/>
  <c r="K81" i="9"/>
  <c r="K73" i="9"/>
  <c r="K65" i="9"/>
  <c r="K57" i="9"/>
  <c r="K49" i="9"/>
  <c r="K72" i="9"/>
  <c r="K64" i="9"/>
  <c r="K56" i="9"/>
  <c r="K79" i="9"/>
  <c r="K71" i="9"/>
  <c r="K63" i="9"/>
  <c r="K55" i="9"/>
  <c r="K43" i="9"/>
  <c r="K78" i="9"/>
  <c r="K70" i="9"/>
  <c r="K54" i="9"/>
  <c r="K41" i="9"/>
  <c r="K76" i="9"/>
  <c r="K48" i="9"/>
  <c r="K51" i="9"/>
  <c r="K80" i="9"/>
  <c r="K62" i="9"/>
  <c r="K68" i="9"/>
  <c r="K77" i="9"/>
  <c r="K69" i="9"/>
  <c r="K61" i="9"/>
  <c r="K53" i="9"/>
  <c r="K52" i="9"/>
  <c r="K60" i="9"/>
  <c r="K40" i="9"/>
  <c r="K36" i="9"/>
  <c r="P1" i="7"/>
  <c r="P185" i="7" s="1"/>
  <c r="K5" i="9"/>
  <c r="K4" i="9"/>
  <c r="K7" i="9"/>
  <c r="K24" i="9"/>
  <c r="L28" i="3"/>
  <c r="V12" i="2"/>
  <c r="V11" i="2"/>
  <c r="V10" i="2"/>
  <c r="V9" i="2"/>
  <c r="V8" i="2"/>
  <c r="V7" i="2"/>
  <c r="V14" i="2"/>
  <c r="P231" i="7" l="1"/>
  <c r="AD231" i="7" s="1"/>
  <c r="P186" i="7"/>
  <c r="P187" i="7" s="1"/>
  <c r="P48" i="7"/>
  <c r="AD48" i="7" s="1"/>
  <c r="P107" i="7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53" i="7"/>
  <c r="AD53" i="7" s="1"/>
  <c r="P52" i="7"/>
  <c r="AD52" i="7" s="1"/>
  <c r="P49" i="7"/>
  <c r="P96" i="7" s="1"/>
  <c r="P47" i="7"/>
  <c r="P94" i="7" s="1"/>
  <c r="P35" i="7"/>
  <c r="P27" i="7"/>
  <c r="P19" i="7"/>
  <c r="P11" i="7"/>
  <c r="P46" i="7"/>
  <c r="AD46" i="7" s="1"/>
  <c r="P34" i="7"/>
  <c r="P26" i="7"/>
  <c r="P18" i="7"/>
  <c r="P10" i="7"/>
  <c r="P39" i="7"/>
  <c r="P15" i="7"/>
  <c r="P30" i="7"/>
  <c r="P6" i="7"/>
  <c r="P21" i="7"/>
  <c r="P13" i="7"/>
  <c r="P50" i="7"/>
  <c r="AD50" i="7" s="1"/>
  <c r="P4" i="7"/>
  <c r="P45" i="7"/>
  <c r="P92" i="7" s="1"/>
  <c r="P43" i="7"/>
  <c r="P90" i="7" s="1"/>
  <c r="P33" i="7"/>
  <c r="P25" i="7"/>
  <c r="P17" i="7"/>
  <c r="P9" i="7"/>
  <c r="P42" i="7"/>
  <c r="AD42" i="7" s="1"/>
  <c r="P32" i="7"/>
  <c r="P24" i="7"/>
  <c r="P8" i="7"/>
  <c r="P23" i="7"/>
  <c r="P7" i="7"/>
  <c r="P22" i="7"/>
  <c r="P72" i="7" s="1"/>
  <c r="P37" i="7"/>
  <c r="P5" i="7"/>
  <c r="P20" i="7"/>
  <c r="P44" i="7"/>
  <c r="AD44" i="7" s="1"/>
  <c r="P16" i="7"/>
  <c r="P31" i="7"/>
  <c r="P38" i="7"/>
  <c r="P14" i="7"/>
  <c r="P29" i="7"/>
  <c r="P36" i="7"/>
  <c r="P12" i="7"/>
  <c r="P41" i="7"/>
  <c r="P88" i="7" s="1"/>
  <c r="P40" i="7"/>
  <c r="P51" i="7"/>
  <c r="P100" i="7" s="1"/>
  <c r="M34" i="9"/>
  <c r="W34" i="9" s="1"/>
  <c r="L34" i="9"/>
  <c r="V34" i="9" s="1"/>
  <c r="L12" i="9"/>
  <c r="V12" i="9" s="1"/>
  <c r="P276" i="7"/>
  <c r="P322" i="7" s="1"/>
  <c r="P368" i="7" s="1"/>
  <c r="AD368" i="7" s="1"/>
  <c r="P274" i="7"/>
  <c r="P320" i="7" s="1"/>
  <c r="P366" i="7" s="1"/>
  <c r="AD366" i="7" s="1"/>
  <c r="P275" i="7"/>
  <c r="P321" i="7" s="1"/>
  <c r="L36" i="9"/>
  <c r="V36" i="9" s="1"/>
  <c r="V40" i="9"/>
  <c r="F40" i="9"/>
  <c r="B34" i="9"/>
  <c r="Y34" i="9" s="1"/>
  <c r="Y1" i="9" s="1"/>
  <c r="D10" i="8" s="1"/>
  <c r="C9" i="6"/>
  <c r="K22" i="6" s="1"/>
  <c r="C12" i="6"/>
  <c r="C8" i="6"/>
  <c r="C7" i="6"/>
  <c r="C6" i="6"/>
  <c r="B42" i="6"/>
  <c r="L18" i="6" s="1"/>
  <c r="G42" i="6"/>
  <c r="F42" i="6"/>
  <c r="D42" i="6"/>
  <c r="G16" i="6"/>
  <c r="B10" i="6"/>
  <c r="B8" i="6"/>
  <c r="B3" i="6"/>
  <c r="F16" i="6" s="1"/>
  <c r="F34" i="6" s="1"/>
  <c r="B25" i="4"/>
  <c r="B16" i="1" s="1"/>
  <c r="I6" i="4"/>
  <c r="B19" i="4"/>
  <c r="K4" i="4"/>
  <c r="J4" i="4"/>
  <c r="I4" i="4"/>
  <c r="J6" i="4"/>
  <c r="K5" i="4"/>
  <c r="J5" i="4"/>
  <c r="B22" i="4"/>
  <c r="C19" i="6" s="1"/>
  <c r="Q3" i="4"/>
  <c r="Q9" i="4" s="1"/>
  <c r="I5" i="4"/>
  <c r="B26" i="4"/>
  <c r="B11" i="1"/>
  <c r="B10" i="1"/>
  <c r="B8" i="1"/>
  <c r="B32" i="3"/>
  <c r="B31" i="3"/>
  <c r="B28" i="3"/>
  <c r="G28" i="3"/>
  <c r="C4" i="6" l="1"/>
  <c r="C10" i="6"/>
  <c r="AD18" i="7"/>
  <c r="AE18" i="7" s="1"/>
  <c r="AD9" i="7"/>
  <c r="AE9" i="7" s="1"/>
  <c r="AD13" i="7"/>
  <c r="AE13" i="7" s="1"/>
  <c r="AD26" i="7"/>
  <c r="AE26" i="7" s="1"/>
  <c r="AD14" i="7"/>
  <c r="AE14" i="7" s="1"/>
  <c r="AD17" i="7"/>
  <c r="AE17" i="7" s="1"/>
  <c r="AD21" i="7"/>
  <c r="AE21" i="7" s="1"/>
  <c r="AD34" i="7"/>
  <c r="AE34" i="7" s="1"/>
  <c r="AD36" i="7"/>
  <c r="AE36" i="7" s="1"/>
  <c r="AD38" i="7"/>
  <c r="AE38" i="7" s="1"/>
  <c r="AD7" i="7"/>
  <c r="AE7" i="7" s="1"/>
  <c r="AD25" i="7"/>
  <c r="AE25" i="7" s="1"/>
  <c r="AD6" i="7"/>
  <c r="AE6" i="7" s="1"/>
  <c r="AD5" i="7"/>
  <c r="AE5" i="7" s="1"/>
  <c r="AD31" i="7"/>
  <c r="AE31" i="7" s="1"/>
  <c r="AD23" i="7"/>
  <c r="AE23" i="7" s="1"/>
  <c r="AD33" i="7"/>
  <c r="AE33" i="7" s="1"/>
  <c r="AD30" i="7"/>
  <c r="AE30" i="7" s="1"/>
  <c r="AD11" i="7"/>
  <c r="AE11" i="7" s="1"/>
  <c r="AD40" i="7"/>
  <c r="AE40" i="7" s="1"/>
  <c r="AD16" i="7"/>
  <c r="AE16" i="7" s="1"/>
  <c r="AD19" i="7"/>
  <c r="AE19" i="7" s="1"/>
  <c r="AD24" i="7"/>
  <c r="AE24" i="7" s="1"/>
  <c r="AD27" i="7"/>
  <c r="AE27" i="7" s="1"/>
  <c r="AD12" i="7"/>
  <c r="AE12" i="7" s="1"/>
  <c r="AD20" i="7"/>
  <c r="AE20" i="7" s="1"/>
  <c r="AD32" i="7"/>
  <c r="AE32" i="7" s="1"/>
  <c r="AD4" i="7"/>
  <c r="AE4" i="7" s="1"/>
  <c r="AD10" i="7"/>
  <c r="AE10" i="7" s="1"/>
  <c r="AD35" i="7"/>
  <c r="AE35" i="7" s="1"/>
  <c r="AD72" i="7"/>
  <c r="AE72" i="7" s="1"/>
  <c r="C5" i="6"/>
  <c r="C11" i="6"/>
  <c r="C20" i="4"/>
  <c r="F6" i="1" s="1"/>
  <c r="B20" i="4"/>
  <c r="E6" i="1" s="1"/>
  <c r="AE368" i="7"/>
  <c r="P417" i="7"/>
  <c r="P423" i="7" s="1"/>
  <c r="P472" i="7" s="1"/>
  <c r="P518" i="7" s="1"/>
  <c r="P567" i="7" s="1"/>
  <c r="P586" i="7" s="1"/>
  <c r="AE366" i="7"/>
  <c r="P415" i="7"/>
  <c r="P125" i="7"/>
  <c r="P170" i="7"/>
  <c r="AD170" i="7" s="1"/>
  <c r="P173" i="7"/>
  <c r="P370" i="7"/>
  <c r="P367" i="7"/>
  <c r="AD367" i="7" s="1"/>
  <c r="P188" i="7"/>
  <c r="P236" i="7"/>
  <c r="AD236" i="7" s="1"/>
  <c r="P277" i="7"/>
  <c r="AE231" i="7"/>
  <c r="Q275" i="7"/>
  <c r="Q274" i="7"/>
  <c r="P91" i="7"/>
  <c r="AE44" i="7"/>
  <c r="Q276" i="7"/>
  <c r="AE42" i="7"/>
  <c r="P89" i="7"/>
  <c r="P97" i="7"/>
  <c r="AE50" i="7"/>
  <c r="P101" i="7"/>
  <c r="AE52" i="7"/>
  <c r="P98" i="7"/>
  <c r="P93" i="7"/>
  <c r="AE46" i="7"/>
  <c r="P102" i="7"/>
  <c r="AE53" i="7"/>
  <c r="P99" i="7"/>
  <c r="P95" i="7"/>
  <c r="AE48" i="7"/>
  <c r="P79" i="7"/>
  <c r="P128" i="7" s="1"/>
  <c r="P174" i="7" s="1"/>
  <c r="AD174" i="7" s="1"/>
  <c r="P82" i="7"/>
  <c r="P80" i="7"/>
  <c r="P83" i="7"/>
  <c r="P86" i="7"/>
  <c r="P85" i="7"/>
  <c r="P81" i="7"/>
  <c r="P127" i="7" s="1"/>
  <c r="P176" i="7" s="1"/>
  <c r="AD176" i="7" s="1"/>
  <c r="P84" i="7"/>
  <c r="P75" i="7"/>
  <c r="P73" i="7"/>
  <c r="P71" i="7"/>
  <c r="P68" i="7"/>
  <c r="P74" i="7"/>
  <c r="P77" i="7"/>
  <c r="P67" i="7"/>
  <c r="P70" i="7"/>
  <c r="P76" i="7"/>
  <c r="P69" i="7"/>
  <c r="P66" i="7"/>
  <c r="P28" i="7"/>
  <c r="P59" i="7"/>
  <c r="P54" i="7"/>
  <c r="P55" i="7"/>
  <c r="AD55" i="7" s="1"/>
  <c r="P56" i="7"/>
  <c r="P58" i="7"/>
  <c r="P57" i="7"/>
  <c r="W40" i="9"/>
  <c r="X40" i="9"/>
  <c r="X1" i="9" s="1"/>
  <c r="G11" i="1" s="1"/>
  <c r="C3" i="6"/>
  <c r="G34" i="6"/>
  <c r="E8" i="1"/>
  <c r="F26" i="6"/>
  <c r="G26" i="6" s="1"/>
  <c r="F37" i="6"/>
  <c r="G37" i="6" s="1"/>
  <c r="F29" i="6"/>
  <c r="G29" i="6" s="1"/>
  <c r="F38" i="6"/>
  <c r="G38" i="6" s="1"/>
  <c r="F19" i="6"/>
  <c r="F30" i="6"/>
  <c r="G30" i="6" s="1"/>
  <c r="F39" i="6"/>
  <c r="G39" i="6" s="1"/>
  <c r="F27" i="6"/>
  <c r="G27" i="6" s="1"/>
  <c r="F21" i="6"/>
  <c r="G21" i="6" s="1"/>
  <c r="F31" i="6"/>
  <c r="G31" i="6" s="1"/>
  <c r="F40" i="6"/>
  <c r="G40" i="6" s="1"/>
  <c r="F22" i="6"/>
  <c r="G22" i="6" s="1"/>
  <c r="F32" i="6"/>
  <c r="G32" i="6" s="1"/>
  <c r="F41" i="6"/>
  <c r="G41" i="6" s="1"/>
  <c r="F23" i="6"/>
  <c r="G23" i="6" s="1"/>
  <c r="F33" i="6"/>
  <c r="G33" i="6" s="1"/>
  <c r="F36" i="6"/>
  <c r="G36" i="6" s="1"/>
  <c r="F25" i="6"/>
  <c r="Q6" i="4"/>
  <c r="Q12" i="4" s="1"/>
  <c r="Q4" i="4"/>
  <c r="Q7" i="4"/>
  <c r="Q13" i="4" s="1"/>
  <c r="Q5" i="4"/>
  <c r="Q11" i="4" s="1"/>
  <c r="G25" i="6" l="1"/>
  <c r="J18" i="6"/>
  <c r="F8" i="1" s="1"/>
  <c r="AD173" i="7"/>
  <c r="AE173" i="7" s="1"/>
  <c r="AD70" i="7"/>
  <c r="AE70" i="7" s="1"/>
  <c r="AD54" i="7"/>
  <c r="AE54" i="7" s="1"/>
  <c r="AD59" i="7"/>
  <c r="AE59" i="7" s="1"/>
  <c r="AD75" i="7"/>
  <c r="AE75" i="7" s="1"/>
  <c r="AD28" i="7"/>
  <c r="AE28" i="7" s="1"/>
  <c r="AD68" i="7"/>
  <c r="AE68" i="7" s="1"/>
  <c r="AD57" i="7"/>
  <c r="AE57" i="7" s="1"/>
  <c r="AD66" i="7"/>
  <c r="AE66" i="7" s="1"/>
  <c r="AD76" i="7"/>
  <c r="AE76" i="7" s="1"/>
  <c r="AD67" i="7"/>
  <c r="AE67" i="7" s="1"/>
  <c r="AD58" i="7"/>
  <c r="AE58" i="7" s="1"/>
  <c r="AD69" i="7"/>
  <c r="AE69" i="7" s="1"/>
  <c r="AD73" i="7"/>
  <c r="AE73" i="7" s="1"/>
  <c r="AD370" i="7"/>
  <c r="AE370" i="7" s="1"/>
  <c r="AD274" i="7"/>
  <c r="AE274" i="7" s="1"/>
  <c r="AD275" i="7"/>
  <c r="AE275" i="7" s="1"/>
  <c r="AD276" i="7"/>
  <c r="AE276" i="7" s="1"/>
  <c r="P635" i="7"/>
  <c r="P684" i="7" s="1"/>
  <c r="P733" i="7" s="1"/>
  <c r="P779" i="7" s="1"/>
  <c r="P825" i="7" s="1"/>
  <c r="P617" i="7"/>
  <c r="P663" i="7" s="1"/>
  <c r="P709" i="7" s="1"/>
  <c r="P758" i="7" s="1"/>
  <c r="P807" i="7" s="1"/>
  <c r="P605" i="7"/>
  <c r="B10" i="8"/>
  <c r="B12" i="8" s="1"/>
  <c r="P464" i="7"/>
  <c r="P510" i="7" s="1"/>
  <c r="P559" i="7" s="1"/>
  <c r="P461" i="7"/>
  <c r="P463" i="7"/>
  <c r="P509" i="7" s="1"/>
  <c r="P558" i="7" s="1"/>
  <c r="P466" i="7"/>
  <c r="P512" i="7" s="1"/>
  <c r="P561" i="7" s="1"/>
  <c r="AE367" i="7"/>
  <c r="P416" i="7"/>
  <c r="P223" i="7"/>
  <c r="AD223" i="7" s="1"/>
  <c r="AE174" i="7"/>
  <c r="P323" i="7"/>
  <c r="P326" i="7"/>
  <c r="P285" i="7"/>
  <c r="P282" i="7"/>
  <c r="P331" i="7" s="1"/>
  <c r="AE236" i="7"/>
  <c r="P225" i="7"/>
  <c r="AD225" i="7" s="1"/>
  <c r="P222" i="7"/>
  <c r="AD222" i="7" s="1"/>
  <c r="AE176" i="7"/>
  <c r="P189" i="7"/>
  <c r="P234" i="7"/>
  <c r="AD234" i="7" s="1"/>
  <c r="P237" i="7"/>
  <c r="AD237" i="7" s="1"/>
  <c r="P219" i="7"/>
  <c r="AE170" i="7"/>
  <c r="P129" i="7"/>
  <c r="P171" i="7"/>
  <c r="AD171" i="7" s="1"/>
  <c r="AH276" i="7"/>
  <c r="Y276" i="7"/>
  <c r="P103" i="7"/>
  <c r="AE55" i="7"/>
  <c r="Y274" i="7"/>
  <c r="Y1" i="7" s="1"/>
  <c r="F10" i="1" s="1"/>
  <c r="AH274" i="7"/>
  <c r="AH275" i="7"/>
  <c r="Y275" i="7"/>
  <c r="D12" i="8"/>
  <c r="P78" i="7"/>
  <c r="P62" i="7"/>
  <c r="AD62" i="7" s="1"/>
  <c r="P63" i="7"/>
  <c r="P106" i="7" s="1"/>
  <c r="P64" i="7"/>
  <c r="P60" i="7"/>
  <c r="AD60" i="7" s="1"/>
  <c r="P65" i="7"/>
  <c r="P61" i="7"/>
  <c r="Q10" i="4"/>
  <c r="K6" i="4" s="1"/>
  <c r="G19" i="6"/>
  <c r="K18" i="6" l="1"/>
  <c r="G8" i="1" s="1"/>
  <c r="AD219" i="7"/>
  <c r="AE219" i="7" s="1"/>
  <c r="AD64" i="7"/>
  <c r="AE64" i="7" s="1"/>
  <c r="AD78" i="7"/>
  <c r="AE78" i="7" s="1"/>
  <c r="AD65" i="7"/>
  <c r="AE65" i="7" s="1"/>
  <c r="AD61" i="7"/>
  <c r="AE61" i="7" s="1"/>
  <c r="P871" i="7"/>
  <c r="P920" i="7" s="1"/>
  <c r="P969" i="7" s="1"/>
  <c r="P874" i="7"/>
  <c r="P923" i="7" s="1"/>
  <c r="P972" i="7" s="1"/>
  <c r="P1018" i="7" s="1"/>
  <c r="P1062" i="7" s="1"/>
  <c r="P1106" i="7" s="1"/>
  <c r="P1150" i="7" s="1"/>
  <c r="P1194" i="7" s="1"/>
  <c r="P1238" i="7" s="1"/>
  <c r="P1282" i="7" s="1"/>
  <c r="P1326" i="7" s="1"/>
  <c r="P1370" i="7" s="1"/>
  <c r="P1414" i="7" s="1"/>
  <c r="AH1" i="7"/>
  <c r="P462" i="7"/>
  <c r="P465" i="7"/>
  <c r="P511" i="7" s="1"/>
  <c r="P560" i="7" s="1"/>
  <c r="P130" i="7"/>
  <c r="P175" i="7"/>
  <c r="AD175" i="7" s="1"/>
  <c r="P271" i="7"/>
  <c r="AE225" i="7"/>
  <c r="P286" i="7"/>
  <c r="P283" i="7"/>
  <c r="P332" i="7" s="1"/>
  <c r="P378" i="7" s="1"/>
  <c r="P424" i="7" s="1"/>
  <c r="P473" i="7" s="1"/>
  <c r="P519" i="7" s="1"/>
  <c r="P568" i="7" s="1"/>
  <c r="P587" i="7" s="1"/>
  <c r="AE237" i="7"/>
  <c r="P280" i="7"/>
  <c r="P329" i="7" s="1"/>
  <c r="P375" i="7" s="1"/>
  <c r="AD375" i="7" s="1"/>
  <c r="AE234" i="7"/>
  <c r="P190" i="7"/>
  <c r="P238" i="7"/>
  <c r="AD238" i="7" s="1"/>
  <c r="P235" i="7"/>
  <c r="AD235" i="7" s="1"/>
  <c r="P372" i="7"/>
  <c r="P369" i="7"/>
  <c r="AD369" i="7" s="1"/>
  <c r="P217" i="7"/>
  <c r="AD217" i="7" s="1"/>
  <c r="P220" i="7"/>
  <c r="AE171" i="7"/>
  <c r="P268" i="7"/>
  <c r="AD268" i="7" s="1"/>
  <c r="AE222" i="7"/>
  <c r="P269" i="7"/>
  <c r="AD269" i="7" s="1"/>
  <c r="AE223" i="7"/>
  <c r="AE60" i="7"/>
  <c r="P104" i="7"/>
  <c r="P105" i="7"/>
  <c r="AE62" i="7"/>
  <c r="D20" i="4"/>
  <c r="G6" i="1" s="1"/>
  <c r="F28" i="3"/>
  <c r="E28" i="3"/>
  <c r="G8" i="3"/>
  <c r="F20" i="3"/>
  <c r="E20" i="3"/>
  <c r="D20" i="3"/>
  <c r="C20" i="3"/>
  <c r="G20" i="3"/>
  <c r="H20" i="3"/>
  <c r="I20" i="3"/>
  <c r="B20" i="3"/>
  <c r="I19" i="3"/>
  <c r="H19" i="3"/>
  <c r="G19" i="3"/>
  <c r="F19" i="3"/>
  <c r="E19" i="3"/>
  <c r="C19" i="3"/>
  <c r="D19" i="3"/>
  <c r="B19" i="3"/>
  <c r="B7" i="3"/>
  <c r="AD220" i="7" l="1"/>
  <c r="AE220" i="7" s="1"/>
  <c r="AD271" i="7"/>
  <c r="AE271" i="7" s="1"/>
  <c r="AD372" i="7"/>
  <c r="AE372" i="7" s="1"/>
  <c r="P421" i="7"/>
  <c r="P470" i="7" s="1"/>
  <c r="P516" i="7" s="1"/>
  <c r="P565" i="7" s="1"/>
  <c r="P584" i="7" s="1"/>
  <c r="AE375" i="7"/>
  <c r="P618" i="7"/>
  <c r="P664" i="7" s="1"/>
  <c r="P710" i="7" s="1"/>
  <c r="P759" i="7" s="1"/>
  <c r="P808" i="7" s="1"/>
  <c r="P854" i="7" s="1"/>
  <c r="P900" i="7" s="1"/>
  <c r="P949" i="7" s="1"/>
  <c r="P606" i="7"/>
  <c r="P636" i="7"/>
  <c r="P685" i="7" s="1"/>
  <c r="AE369" i="7"/>
  <c r="P418" i="7"/>
  <c r="P467" i="7" s="1"/>
  <c r="P513" i="7" s="1"/>
  <c r="P562" i="7" s="1"/>
  <c r="P266" i="7"/>
  <c r="AD266" i="7" s="1"/>
  <c r="AE217" i="7"/>
  <c r="P281" i="7"/>
  <c r="P330" i="7" s="1"/>
  <c r="P284" i="7"/>
  <c r="AE235" i="7"/>
  <c r="P318" i="7"/>
  <c r="P364" i="7" s="1"/>
  <c r="AD364" i="7" s="1"/>
  <c r="AE269" i="7"/>
  <c r="P287" i="7"/>
  <c r="AE238" i="7"/>
  <c r="P317" i="7"/>
  <c r="P363" i="7" s="1"/>
  <c r="AD363" i="7" s="1"/>
  <c r="AE268" i="7"/>
  <c r="P191" i="7"/>
  <c r="P239" i="7"/>
  <c r="AD239" i="7" s="1"/>
  <c r="P221" i="7"/>
  <c r="AD221" i="7" s="1"/>
  <c r="P224" i="7"/>
  <c r="AD224" i="7" s="1"/>
  <c r="AE175" i="7"/>
  <c r="P131" i="7"/>
  <c r="P179" i="7"/>
  <c r="AD179" i="7" s="1"/>
  <c r="F4" i="8"/>
  <c r="F16" i="8" s="1"/>
  <c r="D42" i="9"/>
  <c r="K21" i="3"/>
  <c r="F4" i="3"/>
  <c r="B2" i="1"/>
  <c r="B9" i="3"/>
  <c r="F5" i="3"/>
  <c r="H5" i="3" s="1"/>
  <c r="B8" i="3"/>
  <c r="P233" i="7" l="1"/>
  <c r="AD233" i="7" s="1"/>
  <c r="P230" i="7"/>
  <c r="P615" i="7"/>
  <c r="P661" i="7" s="1"/>
  <c r="P707" i="7" s="1"/>
  <c r="P753" i="7" s="1"/>
  <c r="P802" i="7" s="1"/>
  <c r="P851" i="7" s="1"/>
  <c r="P897" i="7" s="1"/>
  <c r="P946" i="7" s="1"/>
  <c r="P995" i="7" s="1"/>
  <c r="P1040" i="7" s="1"/>
  <c r="P1084" i="7" s="1"/>
  <c r="P1128" i="7" s="1"/>
  <c r="P1172" i="7" s="1"/>
  <c r="P1216" i="7" s="1"/>
  <c r="P1260" i="7" s="1"/>
  <c r="P1304" i="7" s="1"/>
  <c r="P1353" i="7" s="1"/>
  <c r="P1397" i="7" s="1"/>
  <c r="P603" i="7"/>
  <c r="AE363" i="7"/>
  <c r="P412" i="7"/>
  <c r="P458" i="7" s="1"/>
  <c r="P507" i="7" s="1"/>
  <c r="AE364" i="7"/>
  <c r="P413" i="7"/>
  <c r="P459" i="7" s="1"/>
  <c r="P508" i="7" s="1"/>
  <c r="P557" i="7" s="1"/>
  <c r="P267" i="7"/>
  <c r="AD267" i="7" s="1"/>
  <c r="AE221" i="7"/>
  <c r="P288" i="7"/>
  <c r="P334" i="7" s="1"/>
  <c r="P380" i="7" s="1"/>
  <c r="P426" i="7" s="1"/>
  <c r="P475" i="7" s="1"/>
  <c r="AE239" i="7"/>
  <c r="P192" i="7"/>
  <c r="P240" i="7"/>
  <c r="AD240" i="7" s="1"/>
  <c r="P270" i="7"/>
  <c r="AE224" i="7"/>
  <c r="P228" i="7"/>
  <c r="AE179" i="7"/>
  <c r="P132" i="7"/>
  <c r="P180" i="7"/>
  <c r="AD180" i="7" s="1"/>
  <c r="P177" i="7"/>
  <c r="AD177" i="7" s="1"/>
  <c r="P315" i="7"/>
  <c r="P361" i="7" s="1"/>
  <c r="AD361" i="7" s="1"/>
  <c r="AE266" i="7"/>
  <c r="K19" i="3"/>
  <c r="F7" i="8"/>
  <c r="F5" i="8"/>
  <c r="F6" i="8" s="1"/>
  <c r="F7" i="3"/>
  <c r="H7" i="3" s="1"/>
  <c r="F8" i="3"/>
  <c r="F6" i="3"/>
  <c r="H6" i="3" s="1"/>
  <c r="H4" i="3"/>
  <c r="H8" i="3" s="1"/>
  <c r="B1" i="3"/>
  <c r="W20" i="2"/>
  <c r="X20" i="2"/>
  <c r="W8" i="2"/>
  <c r="X8" i="2"/>
  <c r="W9" i="2"/>
  <c r="X9" i="2"/>
  <c r="W10" i="2"/>
  <c r="X10" i="2"/>
  <c r="W11" i="2"/>
  <c r="X11" i="2"/>
  <c r="W12" i="2"/>
  <c r="X12" i="2"/>
  <c r="W14" i="2"/>
  <c r="X14" i="2"/>
  <c r="W15" i="2"/>
  <c r="X15" i="2"/>
  <c r="W16" i="2"/>
  <c r="X16" i="2"/>
  <c r="W17" i="2"/>
  <c r="X17" i="2"/>
  <c r="W18" i="2"/>
  <c r="X18" i="2"/>
  <c r="W19" i="2"/>
  <c r="X19" i="2"/>
  <c r="W7" i="2"/>
  <c r="X7" i="2"/>
  <c r="N12" i="2"/>
  <c r="N11" i="2"/>
  <c r="N10" i="2"/>
  <c r="N9" i="2"/>
  <c r="N8" i="2"/>
  <c r="N7" i="2"/>
  <c r="U14" i="2"/>
  <c r="U12" i="2"/>
  <c r="U11" i="2"/>
  <c r="U10" i="2"/>
  <c r="U9" i="2"/>
  <c r="U8" i="2"/>
  <c r="U7" i="2"/>
  <c r="H23" i="2"/>
  <c r="H24" i="2"/>
  <c r="H29" i="2" s="1"/>
  <c r="O24" i="2"/>
  <c r="P24" i="2" s="1"/>
  <c r="B9" i="2"/>
  <c r="B17" i="1" s="1"/>
  <c r="B8" i="2"/>
  <c r="B12" i="2"/>
  <c r="E3" i="1" s="1"/>
  <c r="K19" i="2"/>
  <c r="N19" i="2" s="1"/>
  <c r="K18" i="2"/>
  <c r="K17" i="2"/>
  <c r="N17" i="2" s="1"/>
  <c r="K16" i="2"/>
  <c r="N16" i="2" s="1"/>
  <c r="N14" i="2"/>
  <c r="K15" i="2"/>
  <c r="N15" i="2" s="1"/>
  <c r="I7" i="2"/>
  <c r="I4" i="2"/>
  <c r="I3" i="2"/>
  <c r="B1" i="1"/>
  <c r="F3" i="1" s="1"/>
  <c r="H29" i="3" l="1"/>
  <c r="B25" i="3"/>
  <c r="B26" i="3" s="1"/>
  <c r="B13" i="2"/>
  <c r="AD270" i="7"/>
  <c r="AE270" i="7" s="1"/>
  <c r="AD228" i="7"/>
  <c r="AE228" i="7" s="1"/>
  <c r="AD230" i="7"/>
  <c r="AE230" i="7" s="1"/>
  <c r="M13" i="9"/>
  <c r="W13" i="9" s="1"/>
  <c r="R338" i="7"/>
  <c r="Z338" i="7" s="1"/>
  <c r="Z1" i="7" s="1"/>
  <c r="E10" i="1" s="1"/>
  <c r="P279" i="7"/>
  <c r="AE233" i="7"/>
  <c r="P756" i="7"/>
  <c r="P805" i="7" s="1"/>
  <c r="P524" i="7"/>
  <c r="P521" i="7"/>
  <c r="P556" i="7"/>
  <c r="P553" i="7"/>
  <c r="P652" i="7" s="1"/>
  <c r="P698" i="7" s="1"/>
  <c r="P744" i="7" s="1"/>
  <c r="P790" i="7" s="1"/>
  <c r="P839" i="7" s="1"/>
  <c r="P888" i="7" s="1"/>
  <c r="P937" i="7" s="1"/>
  <c r="P986" i="7" s="1"/>
  <c r="P1031" i="7" s="1"/>
  <c r="P1075" i="7" s="1"/>
  <c r="P1119" i="7" s="1"/>
  <c r="P1163" i="7" s="1"/>
  <c r="P1207" i="7" s="1"/>
  <c r="P1251" i="7" s="1"/>
  <c r="P1295" i="7" s="1"/>
  <c r="AE361" i="7"/>
  <c r="P410" i="7"/>
  <c r="P456" i="7" s="1"/>
  <c r="P505" i="7" s="1"/>
  <c r="P289" i="7"/>
  <c r="AE240" i="7"/>
  <c r="AE177" i="7"/>
  <c r="P193" i="7"/>
  <c r="P241" i="7"/>
  <c r="AD241" i="7" s="1"/>
  <c r="P226" i="7"/>
  <c r="AD226" i="7" s="1"/>
  <c r="P229" i="7"/>
  <c r="AE180" i="7"/>
  <c r="P133" i="7"/>
  <c r="P134" i="7" s="1"/>
  <c r="P135" i="7" s="1"/>
  <c r="P136" i="7" s="1"/>
  <c r="P178" i="7"/>
  <c r="P181" i="7"/>
  <c r="AD181" i="7" s="1"/>
  <c r="P316" i="7"/>
  <c r="P362" i="7" s="1"/>
  <c r="AD362" i="7" s="1"/>
  <c r="AE267" i="7"/>
  <c r="N18" i="2"/>
  <c r="V18" i="2"/>
  <c r="H28" i="3"/>
  <c r="B27" i="3"/>
  <c r="B7" i="1" s="1"/>
  <c r="L29" i="3"/>
  <c r="L30" i="3" s="1"/>
  <c r="F30" i="3"/>
  <c r="G29" i="3"/>
  <c r="G30" i="3"/>
  <c r="E30" i="3"/>
  <c r="F29" i="3"/>
  <c r="K29" i="3"/>
  <c r="K30" i="3" s="1"/>
  <c r="H30" i="3"/>
  <c r="J29" i="3"/>
  <c r="J30" i="3" s="1"/>
  <c r="E29" i="3"/>
  <c r="G4" i="2"/>
  <c r="C22" i="6"/>
  <c r="C26" i="6" s="1"/>
  <c r="G3" i="2"/>
  <c r="G14" i="2"/>
  <c r="I14" i="2"/>
  <c r="C36" i="6" s="1"/>
  <c r="G7" i="2"/>
  <c r="C29" i="6"/>
  <c r="B21" i="3"/>
  <c r="D21" i="3"/>
  <c r="I21" i="3"/>
  <c r="H21" i="3"/>
  <c r="B5" i="3"/>
  <c r="E21" i="3"/>
  <c r="G21" i="3"/>
  <c r="F21" i="3"/>
  <c r="C21" i="3"/>
  <c r="V16" i="2"/>
  <c r="V15" i="2"/>
  <c r="V17" i="2"/>
  <c r="V19" i="2"/>
  <c r="U16" i="2"/>
  <c r="U17" i="2"/>
  <c r="U19" i="2"/>
  <c r="U18" i="2"/>
  <c r="U15" i="2"/>
  <c r="F11" i="2"/>
  <c r="F12" i="2"/>
  <c r="F15" i="2"/>
  <c r="F16" i="2"/>
  <c r="F8" i="2"/>
  <c r="F17" i="2"/>
  <c r="F9" i="2"/>
  <c r="F18" i="2"/>
  <c r="F5" i="2"/>
  <c r="I5" i="2" s="1"/>
  <c r="F10" i="2"/>
  <c r="F19" i="2"/>
  <c r="E5" i="1" l="1"/>
  <c r="AD178" i="7"/>
  <c r="AE178" i="7" s="1"/>
  <c r="AD229" i="7"/>
  <c r="AE229" i="7" s="1"/>
  <c r="P325" i="7"/>
  <c r="P328" i="7"/>
  <c r="L16" i="3"/>
  <c r="B10" i="3"/>
  <c r="L3" i="3"/>
  <c r="E7" i="1" s="1"/>
  <c r="P1344" i="7"/>
  <c r="P1388" i="7" s="1"/>
  <c r="P1432" i="7" s="1"/>
  <c r="P1339" i="7"/>
  <c r="P1383" i="7" s="1"/>
  <c r="P1427" i="7" s="1"/>
  <c r="P551" i="7"/>
  <c r="P554" i="7"/>
  <c r="AE362" i="7"/>
  <c r="P411" i="7"/>
  <c r="P457" i="7" s="1"/>
  <c r="P506" i="7" s="1"/>
  <c r="P290" i="7"/>
  <c r="P336" i="7" s="1"/>
  <c r="AE241" i="7"/>
  <c r="P194" i="7"/>
  <c r="P242" i="7"/>
  <c r="AD242" i="7" s="1"/>
  <c r="P227" i="7"/>
  <c r="AE181" i="7"/>
  <c r="P137" i="7"/>
  <c r="P182" i="7"/>
  <c r="P272" i="7"/>
  <c r="AE226" i="7"/>
  <c r="P335" i="7"/>
  <c r="P338" i="7"/>
  <c r="L4" i="3"/>
  <c r="F7" i="1" s="1"/>
  <c r="C21" i="6"/>
  <c r="C25" i="6" s="1"/>
  <c r="C31" i="3"/>
  <c r="L7" i="3"/>
  <c r="N3" i="1" s="1"/>
  <c r="B4" i="1"/>
  <c r="G19" i="2"/>
  <c r="I19" i="2"/>
  <c r="C41" i="6" s="1"/>
  <c r="G15" i="2"/>
  <c r="I15" i="2"/>
  <c r="C37" i="6" s="1"/>
  <c r="G12" i="2"/>
  <c r="I12" i="2"/>
  <c r="C34" i="6" s="1"/>
  <c r="G10" i="2"/>
  <c r="I10" i="2"/>
  <c r="C32" i="6" s="1"/>
  <c r="G5" i="2"/>
  <c r="C23" i="6"/>
  <c r="C27" i="6" s="1"/>
  <c r="G11" i="2"/>
  <c r="I11" i="2"/>
  <c r="C33" i="6" s="1"/>
  <c r="G18" i="2"/>
  <c r="I18" i="2"/>
  <c r="C40" i="6" s="1"/>
  <c r="G9" i="2"/>
  <c r="I9" i="2"/>
  <c r="C31" i="6" s="1"/>
  <c r="G17" i="2"/>
  <c r="I17" i="2"/>
  <c r="C39" i="6" s="1"/>
  <c r="G8" i="2"/>
  <c r="I8" i="2"/>
  <c r="C30" i="6" s="1"/>
  <c r="G16" i="2"/>
  <c r="I16" i="2"/>
  <c r="C38" i="6" s="1"/>
  <c r="V20" i="2"/>
  <c r="T2" i="2"/>
  <c r="R3" i="2" s="1"/>
  <c r="U20" i="2"/>
  <c r="L5" i="3" l="1"/>
  <c r="G7" i="1" s="1"/>
  <c r="B19" i="2"/>
  <c r="AD182" i="7"/>
  <c r="AE182" i="7" s="1"/>
  <c r="AD272" i="7"/>
  <c r="AE272" i="7" s="1"/>
  <c r="AD227" i="7"/>
  <c r="AE227" i="7" s="1"/>
  <c r="P371" i="7"/>
  <c r="P374" i="7"/>
  <c r="AD374" i="7" s="1"/>
  <c r="AE242" i="7"/>
  <c r="P251" i="7"/>
  <c r="AD251" i="7" s="1"/>
  <c r="P248" i="7"/>
  <c r="AD248" i="7" s="1"/>
  <c r="P555" i="7"/>
  <c r="P552" i="7"/>
  <c r="P384" i="7"/>
  <c r="P430" i="7" s="1"/>
  <c r="P381" i="7"/>
  <c r="P427" i="7" s="1"/>
  <c r="P476" i="7" s="1"/>
  <c r="P195" i="7"/>
  <c r="P196" i="7" s="1"/>
  <c r="P197" i="7" s="1"/>
  <c r="P198" i="7" s="1"/>
  <c r="P243" i="7"/>
  <c r="P183" i="7"/>
  <c r="P232" i="7" s="1"/>
  <c r="AD232" i="7" s="1"/>
  <c r="P145" i="7"/>
  <c r="P153" i="7" s="1"/>
  <c r="P154" i="7" s="1"/>
  <c r="P155" i="7" s="1"/>
  <c r="P156" i="7" s="1"/>
  <c r="P157" i="7" s="1"/>
  <c r="P138" i="7"/>
  <c r="B5" i="1"/>
  <c r="B6" i="1" s="1"/>
  <c r="R17" i="2"/>
  <c r="R8" i="2"/>
  <c r="R16" i="2"/>
  <c r="R7" i="2"/>
  <c r="R15" i="2"/>
  <c r="R5" i="2"/>
  <c r="R14" i="2"/>
  <c r="R4" i="2"/>
  <c r="R12" i="2"/>
  <c r="R11" i="2"/>
  <c r="R19" i="2"/>
  <c r="R10" i="2"/>
  <c r="R18" i="2"/>
  <c r="R9" i="2"/>
  <c r="R20" i="2" l="1"/>
  <c r="I29" i="2" s="1"/>
  <c r="AD243" i="7"/>
  <c r="AE243" i="7" s="1"/>
  <c r="AD371" i="7"/>
  <c r="AE371" i="7" s="1"/>
  <c r="P420" i="7"/>
  <c r="P469" i="7" s="1"/>
  <c r="P515" i="7" s="1"/>
  <c r="P564" i="7" s="1"/>
  <c r="AE374" i="7"/>
  <c r="P294" i="7"/>
  <c r="P340" i="7" s="1"/>
  <c r="AE248" i="7"/>
  <c r="P300" i="7"/>
  <c r="P346" i="7" s="1"/>
  <c r="P297" i="7"/>
  <c r="P343" i="7" s="1"/>
  <c r="P389" i="7" s="1"/>
  <c r="P438" i="7" s="1"/>
  <c r="P484" i="7" s="1"/>
  <c r="P533" i="7" s="1"/>
  <c r="AE251" i="7"/>
  <c r="L6" i="3"/>
  <c r="P522" i="7"/>
  <c r="P525" i="7"/>
  <c r="P139" i="7"/>
  <c r="P146" i="7"/>
  <c r="P158" i="7"/>
  <c r="P203" i="7"/>
  <c r="AD203" i="7" s="1"/>
  <c r="P199" i="7"/>
  <c r="P244" i="7"/>
  <c r="P278" i="7"/>
  <c r="AE232" i="7"/>
  <c r="G29" i="2" l="1"/>
  <c r="B17" i="2" s="1"/>
  <c r="G5" i="1" s="1"/>
  <c r="AD244" i="7"/>
  <c r="AE244" i="7" s="1"/>
  <c r="N2" i="1"/>
  <c r="N4" i="1" s="1"/>
  <c r="P249" i="7"/>
  <c r="AD249" i="7" s="1"/>
  <c r="P252" i="7"/>
  <c r="AD252" i="7" s="1"/>
  <c r="P159" i="7"/>
  <c r="P204" i="7"/>
  <c r="AD204" i="7" s="1"/>
  <c r="P324" i="7"/>
  <c r="P327" i="7"/>
  <c r="P200" i="7"/>
  <c r="P245" i="7"/>
  <c r="AD245" i="7" s="1"/>
  <c r="P140" i="7"/>
  <c r="P147" i="7"/>
  <c r="B15" i="2"/>
  <c r="F5" i="1" s="1"/>
  <c r="G13" i="1" l="1"/>
  <c r="G17" i="1" s="1"/>
  <c r="G15" i="1" s="1"/>
  <c r="P201" i="7"/>
  <c r="P246" i="7"/>
  <c r="AD246" i="7" s="1"/>
  <c r="P253" i="7"/>
  <c r="AD253" i="7" s="1"/>
  <c r="AE204" i="7"/>
  <c r="P160" i="7"/>
  <c r="P205" i="7"/>
  <c r="AD205" i="7" s="1"/>
  <c r="AE203" i="7"/>
  <c r="P376" i="7"/>
  <c r="P373" i="7"/>
  <c r="AD373" i="7" s="1"/>
  <c r="P141" i="7"/>
  <c r="P148" i="7"/>
  <c r="P301" i="7"/>
  <c r="P347" i="7" s="1"/>
  <c r="P392" i="7" s="1"/>
  <c r="P441" i="7" s="1"/>
  <c r="P487" i="7" s="1"/>
  <c r="P536" i="7" s="1"/>
  <c r="AE252" i="7"/>
  <c r="P291" i="7"/>
  <c r="P337" i="7" s="1"/>
  <c r="AE245" i="7"/>
  <c r="P295" i="7"/>
  <c r="P341" i="7" s="1"/>
  <c r="P387" i="7" s="1"/>
  <c r="P298" i="7"/>
  <c r="P344" i="7" s="1"/>
  <c r="P390" i="7" s="1"/>
  <c r="AE249" i="7"/>
  <c r="AD376" i="7" l="1"/>
  <c r="AE376" i="7" s="1"/>
  <c r="AE373" i="7"/>
  <c r="P379" i="7"/>
  <c r="P425" i="7" s="1"/>
  <c r="P474" i="7" s="1"/>
  <c r="P520" i="7" s="1"/>
  <c r="P439" i="7"/>
  <c r="P485" i="7" s="1"/>
  <c r="P534" i="7" s="1"/>
  <c r="P395" i="7"/>
  <c r="P444" i="7" s="1"/>
  <c r="P490" i="7" s="1"/>
  <c r="P419" i="7"/>
  <c r="P468" i="7" s="1"/>
  <c r="P514" i="7" s="1"/>
  <c r="P563" i="7" s="1"/>
  <c r="P436" i="7"/>
  <c r="P482" i="7" s="1"/>
  <c r="P531" i="7" s="1"/>
  <c r="P433" i="7"/>
  <c r="P479" i="7" s="1"/>
  <c r="P528" i="7" s="1"/>
  <c r="P422" i="7"/>
  <c r="P570" i="7"/>
  <c r="P589" i="7" s="1"/>
  <c r="P254" i="7"/>
  <c r="AD254" i="7" s="1"/>
  <c r="P161" i="7"/>
  <c r="P206" i="7"/>
  <c r="AD206" i="7" s="1"/>
  <c r="P383" i="7"/>
  <c r="P429" i="7" s="1"/>
  <c r="P478" i="7" s="1"/>
  <c r="P527" i="7" s="1"/>
  <c r="P386" i="7"/>
  <c r="P142" i="7"/>
  <c r="P149" i="7"/>
  <c r="P302" i="7"/>
  <c r="P348" i="7" s="1"/>
  <c r="P393" i="7" s="1"/>
  <c r="P442" i="7" s="1"/>
  <c r="P488" i="7" s="1"/>
  <c r="P537" i="7" s="1"/>
  <c r="AE253" i="7"/>
  <c r="P292" i="7"/>
  <c r="AE246" i="7"/>
  <c r="P250" i="7"/>
  <c r="AD250" i="7" s="1"/>
  <c r="P247" i="7"/>
  <c r="AD247" i="7" s="1"/>
  <c r="P471" i="7" l="1"/>
  <c r="P517" i="7" s="1"/>
  <c r="P566" i="7" s="1"/>
  <c r="P585" i="7" s="1"/>
  <c r="P428" i="7"/>
  <c r="P477" i="7" s="1"/>
  <c r="P638" i="7"/>
  <c r="P687" i="7" s="1"/>
  <c r="P608" i="7"/>
  <c r="P654" i="7" s="1"/>
  <c r="P700" i="7" s="1"/>
  <c r="P746" i="7" s="1"/>
  <c r="P620" i="7"/>
  <c r="P666" i="7" s="1"/>
  <c r="P571" i="7"/>
  <c r="P590" i="7" s="1"/>
  <c r="P432" i="7"/>
  <c r="P435" i="7"/>
  <c r="P481" i="7" s="1"/>
  <c r="P530" i="7" s="1"/>
  <c r="P293" i="7"/>
  <c r="P339" i="7" s="1"/>
  <c r="AE247" i="7"/>
  <c r="P296" i="7"/>
  <c r="P342" i="7" s="1"/>
  <c r="P299" i="7"/>
  <c r="P345" i="7" s="1"/>
  <c r="P391" i="7" s="1"/>
  <c r="P440" i="7" s="1"/>
  <c r="P486" i="7" s="1"/>
  <c r="P535" i="7" s="1"/>
  <c r="AE250" i="7"/>
  <c r="P255" i="7"/>
  <c r="AD255" i="7" s="1"/>
  <c r="AE206" i="7"/>
  <c r="P162" i="7"/>
  <c r="P207" i="7"/>
  <c r="AD207" i="7" s="1"/>
  <c r="AE205" i="7"/>
  <c r="P143" i="7"/>
  <c r="P150" i="7"/>
  <c r="P303" i="7"/>
  <c r="AE254" i="7"/>
  <c r="P526" i="7" l="1"/>
  <c r="P523" i="7"/>
  <c r="P639" i="7"/>
  <c r="P688" i="7" s="1"/>
  <c r="P734" i="7" s="1"/>
  <c r="P780" i="7" s="1"/>
  <c r="P826" i="7" s="1"/>
  <c r="P609" i="7"/>
  <c r="P655" i="7" s="1"/>
  <c r="P701" i="7" s="1"/>
  <c r="P747" i="7" s="1"/>
  <c r="P621" i="7"/>
  <c r="P667" i="7" s="1"/>
  <c r="P715" i="7"/>
  <c r="P764" i="7" s="1"/>
  <c r="P813" i="7" s="1"/>
  <c r="P859" i="7" s="1"/>
  <c r="P905" i="7" s="1"/>
  <c r="P954" i="7" s="1"/>
  <c r="P1003" i="7" s="1"/>
  <c r="P1047" i="7" s="1"/>
  <c r="P1091" i="7" s="1"/>
  <c r="P1135" i="7" s="1"/>
  <c r="P1179" i="7" s="1"/>
  <c r="P1223" i="7" s="1"/>
  <c r="P1267" i="7" s="1"/>
  <c r="P1311" i="7" s="1"/>
  <c r="P1355" i="7" s="1"/>
  <c r="P1399" i="7" s="1"/>
  <c r="P712" i="7"/>
  <c r="P761" i="7" s="1"/>
  <c r="P810" i="7" s="1"/>
  <c r="P856" i="7" s="1"/>
  <c r="P902" i="7" s="1"/>
  <c r="P616" i="7"/>
  <c r="P662" i="7" s="1"/>
  <c r="P708" i="7" s="1"/>
  <c r="P757" i="7" s="1"/>
  <c r="P806" i="7" s="1"/>
  <c r="P634" i="7"/>
  <c r="P683" i="7" s="1"/>
  <c r="P732" i="7" s="1"/>
  <c r="P778" i="7" s="1"/>
  <c r="P824" i="7" s="1"/>
  <c r="P870" i="7" s="1"/>
  <c r="P919" i="7" s="1"/>
  <c r="P968" i="7" s="1"/>
  <c r="P1017" i="7" s="1"/>
  <c r="P1061" i="7" s="1"/>
  <c r="P1105" i="7" s="1"/>
  <c r="P1149" i="7" s="1"/>
  <c r="P1193" i="7" s="1"/>
  <c r="P1237" i="7" s="1"/>
  <c r="P1281" i="7" s="1"/>
  <c r="P1325" i="7" s="1"/>
  <c r="P1369" i="7" s="1"/>
  <c r="P1413" i="7" s="1"/>
  <c r="P604" i="7"/>
  <c r="P653" i="7" s="1"/>
  <c r="P699" i="7" s="1"/>
  <c r="P745" i="7" s="1"/>
  <c r="P795" i="7"/>
  <c r="P844" i="7" s="1"/>
  <c r="P893" i="7" s="1"/>
  <c r="P942" i="7" s="1"/>
  <c r="P991" i="7" s="1"/>
  <c r="P1036" i="7" s="1"/>
  <c r="P1080" i="7" s="1"/>
  <c r="P1124" i="7" s="1"/>
  <c r="P1168" i="7" s="1"/>
  <c r="P1212" i="7" s="1"/>
  <c r="P1256" i="7" s="1"/>
  <c r="P1300" i="7" s="1"/>
  <c r="P1349" i="7" s="1"/>
  <c r="P1393" i="7" s="1"/>
  <c r="P792" i="7"/>
  <c r="P841" i="7" s="1"/>
  <c r="P890" i="7" s="1"/>
  <c r="P939" i="7" s="1"/>
  <c r="P988" i="7" s="1"/>
  <c r="P1033" i="7" s="1"/>
  <c r="P1077" i="7" s="1"/>
  <c r="P1121" i="7" s="1"/>
  <c r="P1165" i="7" s="1"/>
  <c r="P1209" i="7" s="1"/>
  <c r="P1253" i="7" s="1"/>
  <c r="P1297" i="7" s="1"/>
  <c r="P569" i="7"/>
  <c r="P588" i="7" s="1"/>
  <c r="P352" i="7"/>
  <c r="AD352" i="7" s="1"/>
  <c r="P349" i="7"/>
  <c r="P394" i="7" s="1"/>
  <c r="P443" i="7" s="1"/>
  <c r="P489" i="7" s="1"/>
  <c r="P538" i="7" s="1"/>
  <c r="P572" i="7" s="1"/>
  <c r="P591" i="7" s="1"/>
  <c r="P304" i="7"/>
  <c r="AE255" i="7"/>
  <c r="P163" i="7"/>
  <c r="P208" i="7"/>
  <c r="AD208" i="7" s="1"/>
  <c r="P144" i="7"/>
  <c r="P152" i="7" s="1"/>
  <c r="P151" i="7"/>
  <c r="P256" i="7"/>
  <c r="P385" i="7"/>
  <c r="P388" i="7"/>
  <c r="P437" i="7" s="1"/>
  <c r="P483" i="7" s="1"/>
  <c r="P532" i="7" s="1"/>
  <c r="AD256" i="7" l="1"/>
  <c r="AE256" i="7" s="1"/>
  <c r="P1346" i="7"/>
  <c r="P1390" i="7" s="1"/>
  <c r="P1434" i="7" s="1"/>
  <c r="P1341" i="7"/>
  <c r="P1385" i="7" s="1"/>
  <c r="P640" i="7"/>
  <c r="P689" i="7" s="1"/>
  <c r="P735" i="7" s="1"/>
  <c r="P781" i="7" s="1"/>
  <c r="P827" i="7" s="1"/>
  <c r="P610" i="7"/>
  <c r="P656" i="7" s="1"/>
  <c r="P702" i="7" s="1"/>
  <c r="P748" i="7" s="1"/>
  <c r="P797" i="7" s="1"/>
  <c r="P846" i="7" s="1"/>
  <c r="P622" i="7"/>
  <c r="P668" i="7" s="1"/>
  <c r="P717" i="7" s="1"/>
  <c r="P766" i="7" s="1"/>
  <c r="P607" i="7"/>
  <c r="P637" i="7"/>
  <c r="P686" i="7" s="1"/>
  <c r="P619" i="7"/>
  <c r="P665" i="7" s="1"/>
  <c r="P951" i="7"/>
  <c r="P1000" i="7" s="1"/>
  <c r="P716" i="7"/>
  <c r="P765" i="7" s="1"/>
  <c r="P713" i="7"/>
  <c r="P762" i="7" s="1"/>
  <c r="P811" i="7" s="1"/>
  <c r="P857" i="7" s="1"/>
  <c r="P903" i="7" s="1"/>
  <c r="P796" i="7"/>
  <c r="P845" i="7" s="1"/>
  <c r="P793" i="7"/>
  <c r="P842" i="7" s="1"/>
  <c r="P891" i="7" s="1"/>
  <c r="P940" i="7" s="1"/>
  <c r="P989" i="7" s="1"/>
  <c r="P1034" i="7" s="1"/>
  <c r="P1078" i="7" s="1"/>
  <c r="P1122" i="7" s="1"/>
  <c r="P1166" i="7" s="1"/>
  <c r="P1210" i="7" s="1"/>
  <c r="P1254" i="7" s="1"/>
  <c r="P1298" i="7" s="1"/>
  <c r="P1347" i="7" s="1"/>
  <c r="P1391" i="7" s="1"/>
  <c r="P872" i="7"/>
  <c r="P921" i="7" s="1"/>
  <c r="P970" i="7" s="1"/>
  <c r="P875" i="7"/>
  <c r="P924" i="7" s="1"/>
  <c r="P973" i="7" s="1"/>
  <c r="P1019" i="7" s="1"/>
  <c r="P1063" i="7" s="1"/>
  <c r="P1107" i="7" s="1"/>
  <c r="P1151" i="7" s="1"/>
  <c r="P1195" i="7" s="1"/>
  <c r="P1239" i="7" s="1"/>
  <c r="P1283" i="7" s="1"/>
  <c r="P1327" i="7" s="1"/>
  <c r="P1371" i="7" s="1"/>
  <c r="P1415" i="7" s="1"/>
  <c r="P794" i="7"/>
  <c r="P843" i="7" s="1"/>
  <c r="P892" i="7" s="1"/>
  <c r="P941" i="7" s="1"/>
  <c r="P990" i="7" s="1"/>
  <c r="P1035" i="7" s="1"/>
  <c r="P1079" i="7" s="1"/>
  <c r="P1123" i="7" s="1"/>
  <c r="P1167" i="7" s="1"/>
  <c r="P1211" i="7" s="1"/>
  <c r="P1255" i="7" s="1"/>
  <c r="P1299" i="7" s="1"/>
  <c r="P1348" i="7" s="1"/>
  <c r="P1392" i="7" s="1"/>
  <c r="P791" i="7"/>
  <c r="P840" i="7" s="1"/>
  <c r="P889" i="7" s="1"/>
  <c r="P938" i="7" s="1"/>
  <c r="P987" i="7" s="1"/>
  <c r="P1032" i="7" s="1"/>
  <c r="P1076" i="7" s="1"/>
  <c r="P1120" i="7" s="1"/>
  <c r="P1164" i="7" s="1"/>
  <c r="P1208" i="7" s="1"/>
  <c r="P1252" i="7" s="1"/>
  <c r="P1296" i="7" s="1"/>
  <c r="P431" i="7"/>
  <c r="P434" i="7"/>
  <c r="P480" i="7" s="1"/>
  <c r="P529" i="7" s="1"/>
  <c r="P257" i="7"/>
  <c r="AE208" i="7"/>
  <c r="P164" i="7"/>
  <c r="P212" i="7"/>
  <c r="AD212" i="7" s="1"/>
  <c r="P209" i="7"/>
  <c r="AD209" i="7" s="1"/>
  <c r="AE207" i="7"/>
  <c r="P397" i="7"/>
  <c r="P446" i="7" s="1"/>
  <c r="AE352" i="7"/>
  <c r="AD257" i="7" l="1"/>
  <c r="AE257" i="7" s="1"/>
  <c r="P1345" i="7"/>
  <c r="P1389" i="7" s="1"/>
  <c r="P1433" i="7" s="1"/>
  <c r="P1340" i="7"/>
  <c r="P1384" i="7" s="1"/>
  <c r="P711" i="7"/>
  <c r="P760" i="7" s="1"/>
  <c r="P809" i="7" s="1"/>
  <c r="P855" i="7" s="1"/>
  <c r="P901" i="7" s="1"/>
  <c r="P950" i="7" s="1"/>
  <c r="P714" i="7"/>
  <c r="P763" i="7" s="1"/>
  <c r="P812" i="7" s="1"/>
  <c r="P858" i="7" s="1"/>
  <c r="P904" i="7" s="1"/>
  <c r="P998" i="7"/>
  <c r="P1043" i="7" s="1"/>
  <c r="P1086" i="7" s="1"/>
  <c r="P1130" i="7" s="1"/>
  <c r="P1174" i="7" s="1"/>
  <c r="P1218" i="7" s="1"/>
  <c r="P1262" i="7" s="1"/>
  <c r="P1306" i="7" s="1"/>
  <c r="P952" i="7"/>
  <c r="P1001" i="7" s="1"/>
  <c r="P1045" i="7" s="1"/>
  <c r="P873" i="7"/>
  <c r="P922" i="7" s="1"/>
  <c r="P971" i="7" s="1"/>
  <c r="P876" i="7"/>
  <c r="P925" i="7" s="1"/>
  <c r="P974" i="7" s="1"/>
  <c r="P1020" i="7" s="1"/>
  <c r="P1064" i="7" s="1"/>
  <c r="P1108" i="7" s="1"/>
  <c r="P1152" i="7" s="1"/>
  <c r="P1196" i="7" s="1"/>
  <c r="P1240" i="7" s="1"/>
  <c r="P1284" i="7" s="1"/>
  <c r="P1328" i="7" s="1"/>
  <c r="P1372" i="7" s="1"/>
  <c r="P1416" i="7" s="1"/>
  <c r="P495" i="7"/>
  <c r="P541" i="7" s="1"/>
  <c r="P575" i="7" s="1"/>
  <c r="P594" i="7" s="1"/>
  <c r="P625" i="7" s="1"/>
  <c r="P492" i="7"/>
  <c r="P258" i="7"/>
  <c r="AE209" i="7"/>
  <c r="P261" i="7"/>
  <c r="AD261" i="7" s="1"/>
  <c r="AE212" i="7"/>
  <c r="P165" i="7"/>
  <c r="P210" i="7"/>
  <c r="AD210" i="7" s="1"/>
  <c r="AD258" i="7" l="1"/>
  <c r="AE258" i="7" s="1"/>
  <c r="P1089" i="7"/>
  <c r="P1133" i="7" s="1"/>
  <c r="P1177" i="7" s="1"/>
  <c r="P1221" i="7" s="1"/>
  <c r="P1265" i="7" s="1"/>
  <c r="P1309" i="7" s="1"/>
  <c r="P1088" i="7"/>
  <c r="P1132" i="7" s="1"/>
  <c r="P1176" i="7" s="1"/>
  <c r="P1220" i="7" s="1"/>
  <c r="P1264" i="7" s="1"/>
  <c r="P1308" i="7" s="1"/>
  <c r="P674" i="7"/>
  <c r="P723" i="7" s="1"/>
  <c r="P772" i="7" s="1"/>
  <c r="P818" i="7" s="1"/>
  <c r="P864" i="7" s="1"/>
  <c r="P910" i="7" s="1"/>
  <c r="P671" i="7"/>
  <c r="P720" i="7" s="1"/>
  <c r="P769" i="7" s="1"/>
  <c r="P815" i="7" s="1"/>
  <c r="P861" i="7" s="1"/>
  <c r="P907" i="7" s="1"/>
  <c r="P956" i="7" s="1"/>
  <c r="P1005" i="7" s="1"/>
  <c r="P1049" i="7" s="1"/>
  <c r="P1093" i="7" s="1"/>
  <c r="P1137" i="7" s="1"/>
  <c r="P1181" i="7" s="1"/>
  <c r="P1225" i="7" s="1"/>
  <c r="P1269" i="7" s="1"/>
  <c r="P1313" i="7" s="1"/>
  <c r="P1357" i="7" s="1"/>
  <c r="P1401" i="7" s="1"/>
  <c r="P613" i="7"/>
  <c r="P659" i="7" s="1"/>
  <c r="P705" i="7" s="1"/>
  <c r="P643" i="7"/>
  <c r="P692" i="7" s="1"/>
  <c r="P738" i="7" s="1"/>
  <c r="P784" i="7" s="1"/>
  <c r="P830" i="7" s="1"/>
  <c r="P879" i="7" s="1"/>
  <c r="P928" i="7" s="1"/>
  <c r="P977" i="7" s="1"/>
  <c r="P1023" i="7" s="1"/>
  <c r="P1066" i="7" s="1"/>
  <c r="P1110" i="7" s="1"/>
  <c r="P1154" i="7" s="1"/>
  <c r="P1198" i="7" s="1"/>
  <c r="P1242" i="7" s="1"/>
  <c r="P1286" i="7" s="1"/>
  <c r="P1330" i="7" s="1"/>
  <c r="P1374" i="7" s="1"/>
  <c r="P1418" i="7" s="1"/>
  <c r="P999" i="7"/>
  <c r="P1044" i="7" s="1"/>
  <c r="P1087" i="7" s="1"/>
  <c r="P1131" i="7" s="1"/>
  <c r="P1175" i="7" s="1"/>
  <c r="P1219" i="7" s="1"/>
  <c r="P1263" i="7" s="1"/>
  <c r="P1307" i="7" s="1"/>
  <c r="P953" i="7"/>
  <c r="P1002" i="7" s="1"/>
  <c r="P1046" i="7" s="1"/>
  <c r="P1090" i="7" s="1"/>
  <c r="P1134" i="7" s="1"/>
  <c r="P1178" i="7" s="1"/>
  <c r="P1222" i="7" s="1"/>
  <c r="P1266" i="7" s="1"/>
  <c r="P1310" i="7" s="1"/>
  <c r="P1354" i="7" s="1"/>
  <c r="P1398" i="7" s="1"/>
  <c r="P259" i="7"/>
  <c r="AD259" i="7" s="1"/>
  <c r="AE210" i="7"/>
  <c r="P166" i="7"/>
  <c r="P172" i="7" s="1"/>
  <c r="AD172" i="7" s="1"/>
  <c r="P211" i="7"/>
  <c r="AD211" i="7" s="1"/>
  <c r="P307" i="7"/>
  <c r="P353" i="7" s="1"/>
  <c r="AD353" i="7" s="1"/>
  <c r="AE261" i="7"/>
  <c r="P218" i="7" l="1"/>
  <c r="AE172" i="7"/>
  <c r="P751" i="7"/>
  <c r="P800" i="7" s="1"/>
  <c r="P849" i="7" s="1"/>
  <c r="P895" i="7" s="1"/>
  <c r="P944" i="7" s="1"/>
  <c r="P993" i="7" s="1"/>
  <c r="P1038" i="7" s="1"/>
  <c r="P1082" i="7" s="1"/>
  <c r="P1126" i="7" s="1"/>
  <c r="P1170" i="7" s="1"/>
  <c r="P1214" i="7" s="1"/>
  <c r="P1258" i="7" s="1"/>
  <c r="P1302" i="7" s="1"/>
  <c r="P1351" i="7" s="1"/>
  <c r="P1395" i="7" s="1"/>
  <c r="P754" i="7"/>
  <c r="P803" i="7" s="1"/>
  <c r="P852" i="7" s="1"/>
  <c r="P898" i="7" s="1"/>
  <c r="P947" i="7" s="1"/>
  <c r="P996" i="7" s="1"/>
  <c r="P1041" i="7" s="1"/>
  <c r="P959" i="7"/>
  <c r="P1008" i="7" s="1"/>
  <c r="P1052" i="7" s="1"/>
  <c r="P1096" i="7" s="1"/>
  <c r="P1140" i="7" s="1"/>
  <c r="P1184" i="7" s="1"/>
  <c r="P1228" i="7" s="1"/>
  <c r="P1272" i="7" s="1"/>
  <c r="P1316" i="7" s="1"/>
  <c r="P1360" i="7" s="1"/>
  <c r="P1404" i="7" s="1"/>
  <c r="P398" i="7"/>
  <c r="P447" i="7" s="1"/>
  <c r="AE353" i="7"/>
  <c r="P260" i="7"/>
  <c r="AD260" i="7" s="1"/>
  <c r="AE211" i="7"/>
  <c r="P167" i="7"/>
  <c r="P215" i="7"/>
  <c r="AD215" i="7" s="1"/>
  <c r="P305" i="7"/>
  <c r="P351" i="7" s="1"/>
  <c r="AD351" i="7" s="1"/>
  <c r="AE259" i="7"/>
  <c r="AD218" i="7" l="1"/>
  <c r="AE218" i="7" s="1"/>
  <c r="P493" i="7"/>
  <c r="P539" i="7" s="1"/>
  <c r="P573" i="7" s="1"/>
  <c r="P592" i="7" s="1"/>
  <c r="P496" i="7"/>
  <c r="P542" i="7" s="1"/>
  <c r="P576" i="7" s="1"/>
  <c r="P595" i="7" s="1"/>
  <c r="P264" i="7"/>
  <c r="AD264" i="7" s="1"/>
  <c r="AE215" i="7"/>
  <c r="P306" i="7"/>
  <c r="AE260" i="7"/>
  <c r="P396" i="7"/>
  <c r="P445" i="7" s="1"/>
  <c r="AE351" i="7"/>
  <c r="P168" i="7"/>
  <c r="P214" i="7" s="1"/>
  <c r="AD214" i="7" s="1"/>
  <c r="P216" i="7"/>
  <c r="AD216" i="7" s="1"/>
  <c r="P213" i="7"/>
  <c r="AD213" i="7" s="1"/>
  <c r="P644" i="7" l="1"/>
  <c r="P693" i="7" s="1"/>
  <c r="P739" i="7" s="1"/>
  <c r="P785" i="7" s="1"/>
  <c r="P626" i="7"/>
  <c r="P641" i="7"/>
  <c r="P690" i="7" s="1"/>
  <c r="P736" i="7" s="1"/>
  <c r="P782" i="7" s="1"/>
  <c r="P828" i="7" s="1"/>
  <c r="P877" i="7" s="1"/>
  <c r="P926" i="7" s="1"/>
  <c r="P975" i="7" s="1"/>
  <c r="P1021" i="7" s="1"/>
  <c r="P611" i="7"/>
  <c r="P657" i="7" s="1"/>
  <c r="P703" i="7" s="1"/>
  <c r="P749" i="7" s="1"/>
  <c r="P798" i="7" s="1"/>
  <c r="P847" i="7" s="1"/>
  <c r="P623" i="7"/>
  <c r="P669" i="7" s="1"/>
  <c r="P718" i="7" s="1"/>
  <c r="P767" i="7" s="1"/>
  <c r="P494" i="7"/>
  <c r="P540" i="7" s="1"/>
  <c r="P574" i="7" s="1"/>
  <c r="P593" i="7" s="1"/>
  <c r="P491" i="7"/>
  <c r="P263" i="7"/>
  <c r="AD263" i="7" s="1"/>
  <c r="AE214" i="7"/>
  <c r="P265" i="7"/>
  <c r="AD265" i="7" s="1"/>
  <c r="AE216" i="7"/>
  <c r="P262" i="7"/>
  <c r="AD262" i="7" s="1"/>
  <c r="AE213" i="7"/>
  <c r="P310" i="7"/>
  <c r="P356" i="7" s="1"/>
  <c r="P313" i="7"/>
  <c r="AE264" i="7"/>
  <c r="P405" i="7" l="1"/>
  <c r="P451" i="7" s="1"/>
  <c r="P500" i="7" s="1"/>
  <c r="P546" i="7" s="1"/>
  <c r="P580" i="7" s="1"/>
  <c r="P599" i="7" s="1"/>
  <c r="P630" i="7" s="1"/>
  <c r="P679" i="7" s="1"/>
  <c r="P728" i="7" s="1"/>
  <c r="P774" i="7" s="1"/>
  <c r="P820" i="7" s="1"/>
  <c r="P866" i="7" s="1"/>
  <c r="P912" i="7" s="1"/>
  <c r="AD356" i="7"/>
  <c r="AE356" i="7" s="1"/>
  <c r="P359" i="7"/>
  <c r="AD359" i="7" s="1"/>
  <c r="AE359" i="7" s="1"/>
  <c r="P319" i="7"/>
  <c r="P365" i="7" s="1"/>
  <c r="AD365" i="7" s="1"/>
  <c r="P612" i="7"/>
  <c r="P658" i="7" s="1"/>
  <c r="P704" i="7" s="1"/>
  <c r="P750" i="7" s="1"/>
  <c r="P799" i="7" s="1"/>
  <c r="P848" i="7" s="1"/>
  <c r="P894" i="7" s="1"/>
  <c r="P943" i="7" s="1"/>
  <c r="P992" i="7" s="1"/>
  <c r="P1037" i="7" s="1"/>
  <c r="P1081" i="7" s="1"/>
  <c r="P1125" i="7" s="1"/>
  <c r="P1169" i="7" s="1"/>
  <c r="P1213" i="7" s="1"/>
  <c r="P1257" i="7" s="1"/>
  <c r="P1301" i="7" s="1"/>
  <c r="P1350" i="7" s="1"/>
  <c r="P1394" i="7" s="1"/>
  <c r="P642" i="7"/>
  <c r="P691" i="7" s="1"/>
  <c r="P737" i="7" s="1"/>
  <c r="P783" i="7" s="1"/>
  <c r="P829" i="7" s="1"/>
  <c r="P878" i="7" s="1"/>
  <c r="P927" i="7" s="1"/>
  <c r="P976" i="7" s="1"/>
  <c r="P1022" i="7" s="1"/>
  <c r="P1065" i="7" s="1"/>
  <c r="P1109" i="7" s="1"/>
  <c r="P1153" i="7" s="1"/>
  <c r="P1197" i="7" s="1"/>
  <c r="P1241" i="7" s="1"/>
  <c r="P1285" i="7" s="1"/>
  <c r="P1329" i="7" s="1"/>
  <c r="P1373" i="7" s="1"/>
  <c r="P1417" i="7" s="1"/>
  <c r="P624" i="7"/>
  <c r="P670" i="7" s="1"/>
  <c r="P719" i="7" s="1"/>
  <c r="P768" i="7" s="1"/>
  <c r="P814" i="7" s="1"/>
  <c r="P860" i="7" s="1"/>
  <c r="P906" i="7" s="1"/>
  <c r="P955" i="7" s="1"/>
  <c r="P1004" i="7" s="1"/>
  <c r="P1048" i="7" s="1"/>
  <c r="P1092" i="7" s="1"/>
  <c r="P1136" i="7" s="1"/>
  <c r="P1180" i="7" s="1"/>
  <c r="P1224" i="7" s="1"/>
  <c r="P1268" i="7" s="1"/>
  <c r="P1312" i="7" s="1"/>
  <c r="P1356" i="7" s="1"/>
  <c r="P1400" i="7" s="1"/>
  <c r="P672" i="7"/>
  <c r="P721" i="7" s="1"/>
  <c r="P770" i="7" s="1"/>
  <c r="P816" i="7" s="1"/>
  <c r="P862" i="7" s="1"/>
  <c r="P908" i="7" s="1"/>
  <c r="P675" i="7"/>
  <c r="P724" i="7" s="1"/>
  <c r="P773" i="7" s="1"/>
  <c r="P819" i="7" s="1"/>
  <c r="P865" i="7" s="1"/>
  <c r="P831" i="7"/>
  <c r="P880" i="7" s="1"/>
  <c r="P929" i="7" s="1"/>
  <c r="P978" i="7" s="1"/>
  <c r="P1024" i="7" s="1"/>
  <c r="P1067" i="7" s="1"/>
  <c r="P1111" i="7" s="1"/>
  <c r="P1155" i="7" s="1"/>
  <c r="P1199" i="7" s="1"/>
  <c r="P1243" i="7" s="1"/>
  <c r="P1287" i="7" s="1"/>
  <c r="P1331" i="7" s="1"/>
  <c r="P1375" i="7" s="1"/>
  <c r="P1419" i="7" s="1"/>
  <c r="P834" i="7"/>
  <c r="P883" i="7" s="1"/>
  <c r="P932" i="7" s="1"/>
  <c r="P981" i="7" s="1"/>
  <c r="P1026" i="7" s="1"/>
  <c r="P1070" i="7" s="1"/>
  <c r="P1114" i="7" s="1"/>
  <c r="P1158" i="7" s="1"/>
  <c r="P1202" i="7" s="1"/>
  <c r="P1246" i="7" s="1"/>
  <c r="P1290" i="7" s="1"/>
  <c r="P1334" i="7" s="1"/>
  <c r="P1378" i="7" s="1"/>
  <c r="P1422" i="7" s="1"/>
  <c r="P401" i="7"/>
  <c r="P308" i="7"/>
  <c r="P354" i="7" s="1"/>
  <c r="AD354" i="7" s="1"/>
  <c r="AE262" i="7"/>
  <c r="P311" i="7"/>
  <c r="P357" i="7" s="1"/>
  <c r="P314" i="7"/>
  <c r="P360" i="7" s="1"/>
  <c r="AD360" i="7" s="1"/>
  <c r="AE265" i="7"/>
  <c r="P309" i="7"/>
  <c r="P355" i="7" s="1"/>
  <c r="P312" i="7"/>
  <c r="P358" i="7" s="1"/>
  <c r="AE263" i="7"/>
  <c r="P408" i="7" l="1"/>
  <c r="P454" i="7" s="1"/>
  <c r="P503" i="7" s="1"/>
  <c r="P549" i="7" s="1"/>
  <c r="P583" i="7" s="1"/>
  <c r="P648" i="7"/>
  <c r="P694" i="7" s="1"/>
  <c r="P740" i="7" s="1"/>
  <c r="P786" i="7" s="1"/>
  <c r="P832" i="7" s="1"/>
  <c r="P881" i="7" s="1"/>
  <c r="P930" i="7" s="1"/>
  <c r="P979" i="7" s="1"/>
  <c r="P404" i="7"/>
  <c r="P450" i="7" s="1"/>
  <c r="P499" i="7" s="1"/>
  <c r="P545" i="7" s="1"/>
  <c r="P579" i="7" s="1"/>
  <c r="P598" i="7" s="1"/>
  <c r="P647" i="7" s="1"/>
  <c r="AD355" i="7"/>
  <c r="AE355" i="7" s="1"/>
  <c r="P406" i="7"/>
  <c r="P452" i="7" s="1"/>
  <c r="P501" i="7" s="1"/>
  <c r="P547" i="7" s="1"/>
  <c r="P581" i="7" s="1"/>
  <c r="P600" i="7" s="1"/>
  <c r="P631" i="7" s="1"/>
  <c r="P680" i="7" s="1"/>
  <c r="P729" i="7" s="1"/>
  <c r="P775" i="7" s="1"/>
  <c r="P821" i="7" s="1"/>
  <c r="P867" i="7" s="1"/>
  <c r="P913" i="7" s="1"/>
  <c r="AD357" i="7"/>
  <c r="AE357" i="7" s="1"/>
  <c r="P915" i="7"/>
  <c r="P964" i="7" s="1"/>
  <c r="P1013" i="7" s="1"/>
  <c r="P1057" i="7" s="1"/>
  <c r="P1101" i="7" s="1"/>
  <c r="P1145" i="7" s="1"/>
  <c r="P1189" i="7" s="1"/>
  <c r="P1233" i="7" s="1"/>
  <c r="P1277" i="7" s="1"/>
  <c r="P1321" i="7" s="1"/>
  <c r="P1365" i="7" s="1"/>
  <c r="P1409" i="7" s="1"/>
  <c r="P407" i="7"/>
  <c r="P453" i="7" s="1"/>
  <c r="P502" i="7" s="1"/>
  <c r="P548" i="7" s="1"/>
  <c r="P582" i="7" s="1"/>
  <c r="P601" i="7" s="1"/>
  <c r="P632" i="7" s="1"/>
  <c r="P681" i="7" s="1"/>
  <c r="P730" i="7" s="1"/>
  <c r="P776" i="7" s="1"/>
  <c r="P822" i="7" s="1"/>
  <c r="P868" i="7" s="1"/>
  <c r="P917" i="7" s="1"/>
  <c r="P966" i="7" s="1"/>
  <c r="P1015" i="7" s="1"/>
  <c r="P1059" i="7" s="1"/>
  <c r="P1103" i="7" s="1"/>
  <c r="P1147" i="7" s="1"/>
  <c r="P1191" i="7" s="1"/>
  <c r="P1235" i="7" s="1"/>
  <c r="P1279" i="7" s="1"/>
  <c r="P1323" i="7" s="1"/>
  <c r="P1367" i="7" s="1"/>
  <c r="P1411" i="7" s="1"/>
  <c r="AD358" i="7"/>
  <c r="AE358" i="7" s="1"/>
  <c r="P414" i="7"/>
  <c r="P460" i="7" s="1"/>
  <c r="AE365" i="7"/>
  <c r="P961" i="7"/>
  <c r="P1010" i="7" s="1"/>
  <c r="P1054" i="7" s="1"/>
  <c r="P1098" i="7" s="1"/>
  <c r="P1142" i="7" s="1"/>
  <c r="P1186" i="7" s="1"/>
  <c r="P1230" i="7" s="1"/>
  <c r="P1274" i="7" s="1"/>
  <c r="P1318" i="7" s="1"/>
  <c r="P1362" i="7" s="1"/>
  <c r="P1406" i="7" s="1"/>
  <c r="P911" i="7"/>
  <c r="P914" i="7"/>
  <c r="P957" i="7"/>
  <c r="P1006" i="7" s="1"/>
  <c r="P1050" i="7" s="1"/>
  <c r="P1094" i="7" s="1"/>
  <c r="P1138" i="7" s="1"/>
  <c r="P1182" i="7" s="1"/>
  <c r="P1226" i="7" s="1"/>
  <c r="P1270" i="7" s="1"/>
  <c r="P1314" i="7" s="1"/>
  <c r="P1358" i="7" s="1"/>
  <c r="P1402" i="7" s="1"/>
  <c r="P602" i="7"/>
  <c r="P633" i="7" s="1"/>
  <c r="P682" i="7" s="1"/>
  <c r="P731" i="7" s="1"/>
  <c r="P777" i="7" s="1"/>
  <c r="P823" i="7" s="1"/>
  <c r="P869" i="7" s="1"/>
  <c r="P918" i="7" s="1"/>
  <c r="P967" i="7" s="1"/>
  <c r="P1016" i="7" s="1"/>
  <c r="P1060" i="7" s="1"/>
  <c r="P1104" i="7" s="1"/>
  <c r="P1148" i="7" s="1"/>
  <c r="P1192" i="7" s="1"/>
  <c r="P1236" i="7" s="1"/>
  <c r="P1280" i="7" s="1"/>
  <c r="P1324" i="7" s="1"/>
  <c r="P1368" i="7" s="1"/>
  <c r="P1412" i="7" s="1"/>
  <c r="P614" i="7"/>
  <c r="P660" i="7" s="1"/>
  <c r="P706" i="7" s="1"/>
  <c r="AE360" i="7"/>
  <c r="P409" i="7"/>
  <c r="P455" i="7" s="1"/>
  <c r="P504" i="7" s="1"/>
  <c r="P550" i="7" s="1"/>
  <c r="P400" i="7"/>
  <c r="P402" i="7"/>
  <c r="P399" i="7"/>
  <c r="P448" i="7" s="1"/>
  <c r="P497" i="7" s="1"/>
  <c r="P543" i="7" s="1"/>
  <c r="P577" i="7" s="1"/>
  <c r="P596" i="7" s="1"/>
  <c r="AE354" i="7"/>
  <c r="P403" i="7"/>
  <c r="P449" i="7" s="1"/>
  <c r="P498" i="7" s="1"/>
  <c r="P544" i="7" s="1"/>
  <c r="P578" i="7" s="1"/>
  <c r="P597" i="7" s="1"/>
  <c r="P629" i="7" l="1"/>
  <c r="P678" i="7" s="1"/>
  <c r="P727" i="7" s="1"/>
  <c r="P649" i="7"/>
  <c r="P695" i="7" s="1"/>
  <c r="P741" i="7" s="1"/>
  <c r="P787" i="7" s="1"/>
  <c r="P833" i="7" s="1"/>
  <c r="P882" i="7" s="1"/>
  <c r="P931" i="7" s="1"/>
  <c r="P980" i="7" s="1"/>
  <c r="P1025" i="7" s="1"/>
  <c r="P835" i="7"/>
  <c r="P884" i="7" s="1"/>
  <c r="P933" i="7" s="1"/>
  <c r="P982" i="7" s="1"/>
  <c r="P1027" i="7" s="1"/>
  <c r="P1071" i="7" s="1"/>
  <c r="P1115" i="7" s="1"/>
  <c r="P1159" i="7" s="1"/>
  <c r="P1203" i="7" s="1"/>
  <c r="P1247" i="7" s="1"/>
  <c r="P1291" i="7" s="1"/>
  <c r="P1335" i="7" s="1"/>
  <c r="P1379" i="7" s="1"/>
  <c r="P1428" i="7" s="1"/>
  <c r="P650" i="7"/>
  <c r="P696" i="7" s="1"/>
  <c r="P742" i="7" s="1"/>
  <c r="P788" i="7" s="1"/>
  <c r="P837" i="7" s="1"/>
  <c r="P886" i="7" s="1"/>
  <c r="P935" i="7" s="1"/>
  <c r="P984" i="7" s="1"/>
  <c r="P1029" i="7" s="1"/>
  <c r="P1073" i="7" s="1"/>
  <c r="P1117" i="7" s="1"/>
  <c r="P1161" i="7" s="1"/>
  <c r="P1205" i="7" s="1"/>
  <c r="P1249" i="7" s="1"/>
  <c r="P1293" i="7" s="1"/>
  <c r="P1342" i="7" s="1"/>
  <c r="P1386" i="7" s="1"/>
  <c r="P1430" i="7" s="1"/>
  <c r="P916" i="7"/>
  <c r="P965" i="7" s="1"/>
  <c r="P1014" i="7" s="1"/>
  <c r="P1058" i="7" s="1"/>
  <c r="P1102" i="7" s="1"/>
  <c r="P1146" i="7" s="1"/>
  <c r="P1190" i="7" s="1"/>
  <c r="P1234" i="7" s="1"/>
  <c r="P1278" i="7" s="1"/>
  <c r="P1322" i="7" s="1"/>
  <c r="P1366" i="7" s="1"/>
  <c r="P1410" i="7" s="1"/>
  <c r="P645" i="7"/>
  <c r="P627" i="7"/>
  <c r="P963" i="7"/>
  <c r="P1012" i="7" s="1"/>
  <c r="P1056" i="7" s="1"/>
  <c r="P1100" i="7" s="1"/>
  <c r="P1144" i="7" s="1"/>
  <c r="P1188" i="7" s="1"/>
  <c r="P1232" i="7" s="1"/>
  <c r="P1276" i="7" s="1"/>
  <c r="P1320" i="7" s="1"/>
  <c r="P1364" i="7" s="1"/>
  <c r="P1408" i="7" s="1"/>
  <c r="P752" i="7"/>
  <c r="P801" i="7" s="1"/>
  <c r="P850" i="7" s="1"/>
  <c r="P896" i="7" s="1"/>
  <c r="P945" i="7" s="1"/>
  <c r="P994" i="7" s="1"/>
  <c r="P1039" i="7" s="1"/>
  <c r="P1083" i="7" s="1"/>
  <c r="P1127" i="7" s="1"/>
  <c r="P1171" i="7" s="1"/>
  <c r="P1215" i="7" s="1"/>
  <c r="P1259" i="7" s="1"/>
  <c r="P1303" i="7" s="1"/>
  <c r="P1352" i="7" s="1"/>
  <c r="P1396" i="7" s="1"/>
  <c r="P755" i="7"/>
  <c r="P804" i="7" s="1"/>
  <c r="P853" i="7" s="1"/>
  <c r="P899" i="7" s="1"/>
  <c r="P948" i="7" s="1"/>
  <c r="P997" i="7" s="1"/>
  <c r="P1042" i="7" s="1"/>
  <c r="P1085" i="7" s="1"/>
  <c r="P1129" i="7" s="1"/>
  <c r="P1173" i="7" s="1"/>
  <c r="P1217" i="7" s="1"/>
  <c r="P1261" i="7" s="1"/>
  <c r="P1305" i="7" s="1"/>
  <c r="P960" i="7"/>
  <c r="P1009" i="7" s="1"/>
  <c r="P1053" i="7" s="1"/>
  <c r="P1097" i="7" s="1"/>
  <c r="P1141" i="7" s="1"/>
  <c r="P1185" i="7" s="1"/>
  <c r="P1229" i="7" s="1"/>
  <c r="P1273" i="7" s="1"/>
  <c r="P1317" i="7" s="1"/>
  <c r="P1361" i="7" s="1"/>
  <c r="P1405" i="7" s="1"/>
  <c r="P651" i="7"/>
  <c r="P697" i="7" s="1"/>
  <c r="P743" i="7" s="1"/>
  <c r="P789" i="7" s="1"/>
  <c r="P838" i="7" s="1"/>
  <c r="P887" i="7" s="1"/>
  <c r="P936" i="7" s="1"/>
  <c r="P985" i="7" s="1"/>
  <c r="P1030" i="7" s="1"/>
  <c r="P1074" i="7" s="1"/>
  <c r="P1118" i="7" s="1"/>
  <c r="P1162" i="7" s="1"/>
  <c r="P1206" i="7" s="1"/>
  <c r="P1250" i="7" s="1"/>
  <c r="P1294" i="7" s="1"/>
  <c r="P646" i="7"/>
  <c r="P628" i="7"/>
  <c r="P677" i="7" s="1"/>
  <c r="P726" i="7" s="1"/>
  <c r="AE1" i="7"/>
  <c r="N24" i="9" s="1"/>
  <c r="P962" i="7"/>
  <c r="P1011" i="7" s="1"/>
  <c r="P1055" i="7" s="1"/>
  <c r="P1099" i="7" s="1"/>
  <c r="P1143" i="7" s="1"/>
  <c r="P1187" i="7" s="1"/>
  <c r="P1231" i="7" s="1"/>
  <c r="P1275" i="7" s="1"/>
  <c r="P1319" i="7" s="1"/>
  <c r="P1363" i="7" s="1"/>
  <c r="P1407" i="7" s="1"/>
  <c r="AD1" i="7"/>
  <c r="L24" i="9" s="1"/>
  <c r="V24" i="9" s="1"/>
  <c r="V1" i="9" s="1"/>
  <c r="F11" i="1" s="1"/>
  <c r="F13" i="1" s="1"/>
  <c r="F15" i="1" l="1"/>
  <c r="P836" i="7"/>
  <c r="P885" i="7" s="1"/>
  <c r="P934" i="7" s="1"/>
  <c r="P983" i="7" s="1"/>
  <c r="P1028" i="7" s="1"/>
  <c r="P1072" i="7" s="1"/>
  <c r="P1116" i="7" s="1"/>
  <c r="P1160" i="7" s="1"/>
  <c r="P1204" i="7" s="1"/>
  <c r="P1248" i="7" s="1"/>
  <c r="P1292" i="7" s="1"/>
  <c r="P1336" i="7" s="1"/>
  <c r="P1380" i="7" s="1"/>
  <c r="P1429" i="7" s="1"/>
  <c r="P1423" i="7"/>
  <c r="P1337" i="7"/>
  <c r="P1381" i="7" s="1"/>
  <c r="P1425" i="7" s="1"/>
  <c r="P1343" i="7"/>
  <c r="P1387" i="7" s="1"/>
  <c r="P1431" i="7" s="1"/>
  <c r="P1338" i="7"/>
  <c r="P1382" i="7" s="1"/>
  <c r="P1426" i="7" s="1"/>
  <c r="P1069" i="7"/>
  <c r="P1113" i="7" s="1"/>
  <c r="P1157" i="7" s="1"/>
  <c r="P1201" i="7" s="1"/>
  <c r="P1245" i="7" s="1"/>
  <c r="P1289" i="7" s="1"/>
  <c r="P1333" i="7" s="1"/>
  <c r="P1377" i="7" s="1"/>
  <c r="P1421" i="7" s="1"/>
  <c r="P1068" i="7"/>
  <c r="P1112" i="7" s="1"/>
  <c r="P1156" i="7" s="1"/>
  <c r="P1200" i="7" s="1"/>
  <c r="P1244" i="7" s="1"/>
  <c r="P1288" i="7" s="1"/>
  <c r="P1332" i="7" s="1"/>
  <c r="P1376" i="7" s="1"/>
  <c r="P1420" i="7" s="1"/>
  <c r="P673" i="7"/>
  <c r="P722" i="7" s="1"/>
  <c r="P771" i="7" s="1"/>
  <c r="P817" i="7" s="1"/>
  <c r="P863" i="7" s="1"/>
  <c r="P909" i="7" s="1"/>
  <c r="P676" i="7"/>
  <c r="P725" i="7" s="1"/>
  <c r="M24" i="9"/>
  <c r="W24" i="9" s="1"/>
  <c r="W1" i="9" s="1"/>
  <c r="E11" i="1" s="1"/>
  <c r="E13" i="1" l="1"/>
  <c r="E15" i="1" s="1"/>
  <c r="P1424" i="7"/>
  <c r="P958" i="7"/>
  <c r="P1007" i="7" s="1"/>
  <c r="P1051" i="7" s="1"/>
  <c r="P1095" i="7" s="1"/>
  <c r="P1139" i="7" s="1"/>
  <c r="P1183" i="7" s="1"/>
  <c r="P1227" i="7" s="1"/>
  <c r="P1271" i="7" s="1"/>
  <c r="P1315" i="7" s="1"/>
  <c r="P1359" i="7" s="1"/>
  <c r="P1403" i="7" s="1"/>
</calcChain>
</file>

<file path=xl/comments1.xml><?xml version="1.0" encoding="utf-8"?>
<comments xmlns="http://schemas.openxmlformats.org/spreadsheetml/2006/main">
  <authors>
    <author>Admin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Leichte Mechs:              10 - 35
Mittelschwere Mechs:   40 - 55
Schwere Mechs:            60 - 75
Überschwere Mechs:    80 - 100
Superschwere Mechs:  105 - 200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14" authorId="0" shapeId="0">
      <text>
        <r>
          <rPr>
            <b/>
            <sz val="9"/>
            <color indexed="81"/>
            <rFont val="Segoe UI"/>
            <family val="2"/>
          </rPr>
          <t>Bei missglücktem Start des Turboladers
Beschädigt es den Reaktor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10" authorId="0" shapeId="0">
      <text>
        <r>
          <rPr>
            <b/>
            <sz val="9"/>
            <color indexed="81"/>
            <rFont val="Segoe UI"/>
            <family val="2"/>
          </rPr>
          <t>1 Cockpit
1 Lebenserhaltungssystem
1 Sensoren</t>
        </r>
      </text>
    </comment>
    <comment ref="H12" authorId="0" shapeId="0">
      <text>
        <r>
          <rPr>
            <b/>
            <sz val="9"/>
            <color indexed="81"/>
            <rFont val="Segoe UI"/>
            <family val="2"/>
          </rPr>
          <t>je Bauzeile</t>
        </r>
      </text>
    </comment>
    <comment ref="H13" authorId="0" shapeId="0">
      <text>
        <r>
          <rPr>
            <b/>
            <sz val="9"/>
            <color indexed="81"/>
            <rFont val="Segoe UI"/>
            <family val="2"/>
          </rPr>
          <t>je Bauzeile</t>
        </r>
      </text>
    </comment>
    <comment ref="H14" authorId="0" shapeId="0">
      <text>
        <r>
          <rPr>
            <b/>
            <sz val="9"/>
            <color indexed="81"/>
            <rFont val="Segoe UI"/>
            <family val="2"/>
          </rPr>
          <t>je Bauzeile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9" authorId="0" shapeId="0">
      <text>
        <r>
          <rPr>
            <b/>
            <sz val="9"/>
            <color indexed="81"/>
            <rFont val="Segoe UI"/>
            <family val="2"/>
          </rPr>
          <t>pro: Tonne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Markus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DB: Direktfeuer-(Ballistik)-Waffe
DE: Direktfeuer-(Energie)-Waffe
E: Elektronik-System
F: Flak
FE: Flächeneffektwaffe
I: Impuls-(Energie)-Waffe
IA: Infanterieabwehrwaffe
KE: Konter-Elektroniksystem
KS: Kernschuss-System
NA: Nahkampfwaffe
PV: Physische Verbesserung
R: Raketenwaffe
S: Streuwaffe
S/S: Schnellfeuer (Multifeuer)/Streuwaffe
V: Variabler Schaden
W: Wechselbare Munitionsversorgung
WE: Wärmeeffekt-Waffe
WEG: Wegwerf-Waffe
X: Explosivwaffe/Komponente
Z: Zielverbesserungssystem</t>
        </r>
      </text>
    </comment>
    <comment ref="J13" authorId="0" shapeId="0">
      <text>
        <r>
          <rPr>
            <b/>
            <sz val="9"/>
            <color indexed="81"/>
            <rFont val="Segoe UI"/>
            <family val="2"/>
          </rPr>
          <t>Gegner:
M: +1
W: +2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Werend des einholens Immobil</t>
        </r>
      </text>
    </comment>
    <comment ref="J19" authorId="0" shapeId="0">
      <text>
        <r>
          <rPr>
            <b/>
            <sz val="9"/>
            <color indexed="81"/>
            <rFont val="Segoe UI"/>
            <family val="2"/>
          </rPr>
          <t>Gegner: +1</t>
        </r>
      </text>
    </comment>
    <comment ref="J20" authorId="0" shapeId="0">
      <text>
        <r>
          <rPr>
            <b/>
            <sz val="9"/>
            <color indexed="81"/>
            <rFont val="Segoe UI"/>
            <family val="2"/>
          </rPr>
          <t>Gegner: +1</t>
        </r>
      </text>
    </comment>
    <comment ref="G21" authorId="0" shapeId="0">
      <text>
        <r>
          <rPr>
            <b/>
            <sz val="9"/>
            <color indexed="81"/>
            <rFont val="Segoe UI"/>
            <family val="2"/>
          </rPr>
          <t>Werend des einholens Immobil</t>
        </r>
      </text>
    </comment>
    <comment ref="J21" authorId="0" shapeId="0">
      <text>
        <r>
          <rPr>
            <b/>
            <sz val="9"/>
            <color indexed="81"/>
            <rFont val="Segoe UI"/>
            <family val="2"/>
          </rPr>
          <t>Gegner: +1</t>
        </r>
      </text>
    </comment>
    <comment ref="G22" authorId="0" shapeId="0">
      <text>
        <r>
          <rPr>
            <b/>
            <sz val="9"/>
            <color indexed="81"/>
            <rFont val="Segoe UI"/>
            <family val="2"/>
          </rPr>
          <t>Werend des einholens Immobil</t>
        </r>
      </text>
    </comment>
    <comment ref="J22" authorId="0" shapeId="0">
      <text>
        <r>
          <rPr>
            <b/>
            <sz val="9"/>
            <color indexed="81"/>
            <rFont val="Segoe UI"/>
            <family val="2"/>
          </rPr>
          <t>Gegner: +1</t>
        </r>
      </text>
    </comment>
    <comment ref="B33" authorId="0" shapeId="0">
      <text>
        <r>
          <rPr>
            <b/>
            <sz val="9"/>
            <color indexed="81"/>
            <rFont val="Segoe UI"/>
            <family val="2"/>
          </rPr>
          <t>Einmalig: -1 Wärmepunkt por Wärmetauscher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Bei Exposion 10 Schadenspunkte</t>
        </r>
      </text>
    </comment>
    <comment ref="J35" authorId="0" shapeId="0">
      <text>
        <r>
          <rPr>
            <b/>
            <sz val="9"/>
            <color indexed="81"/>
            <rFont val="Segoe UI"/>
            <family val="2"/>
          </rPr>
          <t>Gegner:
+3 wenn 0 Hex bewegt
+2 wenn 1 - 2 Hex bewegt
+1 wenn 3 - 5 Hex bewegt
+0 ab 6+ Hex bewegt
wenn der Angreifer konventionelle Infanteri ist -1</t>
        </r>
      </text>
    </comment>
    <comment ref="J36" authorId="0" shapeId="0">
      <text>
        <r>
          <rPr>
            <b/>
            <sz val="9"/>
            <color indexed="81"/>
            <rFont val="Segoe UI"/>
            <family val="2"/>
          </rPr>
          <t>Gilt nur für 4 gleiche Maschinengewehre</t>
        </r>
      </text>
    </comment>
    <comment ref="J38" authorId="0" shapeId="0">
      <text>
        <r>
          <rPr>
            <b/>
            <sz val="9"/>
            <color indexed="81"/>
            <rFont val="Segoe UI"/>
            <family val="2"/>
          </rPr>
          <t>Gegner:
M: +1
W: +2</t>
        </r>
      </text>
    </comment>
    <comment ref="C39" authorId="0" shapeId="0">
      <text>
        <r>
          <rPr>
            <b/>
            <sz val="9"/>
            <color indexed="81"/>
            <rFont val="Segoe UI"/>
            <family val="2"/>
          </rPr>
          <t>Bei Exposion 3 Schadenspunkte</t>
        </r>
      </text>
    </comment>
    <comment ref="D41" authorId="1" shapeId="0">
      <text>
        <r>
          <rPr>
            <b/>
            <sz val="9"/>
            <color indexed="81"/>
            <rFont val="Segoe UI"/>
            <family val="2"/>
          </rPr>
          <t>nur gegen konventionellen Infanterie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Bei Gefechtsrüstungen 20 Schadenspunkte (5-Punnktverteilung)
Bei Konventioneller Infanterie 1W6 (das Doppelte in offenem Gelände)</t>
        </r>
      </text>
    </comment>
    <comment ref="C45" authorId="1" shapeId="0">
      <text>
        <r>
          <rPr>
            <b/>
            <sz val="9"/>
            <color indexed="81"/>
            <rFont val="Segoe UI"/>
            <family val="2"/>
          </rPr>
          <t>bei Explosion 6 Schadenspunkte</t>
        </r>
      </text>
    </comment>
    <comment ref="D45" authorId="1" shapeId="0">
      <text>
        <r>
          <rPr>
            <b/>
            <sz val="9"/>
            <color indexed="81"/>
            <rFont val="Segoe UI"/>
            <family val="2"/>
          </rPr>
          <t>kann andere Einheiten Stilllegen</t>
        </r>
      </text>
    </comment>
    <comment ref="F59" authorId="1" shapeId="0">
      <text>
        <r>
          <rPr>
            <b/>
            <sz val="9"/>
            <color indexed="81"/>
            <rFont val="Segoe UI"/>
            <family val="2"/>
          </rPr>
          <t>100kg pro Sekunde</t>
        </r>
      </text>
    </comment>
    <comment ref="F60" authorId="1" shapeId="0">
      <text>
        <r>
          <rPr>
            <b/>
            <sz val="9"/>
            <color indexed="81"/>
            <rFont val="Segoe UI"/>
            <family val="2"/>
          </rPr>
          <t>100kg pro Sekunde</t>
        </r>
      </text>
    </comment>
    <comment ref="H67" authorId="0" shapeId="0">
      <text>
        <r>
          <rPr>
            <b/>
            <sz val="9"/>
            <color indexed="81"/>
            <rFont val="Segoe UI"/>
            <family val="2"/>
          </rPr>
          <t>Länge in Meter</t>
        </r>
      </text>
    </comment>
    <comment ref="J76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J77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Markus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DB: Direktfeuer-(Ballistik)-Waffe
DE: Direktfeuer-(Energie)-Waffe
E: Elektronik-System
F: Flak
FE: Flächeneffektwaffe
I: Impuls-(Energie)-Waffe
IA: Infanterieabwehrwaffe
KE: Konter-Elektroniksystem
KS: Kernschuss-System
NA: Nahkampfwaffe
PV: Physische Verbesserung
R: Raketenwaffe
S: Streuwaffe
S/S: Schnellfeuer (Multifeuer)/Streuwaffe
V: Variabler Schaden
W: Wechselbare Munitionsversorgung
WE: Wärmeeffekt-Waffe
WEG: Wegwerf-Waffe
X: Explosivwaffe/Komponente
Z: Zielverbesserungssystem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9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10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D12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16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17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23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24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D26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26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27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30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31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D53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53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54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57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58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D60" authorId="0" shapeId="0">
      <text>
        <r>
          <rPr>
            <b/>
            <sz val="9"/>
            <color indexed="81"/>
            <rFont val="Segoe UI"/>
            <family val="2"/>
          </rPr>
          <t>Munition hat nur gegen Infanteri und Hilfsfahrzeuge Wirkung</t>
        </r>
      </text>
    </comment>
    <comment ref="E60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61" authorId="0" shapeId="0">
      <text>
        <r>
          <rPr>
            <b/>
            <sz val="9"/>
            <color indexed="81"/>
            <rFont val="Segoe UI"/>
            <family val="2"/>
          </rPr>
          <t>+1x Kritischer Treffer</t>
        </r>
      </text>
    </comment>
    <comment ref="E64" authorId="0" shapeId="0">
      <text>
        <r>
          <rPr>
            <b/>
            <sz val="9"/>
            <color indexed="81"/>
            <rFont val="Segoe UI"/>
            <family val="2"/>
          </rPr>
          <t>Bei einem Trefferwurf von 2 wird die AK zerstört</t>
        </r>
      </text>
    </comment>
    <comment ref="N65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N72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N75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N78" authorId="0" shapeId="0">
      <text>
        <r>
          <rPr>
            <b/>
            <sz val="9"/>
            <color indexed="81"/>
            <rFont val="Segoe UI"/>
            <family val="2"/>
          </rPr>
          <t>nur bei Nacht</t>
        </r>
      </text>
    </comment>
    <comment ref="E94" authorId="1" shapeId="0">
      <text>
        <r>
          <rPr>
            <b/>
            <sz val="9"/>
            <color indexed="81"/>
            <rFont val="Segoe UI"/>
            <family val="2"/>
          </rPr>
          <t>Jede Einheit die getroffen wird erleidet +10 Wärmepunkte für 3 Runden</t>
        </r>
      </text>
    </comment>
    <comment ref="E111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116" authorId="0" shapeId="0">
      <text>
        <r>
          <rPr>
            <b/>
            <sz val="9"/>
            <color indexed="81"/>
            <rFont val="Segoe UI"/>
            <family val="2"/>
          </rPr>
          <t>der Schaden verdoppelt sich auf freiem Gelende</t>
        </r>
      </text>
    </comment>
    <comment ref="E130" authorId="0" shapeId="0">
      <text>
        <r>
          <rPr>
            <b/>
            <sz val="9"/>
            <color indexed="81"/>
            <rFont val="Segoe UI"/>
            <family val="2"/>
          </rPr>
          <t>wenn die getroffene Einheit bei dem 2W6 wurf eine 9+ würfeld erhält sie einen Treffermodifikator von +1 (bis max +3)</t>
        </r>
      </text>
    </comment>
    <comment ref="E131" authorId="0" shapeId="0">
      <text>
        <r>
          <rPr>
            <b/>
            <sz val="9"/>
            <color indexed="81"/>
            <rFont val="Segoe UI"/>
            <family val="2"/>
          </rPr>
          <t>Löcht alle Feuer
bei Explosion 2 Schadenspunkte und -2 Wärmepunkte</t>
        </r>
      </text>
    </comment>
    <comment ref="E132" authorId="0" shapeId="0">
      <text>
        <r>
          <rPr>
            <b/>
            <sz val="9"/>
            <color indexed="81"/>
            <rFont val="Segoe UI"/>
            <family val="2"/>
          </rPr>
          <t>erwärmt die Einheiten um ihren Schadenswert
bei Explosion 2 Schadenspunkte und +2 pro Schuss Wärmepunkte</t>
        </r>
      </text>
    </comment>
    <comment ref="E133" authorId="0" shapeId="0">
      <text>
        <r>
          <rPr>
            <b/>
            <sz val="9"/>
            <color indexed="81"/>
            <rFont val="Segoe UI"/>
            <family val="2"/>
          </rPr>
          <t>verursacht 1W6+1W6/2 Schadenspunkte
ebenso bei einem Munitionstreffer</t>
        </r>
      </text>
    </comment>
    <comment ref="E134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ihren Schadenswert
bei Explosion 2 Schadenspunkte und -3 Wärmepunkte</t>
        </r>
      </text>
    </comment>
    <comment ref="E135" authorId="0" shapeId="0">
      <text>
        <r>
          <rPr>
            <b/>
            <sz val="9"/>
            <color indexed="81"/>
            <rFont val="Segoe UI"/>
            <family val="2"/>
          </rPr>
          <t>bei Explosion 2 Schadenspunkte und +1 pro Schuss
erhöt die Wärmeentwiklung der Getroffenen Einheit um 2 wenn es sich entsündet</t>
        </r>
      </text>
    </comment>
    <comment ref="E136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1 Wärmepunkt
bei Explosion 2 Schadenspunkte und -3 Wärmepunkte</t>
        </r>
      </text>
    </comment>
    <comment ref="E138" authorId="0" shapeId="0">
      <text>
        <r>
          <rPr>
            <b/>
            <sz val="9"/>
            <color indexed="81"/>
            <rFont val="Segoe UI"/>
            <family val="2"/>
          </rPr>
          <t>wenn die getroffene Einheit bei dem 2W6 wurf eine 9+ würfeld erhält sie einen Treffermodifikator von +1 (bis max +3)</t>
        </r>
      </text>
    </comment>
    <comment ref="E139" authorId="0" shapeId="0">
      <text>
        <r>
          <rPr>
            <b/>
            <sz val="9"/>
            <color indexed="81"/>
            <rFont val="Segoe UI"/>
            <family val="2"/>
          </rPr>
          <t>Löcht alle Feuer
bei Explosion 2 Schadenspunkte und -2 Wärmepunkte</t>
        </r>
      </text>
    </comment>
    <comment ref="E140" authorId="0" shapeId="0">
      <text>
        <r>
          <rPr>
            <b/>
            <sz val="9"/>
            <color indexed="81"/>
            <rFont val="Segoe UI"/>
            <family val="2"/>
          </rPr>
          <t>erwärmt die Einheiten um ihren Schadenswert
bei Explosion 2 Schadenspunkte und +2 pro Schuss Wärmepunkte</t>
        </r>
      </text>
    </comment>
    <comment ref="E141" authorId="0" shapeId="0">
      <text>
        <r>
          <rPr>
            <b/>
            <sz val="9"/>
            <color indexed="81"/>
            <rFont val="Segoe UI"/>
            <family val="2"/>
          </rPr>
          <t>verursacht 1W6+1W6/2 Schadenspunkte
ebenso bei einem Munitionstreffer</t>
        </r>
      </text>
    </comment>
    <comment ref="E142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ihren Schadenswert
bei Explosion 2 Schadenspunkte und -3 Wärmepunkte</t>
        </r>
      </text>
    </comment>
    <comment ref="E143" authorId="0" shapeId="0">
      <text>
        <r>
          <rPr>
            <b/>
            <sz val="9"/>
            <color indexed="81"/>
            <rFont val="Segoe UI"/>
            <family val="2"/>
          </rPr>
          <t>bei Explosion 2 Schadenspunkte und +1 pro Schuss
erhöt die Wärmeentwiklung der Getroffenen Einheit um 2 wenn es sich entsündet</t>
        </r>
      </text>
    </comment>
    <comment ref="E144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1 Wärmepunkt
bei Explosion 2 Schadenspunkte und -3 Wärmepunkte</t>
        </r>
      </text>
    </comment>
    <comment ref="E146" authorId="0" shapeId="0">
      <text>
        <r>
          <rPr>
            <b/>
            <sz val="9"/>
            <color indexed="81"/>
            <rFont val="Segoe UI"/>
            <family val="2"/>
          </rPr>
          <t>wenn die getroffene Einheit bei dem 2W6 wurf eine 9+ würfeld erhält sie einen Treffermodifikator von +1 (bis max +3)</t>
        </r>
      </text>
    </comment>
    <comment ref="E147" authorId="0" shapeId="0">
      <text>
        <r>
          <rPr>
            <b/>
            <sz val="9"/>
            <color indexed="81"/>
            <rFont val="Segoe UI"/>
            <family val="2"/>
          </rPr>
          <t>Löcht alle Feuer
bei Explosion 2 Schadenspunkte und -2 Wärmepunkte</t>
        </r>
      </text>
    </comment>
    <comment ref="E148" authorId="0" shapeId="0">
      <text>
        <r>
          <rPr>
            <b/>
            <sz val="9"/>
            <color indexed="81"/>
            <rFont val="Segoe UI"/>
            <family val="2"/>
          </rPr>
          <t>erwärmt die Einheiten um ihren Schadenswert
bei Explosion 2 Schadenspunkte und +2 pro Schuss Wärmepunkte</t>
        </r>
      </text>
    </comment>
    <comment ref="E149" authorId="0" shapeId="0">
      <text>
        <r>
          <rPr>
            <b/>
            <sz val="9"/>
            <color indexed="81"/>
            <rFont val="Segoe UI"/>
            <family val="2"/>
          </rPr>
          <t>verursacht 1W6+1W6/2 Schadenspunkte
ebenso bei einem Munitionstreffer</t>
        </r>
      </text>
    </comment>
    <comment ref="E150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ihren Schadenswert
bei Explosion 2 Schadenspunkte und -3 Wärmepunkte</t>
        </r>
      </text>
    </comment>
    <comment ref="E151" authorId="0" shapeId="0">
      <text>
        <r>
          <rPr>
            <b/>
            <sz val="9"/>
            <color indexed="81"/>
            <rFont val="Segoe UI"/>
            <family val="2"/>
          </rPr>
          <t>bei Explosion 2 Schadenspunkte und +1 pro Schuss
erhöt die Wärmeentwiklung der Getroffenen Einheit um 2 wenn es sich entsündet</t>
        </r>
      </text>
    </comment>
    <comment ref="E152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1 Wärmepunkt
bei Explosion 2 Schadenspunkte und -3 Wärmepunkte</t>
        </r>
      </text>
    </comment>
    <comment ref="E154" authorId="0" shapeId="0">
      <text>
        <r>
          <rPr>
            <b/>
            <sz val="9"/>
            <color indexed="81"/>
            <rFont val="Segoe UI"/>
            <family val="2"/>
          </rPr>
          <t>wenn die getroffene Einheit bei dem 2W6 wurf eine 9+ würfeld erhält sie einen Treffermodifikator von +1 (bis max +3)</t>
        </r>
      </text>
    </comment>
    <comment ref="E155" authorId="0" shapeId="0">
      <text>
        <r>
          <rPr>
            <b/>
            <sz val="9"/>
            <color indexed="81"/>
            <rFont val="Segoe UI"/>
            <family val="2"/>
          </rPr>
          <t>Löcht alle Feuer
bei Explosion 2 Schadenspunkte und -2 Wärmepunkte</t>
        </r>
      </text>
    </comment>
    <comment ref="E156" authorId="0" shapeId="0">
      <text>
        <r>
          <rPr>
            <b/>
            <sz val="9"/>
            <color indexed="81"/>
            <rFont val="Segoe UI"/>
            <family val="2"/>
          </rPr>
          <t>erwärmt die Einheiten um ihren Schadenswert
bei Explosion 2 Schadenspunkte und +2 pro Schuss Wärmepunkte</t>
        </r>
      </text>
    </comment>
    <comment ref="E157" authorId="0" shapeId="0">
      <text>
        <r>
          <rPr>
            <b/>
            <sz val="9"/>
            <color indexed="81"/>
            <rFont val="Segoe UI"/>
            <family val="2"/>
          </rPr>
          <t>verursacht 1W6+1W6/2 Schadenspunkte
ebenso bei einem Munitionstreffer</t>
        </r>
      </text>
    </comment>
    <comment ref="E158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ihren Schadenswert
bei Explosion 2 Schadenspunkte und -3 Wärmepunkte</t>
        </r>
      </text>
    </comment>
    <comment ref="E159" authorId="0" shapeId="0">
      <text>
        <r>
          <rPr>
            <b/>
            <sz val="9"/>
            <color indexed="81"/>
            <rFont val="Segoe UI"/>
            <family val="2"/>
          </rPr>
          <t>bei Explosion 2 Schadenspunkte und +1 pro Schuss
erhöt die Wärmeentwiklung der Getroffenen Einheit um 2 wenn es sich entsündet</t>
        </r>
      </text>
    </comment>
    <comment ref="E160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1 Wärmepunkt
bei Explosion 2 Schadenspunkte und -3 Wärmepunkte</t>
        </r>
      </text>
    </comment>
    <comment ref="E162" authorId="0" shapeId="0">
      <text>
        <r>
          <rPr>
            <b/>
            <sz val="9"/>
            <color indexed="81"/>
            <rFont val="Segoe UI"/>
            <family val="2"/>
          </rPr>
          <t>wenn die getroffene Einheit bei dem 2W6 wurf eine 9+ würfeld erhält sie einen Treffermodifikator von +1 (bis max +3)</t>
        </r>
      </text>
    </comment>
    <comment ref="E163" authorId="0" shapeId="0">
      <text>
        <r>
          <rPr>
            <b/>
            <sz val="9"/>
            <color indexed="81"/>
            <rFont val="Segoe UI"/>
            <family val="2"/>
          </rPr>
          <t>Löcht alle Feuer
bei Explosion 2 Schadenspunkte und -2 Wärmepunkte</t>
        </r>
      </text>
    </comment>
    <comment ref="E164" authorId="0" shapeId="0">
      <text>
        <r>
          <rPr>
            <b/>
            <sz val="9"/>
            <color indexed="81"/>
            <rFont val="Segoe UI"/>
            <family val="2"/>
          </rPr>
          <t>erwärmt die Einheiten um ihren Schadenswert
bei Explosion 2 Schadenspunkte und +2 pro Schuss Wärmepunkte</t>
        </r>
      </text>
    </comment>
    <comment ref="E165" authorId="0" shapeId="0">
      <text>
        <r>
          <rPr>
            <b/>
            <sz val="9"/>
            <color indexed="81"/>
            <rFont val="Segoe UI"/>
            <family val="2"/>
          </rPr>
          <t>verursacht 1W6+1W6/2 Schadenspunkte
ebenso bei einem Munitionstreffer</t>
        </r>
      </text>
    </comment>
    <comment ref="E166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ihren Schadenswert
bei Explosion 2 Schadenspunkte und -3 Wärmepunkte</t>
        </r>
      </text>
    </comment>
    <comment ref="E167" authorId="0" shapeId="0">
      <text>
        <r>
          <rPr>
            <b/>
            <sz val="9"/>
            <color indexed="81"/>
            <rFont val="Segoe UI"/>
            <family val="2"/>
          </rPr>
          <t>bei Explosion 2 Schadenspunkte und +1 pro Schuss
erhöt die Wärmeentwiklung der Getroffenen Einheit um 2 wenn es sich entsündet</t>
        </r>
      </text>
    </comment>
    <comment ref="E168" authorId="0" shapeId="0">
      <text>
        <r>
          <rPr>
            <b/>
            <sz val="9"/>
            <color indexed="81"/>
            <rFont val="Segoe UI"/>
            <family val="2"/>
          </rPr>
          <t>löscht alle Feuer auser Inferno
kühlt alle Einheiten um 1 Wärmepunkt
bei Explosion 2 Schadenspunkte und -3 Wärmepunkte</t>
        </r>
      </text>
    </comment>
    <comment ref="E170" authorId="0" shapeId="0">
      <text>
        <r>
          <rPr>
            <b/>
            <sz val="9"/>
            <color indexed="81"/>
            <rFont val="Segoe UI"/>
            <family val="2"/>
          </rPr>
          <t>Schaden -3 wenn angegriffene Einheit kein Industrie-Mech/Hilfsfahrzeug ist</t>
        </r>
      </text>
    </comment>
    <comment ref="E171" authorId="0" shapeId="0">
      <text>
        <r>
          <rPr>
            <b/>
            <sz val="9"/>
            <color indexed="81"/>
            <rFont val="Segoe UI"/>
            <family val="2"/>
          </rPr>
          <t>Schaden -3 wenn angegriffene Einheit kein Industrie-Mech/Hilfsfahrzeug ist</t>
        </r>
      </text>
    </comment>
    <comment ref="E172" authorId="0" shapeId="0">
      <text>
        <r>
          <rPr>
            <b/>
            <sz val="9"/>
            <color indexed="81"/>
            <rFont val="Segoe UI"/>
            <family val="2"/>
          </rPr>
          <t>Schaden -3 wenn angegriffene Einheit kein Industrie-Mech/Hilfsfahrzeug ist</t>
        </r>
      </text>
    </comment>
    <comment ref="E186" authorId="0" shapeId="0">
      <text>
        <r>
          <rPr>
            <b/>
            <sz val="9"/>
            <color indexed="81"/>
            <rFont val="Segoe UI"/>
            <family val="2"/>
          </rPr>
          <t>Verursacht +2 Wärmepunkte</t>
        </r>
      </text>
    </comment>
    <comment ref="E187" authorId="0" shapeId="0">
      <text>
        <r>
          <rPr>
            <b/>
            <sz val="9"/>
            <color indexed="81"/>
            <rFont val="Segoe UI"/>
            <family val="2"/>
          </rPr>
          <t>Zielmodifikator +1 pro Hex</t>
        </r>
      </text>
    </comment>
    <comment ref="E188" authorId="0" shapeId="0">
      <text>
        <r>
          <rPr>
            <b/>
            <sz val="9"/>
            <color indexed="81"/>
            <rFont val="Segoe UI"/>
            <family val="2"/>
          </rPr>
          <t>Sichtgehinderung</t>
        </r>
      </text>
    </comment>
    <comment ref="E18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191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2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3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4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5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6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7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8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199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200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E201" authorId="0" shapeId="0">
      <text>
        <r>
          <rPr>
            <b/>
            <sz val="9"/>
            <color indexed="81"/>
            <rFont val="Segoe UI"/>
            <family val="2"/>
          </rPr>
          <t>Können Punktweise ferlegt werden</t>
        </r>
      </text>
    </comment>
    <comment ref="C205" authorId="0" shapeId="0">
      <text>
        <r>
          <rPr>
            <b/>
            <sz val="9"/>
            <color indexed="81"/>
            <rFont val="Segoe UI"/>
            <family val="2"/>
          </rPr>
          <t>Wärme ist immer gleich Schaden</t>
        </r>
      </text>
    </comment>
    <comment ref="E205" authorId="0" shapeId="0">
      <text>
        <r>
          <rPr>
            <b/>
            <sz val="9"/>
            <color indexed="81"/>
            <rFont val="Segoe UI"/>
            <family val="2"/>
          </rPr>
          <t>einstellbarer Schaden: 7 - 12</t>
        </r>
      </text>
    </comment>
    <comment ref="N205" authorId="0" shapeId="0">
      <text>
        <r>
          <rPr>
            <b/>
            <sz val="9"/>
            <color indexed="81"/>
            <rFont val="Segoe UI"/>
            <family val="2"/>
          </rPr>
          <t>+0   7
+1   8 - 9
+2   10 - 11
+3   12</t>
        </r>
      </text>
    </comment>
    <comment ref="E267" authorId="0" shapeId="0">
      <text>
        <r>
          <rPr>
            <b/>
            <sz val="9"/>
            <color indexed="81"/>
            <rFont val="Segoe UI"/>
            <family val="2"/>
          </rPr>
          <t>K:    5
M:   4
W:   3</t>
        </r>
      </text>
    </comment>
    <comment ref="N267" authorId="0" shapeId="0">
      <text>
        <r>
          <rPr>
            <b/>
            <sz val="9"/>
            <color indexed="81"/>
            <rFont val="Segoe UI"/>
            <family val="2"/>
          </rPr>
          <t>K:    -3
M:   -2
W:   -1</t>
        </r>
      </text>
    </comment>
    <comment ref="E268" authorId="0" shapeId="0">
      <text>
        <r>
          <rPr>
            <b/>
            <sz val="9"/>
            <color indexed="81"/>
            <rFont val="Segoe UI"/>
            <family val="2"/>
          </rPr>
          <t>K:    5
M:   4
W:   3</t>
        </r>
      </text>
    </comment>
    <comment ref="E269" authorId="0" shapeId="0">
      <text>
        <r>
          <rPr>
            <b/>
            <sz val="9"/>
            <color indexed="81"/>
            <rFont val="Segoe UI"/>
            <family val="2"/>
          </rPr>
          <t>K:    9
M:   7
W:   5</t>
        </r>
      </text>
    </comment>
    <comment ref="N269" authorId="0" shapeId="0">
      <text>
        <r>
          <rPr>
            <b/>
            <sz val="9"/>
            <color indexed="81"/>
            <rFont val="Segoe UI"/>
            <family val="2"/>
          </rPr>
          <t>K:    -3
M:   -2
W:   -1</t>
        </r>
      </text>
    </comment>
    <comment ref="E270" authorId="0" shapeId="0">
      <text>
        <r>
          <rPr>
            <b/>
            <sz val="9"/>
            <color indexed="81"/>
            <rFont val="Segoe UI"/>
            <family val="2"/>
          </rPr>
          <t>K:    9
M:   7
W:   5</t>
        </r>
      </text>
    </comment>
    <comment ref="E271" authorId="0" shapeId="0">
      <text>
        <r>
          <rPr>
            <b/>
            <sz val="9"/>
            <color indexed="81"/>
            <rFont val="Segoe UI"/>
            <family val="2"/>
          </rPr>
          <t>K:    11
M:   9
W:   7</t>
        </r>
      </text>
    </comment>
    <comment ref="N271" authorId="0" shapeId="0">
      <text>
        <r>
          <rPr>
            <b/>
            <sz val="9"/>
            <color indexed="81"/>
            <rFont val="Segoe UI"/>
            <family val="2"/>
          </rPr>
          <t>K:    -3
M:   -2
W:   -1</t>
        </r>
      </text>
    </comment>
    <comment ref="E272" authorId="0" shapeId="0">
      <text>
        <r>
          <rPr>
            <b/>
            <sz val="9"/>
            <color indexed="81"/>
            <rFont val="Segoe UI"/>
            <family val="2"/>
          </rPr>
          <t>K:    11
M:   9
W:   7</t>
        </r>
      </text>
    </comment>
    <comment ref="N27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78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27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7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80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28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83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283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4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85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285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6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87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28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8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90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29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9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92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29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93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94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294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95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96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97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29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29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299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29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01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30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3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04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304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5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06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306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08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30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0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11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31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13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313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4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15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315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6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18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31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1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20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32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2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22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32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23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24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25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325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26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27" authorId="0" shapeId="0">
      <text>
        <r>
          <rPr>
            <b/>
            <sz val="9"/>
            <color indexed="81"/>
            <rFont val="Segoe UI"/>
            <family val="2"/>
          </rPr>
          <t>gegen Infanterie pro Granate 1W6 Schaden</t>
        </r>
      </text>
    </comment>
    <comment ref="N327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28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29" authorId="0" shapeId="0">
      <text>
        <r>
          <rPr>
            <b/>
            <sz val="9"/>
            <color indexed="81"/>
            <rFont val="Segoe UI"/>
            <family val="2"/>
          </rPr>
          <t>Beleuchtet 2x Standardschaden das und die umligenden Hexfelder</t>
        </r>
      </text>
    </comment>
    <comment ref="N329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30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N331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32" authorId="0" shapeId="0">
      <text>
        <r>
          <rPr>
            <b/>
            <sz val="9"/>
            <color indexed="81"/>
            <rFont val="Segoe UI"/>
            <family val="2"/>
          </rPr>
          <t>Behindert die Sicht 2x Standardschaden das und die umligenden Hexfelder</t>
        </r>
      </text>
    </comment>
    <comment ref="N332" authorId="0" shapeId="0">
      <text>
        <r>
          <rPr>
            <b/>
            <sz val="9"/>
            <color indexed="81"/>
            <rFont val="Segoe UI"/>
            <family val="2"/>
          </rPr>
          <t>ohne Beobachter +2</t>
        </r>
      </text>
    </comment>
    <comment ref="E335" authorId="1" shapeId="0">
      <text>
        <r>
          <rPr>
            <b/>
            <sz val="9"/>
            <color indexed="81"/>
            <rFont val="Segoe UI"/>
            <family val="2"/>
          </rPr>
          <t>Schlägt der Angrif fehl dann erhält die Einheit 5 Schadenspunkte (Torso)</t>
        </r>
      </text>
    </comment>
    <comment ref="E338" authorId="1" shapeId="0">
      <text>
        <r>
          <rPr>
            <b/>
            <sz val="9"/>
            <color indexed="81"/>
            <rFont val="Segoe UI"/>
            <family val="2"/>
          </rPr>
          <t>Erhöt alle von Beinen verursachten Schaden um 50%</t>
        </r>
      </text>
    </comment>
    <comment ref="E339" authorId="1" shapeId="0">
      <text>
        <r>
          <rPr>
            <b/>
            <sz val="9"/>
            <color indexed="81"/>
            <rFont val="Segoe UI"/>
            <family val="2"/>
          </rPr>
          <t>1x Kritischer Treffer wenn 2W6 10+ ist</t>
        </r>
      </text>
    </comment>
    <comment ref="E340" authorId="1" shapeId="0">
      <text>
        <r>
          <rPr>
            <b/>
            <sz val="9"/>
            <color indexed="81"/>
            <rFont val="Segoe UI"/>
            <family val="2"/>
          </rPr>
          <t>SA:   3
SK:   11</t>
        </r>
      </text>
    </comment>
    <comment ref="D341" authorId="1" shapeId="0">
      <text>
        <r>
          <rPr>
            <b/>
            <sz val="9"/>
            <color indexed="81"/>
            <rFont val="Segoe UI"/>
            <family val="2"/>
          </rPr>
          <t>-1 BP</t>
        </r>
      </text>
    </comment>
    <comment ref="E341" authorId="1" shapeId="0">
      <text>
        <r>
          <rPr>
            <b/>
            <sz val="9"/>
            <color indexed="81"/>
            <rFont val="Segoe UI"/>
            <family val="2"/>
          </rPr>
          <t>SA:   5
SK:   18</t>
        </r>
      </text>
    </comment>
    <comment ref="D342" authorId="1" shapeId="0">
      <text>
        <r>
          <rPr>
            <b/>
            <sz val="9"/>
            <color indexed="81"/>
            <rFont val="Segoe UI"/>
            <family val="2"/>
          </rPr>
          <t>-1 BP
keine Sprünge möglich</t>
        </r>
      </text>
    </comment>
    <comment ref="E342" authorId="1" shapeId="0">
      <text>
        <r>
          <rPr>
            <b/>
            <sz val="9"/>
            <color indexed="81"/>
            <rFont val="Segoe UI"/>
            <family val="2"/>
          </rPr>
          <t>SA:   7
SK:   25</t>
        </r>
      </text>
    </comment>
    <comment ref="E344" authorId="1" shapeId="0">
      <text>
        <r>
          <rPr>
            <b/>
            <sz val="9"/>
            <color indexed="81"/>
            <rFont val="Segoe UI"/>
            <family val="2"/>
          </rPr>
          <t>verringert den NA-Schaden um 4 (min 1) und verursacht 2 Schadenspunkte am Angreifer
bei Angriffen +2 Schaden und Absorbiert 4 Schadenspunkte vom erlittenem Schden beim Angriff
Werte pro Stachelreihe</t>
        </r>
      </text>
    </comment>
    <comment ref="E346" authorId="1" shapeId="0">
      <text>
        <r>
          <rPr>
            <b/>
            <sz val="9"/>
            <color indexed="81"/>
            <rFont val="Segoe UI"/>
            <family val="2"/>
          </rPr>
          <t>bei einem Angrif mit inaktifer Viproklinge ist der Schaden Einheitentinnage/10+1
Abernie mehr als die Aktive Vibroklinge</t>
        </r>
      </text>
    </comment>
    <comment ref="E347" authorId="1" shapeId="0">
      <text>
        <r>
          <rPr>
            <b/>
            <sz val="9"/>
            <color indexed="81"/>
            <rFont val="Segoe UI"/>
            <family val="2"/>
          </rPr>
          <t>bei einem Angrif mit inaktifer Viproklinge ist der Schaden Einheitentinnage/10+1
Abernie mehr als die Aktive Vibroklinge</t>
        </r>
      </text>
    </comment>
    <comment ref="E348" authorId="1" shapeId="0">
      <text>
        <r>
          <rPr>
            <b/>
            <sz val="9"/>
            <color indexed="81"/>
            <rFont val="Segoe UI"/>
            <family val="2"/>
          </rPr>
          <t>bei einem Angrif mit inaktifer Viproklinge ist der Schaden Einheitentinnage/10+1
Abernie mehr als die Aktive Vibroklinge</t>
        </r>
      </text>
    </comment>
    <comment ref="E349" authorId="1" shapeId="0">
      <text>
        <r>
          <rPr>
            <b/>
            <sz val="9"/>
            <color indexed="81"/>
            <rFont val="Segoe UI"/>
            <family val="2"/>
          </rPr>
          <t>bei einem Angrif mit inaktifer Viproklinge ist der Schaden Einheitentinnage/10+1
Abernie mehr als die Aktive Vibroklinge</t>
        </r>
      </text>
    </comment>
    <comment ref="C354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54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56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56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58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58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60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60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62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62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64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64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66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66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68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68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71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71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C375" authorId="0" shapeId="0">
      <text>
        <r>
          <rPr>
            <b/>
            <sz val="9"/>
            <color indexed="81"/>
            <rFont val="Segoe UI"/>
            <family val="2"/>
          </rPr>
          <t>der Kondensator muss in der vorhergehenden Runde aktivirt werden
und verursacht sobald er aktiviert wird jede runde 5 Wärmepunkte</t>
        </r>
      </text>
    </comment>
    <comment ref="E375" authorId="0" shapeId="0">
      <text>
        <r>
          <rPr>
            <b/>
            <sz val="9"/>
            <color indexed="81"/>
            <rFont val="Segoe UI"/>
            <family val="2"/>
          </rPr>
          <t>gilt nur bei aktiviertem PPK-Kondensator</t>
        </r>
      </text>
    </comment>
    <comment ref="E39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1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2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4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5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7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48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0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1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3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4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6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7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594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609" authorId="0" shapeId="0">
      <text>
        <r>
          <rPr>
            <b/>
            <sz val="9"/>
            <color indexed="81"/>
            <rFont val="Segoe UI"/>
            <family val="2"/>
          </rPr>
          <t>nur gegen Infanterie</t>
        </r>
      </text>
    </comment>
    <comment ref="E1427" authorId="0" shapeId="0">
      <text>
        <r>
          <rPr>
            <b/>
            <sz val="9"/>
            <color indexed="81"/>
            <rFont val="Segoe UI"/>
            <family val="2"/>
          </rPr>
          <t>ZES Funktion</t>
        </r>
      </text>
    </comment>
    <comment ref="E1429" authorId="0" shapeId="0">
      <text>
        <r>
          <rPr>
            <b/>
            <sz val="9"/>
            <color indexed="81"/>
            <rFont val="Segoe UI"/>
            <family val="2"/>
          </rPr>
          <t>ZES Funktion</t>
        </r>
      </text>
    </comment>
    <comment ref="E1430" authorId="0" shapeId="0">
      <text>
        <r>
          <rPr>
            <b/>
            <sz val="9"/>
            <color indexed="81"/>
            <rFont val="Segoe UI"/>
            <family val="2"/>
          </rPr>
          <t>Funktioniert wie Störsender</t>
        </r>
      </text>
    </comment>
    <comment ref="E1432" authorId="0" shapeId="0">
      <text>
        <r>
          <rPr>
            <b/>
            <sz val="9"/>
            <color indexed="81"/>
            <rFont val="Segoe UI"/>
            <family val="2"/>
          </rPr>
          <t>ZES Funktion</t>
        </r>
      </text>
    </comment>
    <comment ref="E1433" authorId="0" shapeId="0">
      <text>
        <r>
          <rPr>
            <b/>
            <sz val="9"/>
            <color indexed="81"/>
            <rFont val="Segoe UI"/>
            <family val="2"/>
          </rPr>
          <t>ZES Funktion</t>
        </r>
      </text>
    </comment>
  </commentList>
</comments>
</file>

<file path=xl/sharedStrings.xml><?xml version="1.0" encoding="utf-8"?>
<sst xmlns="http://schemas.openxmlformats.org/spreadsheetml/2006/main" count="4253" uniqueCount="713">
  <si>
    <t>Tonnage:</t>
  </si>
  <si>
    <t>Reaktorwert:</t>
  </si>
  <si>
    <t>Gehen:</t>
  </si>
  <si>
    <t>Rennen:</t>
  </si>
  <si>
    <t>Sprinten:</t>
  </si>
  <si>
    <t>Springen:</t>
  </si>
  <si>
    <t>Springtornister-BP:</t>
  </si>
  <si>
    <t>Sprungtornister-Treibstoff:</t>
  </si>
  <si>
    <t>UME:</t>
  </si>
  <si>
    <t>Bauzeilen:</t>
  </si>
  <si>
    <t>Kosten:</t>
  </si>
  <si>
    <t>max:</t>
  </si>
  <si>
    <t>Interne Struktur:</t>
  </si>
  <si>
    <t>Cocpit:</t>
  </si>
  <si>
    <t>Fortbewegung:</t>
  </si>
  <si>
    <t>Panzerung:</t>
  </si>
  <si>
    <t>Waffen:</t>
  </si>
  <si>
    <t>Systeme/Wärmetauscher</t>
  </si>
  <si>
    <t>Mittlerer Torso:</t>
  </si>
  <si>
    <t>Rechter Torso:</t>
  </si>
  <si>
    <t>Linker Torso:</t>
  </si>
  <si>
    <t>Oberer Rechter Arm:</t>
  </si>
  <si>
    <t>Oberer Linter Arm</t>
  </si>
  <si>
    <t>Mittlerer Rechter Arm:</t>
  </si>
  <si>
    <t>Mittlerer Linker Arm:</t>
  </si>
  <si>
    <t>Unterer Rechter Arm:</t>
  </si>
  <si>
    <t>Unterer Linker Arm:</t>
  </si>
  <si>
    <t>Vorderes Rechtes Bein:</t>
  </si>
  <si>
    <t>Vorderes Linkes Bein:</t>
  </si>
  <si>
    <t>Mittleres Rechtes Bein:</t>
  </si>
  <si>
    <t>Mittleres Linkes Bein:</t>
  </si>
  <si>
    <t>Hinteres Rechtes Bein:</t>
  </si>
  <si>
    <t>Hinteres Linkes Bein:</t>
  </si>
  <si>
    <t>Arme:</t>
  </si>
  <si>
    <t>Beine:</t>
  </si>
  <si>
    <t>Gesamt-Tonnage</t>
  </si>
  <si>
    <t>Mitte</t>
  </si>
  <si>
    <t>Links/Rechts</t>
  </si>
  <si>
    <t>Arme</t>
  </si>
  <si>
    <t>Beine</t>
  </si>
  <si>
    <t>Standard Bauzeilenverteilung</t>
  </si>
  <si>
    <t>Max. Bauzeilen</t>
  </si>
  <si>
    <t>Gewünschte Bauzeilen</t>
  </si>
  <si>
    <t>Aktivator-Verbesserungssystem</t>
  </si>
  <si>
    <t>Hand-Aktivator</t>
  </si>
  <si>
    <t>Unterarm- Aktivator</t>
  </si>
  <si>
    <t>Aktivator Bauzeilen:</t>
  </si>
  <si>
    <t>Gepanzerte Aktivatoren:</t>
  </si>
  <si>
    <t>Art:</t>
  </si>
  <si>
    <t>Endo-Komposit</t>
  </si>
  <si>
    <t>Endostahl</t>
  </si>
  <si>
    <t>Industriell</t>
  </si>
  <si>
    <t>Komposit</t>
  </si>
  <si>
    <t>Standard</t>
  </si>
  <si>
    <t>Verstärkt</t>
  </si>
  <si>
    <t>Auswahl:</t>
  </si>
  <si>
    <t>Muskulatur:</t>
  </si>
  <si>
    <t>Myomerakzelerator-Signalcodirung (MASC)</t>
  </si>
  <si>
    <t>Dreifachmyomere</t>
  </si>
  <si>
    <t>Ton AVS Arm</t>
  </si>
  <si>
    <t>Ton Avs Bein</t>
  </si>
  <si>
    <t>Bauzeilen</t>
  </si>
  <si>
    <t>Benötigte Bauzeilen:</t>
  </si>
  <si>
    <t>Verfügbare Bauzeilen:</t>
  </si>
  <si>
    <t>Verbrauchte Tonnage:</t>
  </si>
  <si>
    <t>Technologie Basis:</t>
  </si>
  <si>
    <t>Innere Stukturtonnage</t>
  </si>
  <si>
    <t>Innere Strukturpunkte</t>
  </si>
  <si>
    <t>IS:</t>
  </si>
  <si>
    <t>IS-BZ:</t>
  </si>
  <si>
    <t>Aktivator:</t>
  </si>
  <si>
    <t>Tonage:</t>
  </si>
  <si>
    <t>gepanzert</t>
  </si>
  <si>
    <t>Fusionsreaktor</t>
  </si>
  <si>
    <t>Verbrennung</t>
  </si>
  <si>
    <t>Zelle</t>
  </si>
  <si>
    <t>Kern- spaltung</t>
  </si>
  <si>
    <t>Std</t>
  </si>
  <si>
    <t>Leicht</t>
  </si>
  <si>
    <t>XL</t>
  </si>
  <si>
    <t>XXL</t>
  </si>
  <si>
    <t>Kompakt</t>
  </si>
  <si>
    <t>Primär Reaktor:</t>
  </si>
  <si>
    <t>Sekondär Reaktor:</t>
  </si>
  <si>
    <t>Gewünschte-Bewegungs-Punkte:</t>
  </si>
  <si>
    <t>Benötigter Reaktorwert:</t>
  </si>
  <si>
    <t>Aktueller Reaktorwert:</t>
  </si>
  <si>
    <t>Aktueller Reaktortonnage:</t>
  </si>
  <si>
    <t>Benötigte Reaktorbauzeilen:</t>
  </si>
  <si>
    <t>Reaktorkosten:</t>
  </si>
  <si>
    <t>Reaktorwert</t>
  </si>
  <si>
    <t>Gyroskop:</t>
  </si>
  <si>
    <t>Gewicht:</t>
  </si>
  <si>
    <t>Robust</t>
  </si>
  <si>
    <t>Extraleicht</t>
  </si>
  <si>
    <t>Gepanzerte Reaktorbauzeilen:</t>
  </si>
  <si>
    <t>Gepanzertes Gyroskopbauzeilen:</t>
  </si>
  <si>
    <t>Sprung-BP:</t>
  </si>
  <si>
    <t>Sprünge:</t>
  </si>
  <si>
    <t>Sprungtornister:</t>
  </si>
  <si>
    <t>Sprungdüsen:</t>
  </si>
  <si>
    <t>Standard:</t>
  </si>
  <si>
    <t>Verbesserte:</t>
  </si>
  <si>
    <t>Noch verfügbar:</t>
  </si>
  <si>
    <t>Summe:</t>
  </si>
  <si>
    <t>Tonnage</t>
  </si>
  <si>
    <t>Sprungtornister -Treibstoff</t>
  </si>
  <si>
    <t>Springen-BP</t>
  </si>
  <si>
    <t>Sprungdüsen</t>
  </si>
  <si>
    <t>Mechanische Sprungverstärker:</t>
  </si>
  <si>
    <t>Verbessert</t>
  </si>
  <si>
    <t>Strukturpunkte:</t>
  </si>
  <si>
    <t>Sprungtornister-BP:</t>
  </si>
  <si>
    <t>Kopfgröße</t>
  </si>
  <si>
    <t>Cockpit System:</t>
  </si>
  <si>
    <t>Sensoren:</t>
  </si>
  <si>
    <t>Optisch:</t>
  </si>
  <si>
    <t>Mittel:</t>
  </si>
  <si>
    <t>Cockpit</t>
  </si>
  <si>
    <t>Wärme:</t>
  </si>
  <si>
    <t>Groß:</t>
  </si>
  <si>
    <t>Lebenserhaltungssystem</t>
  </si>
  <si>
    <t>Magnet:</t>
  </si>
  <si>
    <t>Sehr Groß:</t>
  </si>
  <si>
    <t>Sensoren</t>
  </si>
  <si>
    <t>Mikrophon:</t>
  </si>
  <si>
    <t>Radar:</t>
  </si>
  <si>
    <t>Cockpit-Kommandokonsole</t>
  </si>
  <si>
    <t>Industrielles Cockpit (mit FLS)</t>
  </si>
  <si>
    <t>Verbesserte Optisch:</t>
  </si>
  <si>
    <t>Industrielles Cockpit (ohne FLS)</t>
  </si>
  <si>
    <t>Zusatzausrüstung für Zusätzlichen Piloten</t>
  </si>
  <si>
    <t>Verbesserte Wärme:</t>
  </si>
  <si>
    <t>Verbesserte Magnet:</t>
  </si>
  <si>
    <t>Standard Cockpit</t>
  </si>
  <si>
    <t>Gepanzertes Cockpit</t>
  </si>
  <si>
    <t>Verbesserte Mikrophon:</t>
  </si>
  <si>
    <t>Kleines Cockpit</t>
  </si>
  <si>
    <t>Gepanzertes Lebenserhaltungssystem</t>
  </si>
  <si>
    <t>Verbesserte Radar:</t>
  </si>
  <si>
    <t>Torsomontiertes-Cokpit</t>
  </si>
  <si>
    <t>Gepanzerte Sensoren</t>
  </si>
  <si>
    <t>Lebenserhaltungssystem:</t>
  </si>
  <si>
    <t>Trefferwurfmodifikator:</t>
  </si>
  <si>
    <t>Verfügbar:</t>
  </si>
  <si>
    <t>Endgültiges Cockpit:</t>
  </si>
  <si>
    <t>Verbessertes Lebenserhaltungssystem:</t>
  </si>
  <si>
    <t>Ganzkopf-Rettungssystem:</t>
  </si>
  <si>
    <t>Pilotenwurfmodifikator:</t>
  </si>
  <si>
    <t>Innere Strukturpunkte:</t>
  </si>
  <si>
    <t>Kopf:</t>
  </si>
  <si>
    <t>Mittlerer Torso Rücken:</t>
  </si>
  <si>
    <t>Rechter Torso Rücken:</t>
  </si>
  <si>
    <t>Linker Torso Rücken:</t>
  </si>
  <si>
    <t>Panzerung Gesamt:</t>
  </si>
  <si>
    <t>Kurtz Beschreibung:</t>
  </si>
  <si>
    <t>Ferrofibrit</t>
  </si>
  <si>
    <t>Ferrolamellar</t>
  </si>
  <si>
    <t>Gehärtet</t>
  </si>
  <si>
    <t>Industrielle</t>
  </si>
  <si>
    <t>Standardpanzerung für IndustrieMech</t>
  </si>
  <si>
    <t>Kommerziell</t>
  </si>
  <si>
    <t>Lesarreflekitv</t>
  </si>
  <si>
    <t>Schaden der durch Energie/Wärme Waffen entsteht wird halbiert, jeder anders verursachter Schaden verdoppelt</t>
  </si>
  <si>
    <t>Modular</t>
  </si>
  <si>
    <t>+1 bei Mechpilotenwürfen, -1 BP</t>
  </si>
  <si>
    <t>Reaktiv</t>
  </si>
  <si>
    <t>Halbiert den Schaden von Explosionswaffen, und wird zerstört wenn der zweite 2W6 Wurf eine 2 ergibt</t>
  </si>
  <si>
    <t>Standard / Schwere Industrielle</t>
  </si>
  <si>
    <t>Tarnkappen</t>
  </si>
  <si>
    <t>Tarnt den Mech</t>
  </si>
  <si>
    <t>Gewünschte Panzerungspunkte:</t>
  </si>
  <si>
    <t>max. Panzerungspunkte:</t>
  </si>
  <si>
    <t>Leichtere Panzerung, nur IndustrieMech</t>
  </si>
  <si>
    <t>Leichtere Panzerung</t>
  </si>
  <si>
    <t>Gewünschte Panzerungsart:</t>
  </si>
  <si>
    <t>Pro 5 Angefangenen Schadenspunkten wird -1 gerechnet, Panzerungs durchschlagende/gleitende (Kritische) Treffer werden ignoriert</t>
  </si>
  <si>
    <t>Hält das doppelte an Schadenspunkten aus, Panzerungs durchschlagende/gleitende (Kritische) Treffer werden ignoriert, Kritische Treffer erhalten einen Modifikator von -2, Pilotenfurf +1, Renn-BP -1</t>
  </si>
  <si>
    <t>BattleMech Kosten:</t>
  </si>
  <si>
    <t>Kampfwert:</t>
  </si>
  <si>
    <t>Typ:</t>
  </si>
  <si>
    <t>Schadenstyp:</t>
  </si>
  <si>
    <t>Schaden:</t>
  </si>
  <si>
    <t>Munition/t:</t>
  </si>
  <si>
    <t>TWM:</t>
  </si>
  <si>
    <t>FL-Comp:</t>
  </si>
  <si>
    <t>Monitionskosten:</t>
  </si>
  <si>
    <t>Laser</t>
  </si>
  <si>
    <t>PPK</t>
  </si>
  <si>
    <t>Raketen</t>
  </si>
  <si>
    <t>Artillerie</t>
  </si>
  <si>
    <t>Autokanone/02</t>
  </si>
  <si>
    <t>Autokanone/05</t>
  </si>
  <si>
    <t>Autokanone/10</t>
  </si>
  <si>
    <t>Autokanone/20</t>
  </si>
  <si>
    <t>Hochgeschwindigkeits-AK/02</t>
  </si>
  <si>
    <t>Hochgeschwindigkeits-AK/05</t>
  </si>
  <si>
    <t>Hochgeschwindigkeits-AK/10</t>
  </si>
  <si>
    <t>Hochgeschwindigkeits-AK/20</t>
  </si>
  <si>
    <t>LB-X/02</t>
  </si>
  <si>
    <t>LB-X/05</t>
  </si>
  <si>
    <t>LB-X/10</t>
  </si>
  <si>
    <t>LB-X/20</t>
  </si>
  <si>
    <t>Leichte AK/2</t>
  </si>
  <si>
    <t>Leichte AK/5</t>
  </si>
  <si>
    <t>Multi-AK/2</t>
  </si>
  <si>
    <t>Multi-AK/5</t>
  </si>
  <si>
    <t>Protomech-AK/2</t>
  </si>
  <si>
    <t>Protomech-AK/4</t>
  </si>
  <si>
    <t>Protomech-AK/8</t>
  </si>
  <si>
    <t>Ultra-AK/02</t>
  </si>
  <si>
    <t>Ultra-AK/05</t>
  </si>
  <si>
    <t>Ultra-AK/10</t>
  </si>
  <si>
    <t>Ultra-AK/20</t>
  </si>
  <si>
    <t>Autokanonen:</t>
  </si>
  <si>
    <t>Flechette</t>
  </si>
  <si>
    <t>Panzerprechend</t>
  </si>
  <si>
    <t>Präzision</t>
  </si>
  <si>
    <t>Flak</t>
  </si>
  <si>
    <t>Hülsenlos</t>
  </si>
  <si>
    <t>Leuchtspur</t>
  </si>
  <si>
    <t>Spezialmunitions Typen:</t>
  </si>
  <si>
    <t>Bündel</t>
  </si>
  <si>
    <t>Arrow-IV-Rakete</t>
  </si>
  <si>
    <t>Thumper</t>
  </si>
  <si>
    <t>Sniper</t>
  </si>
  <si>
    <t>Thumper-Kanone</t>
  </si>
  <si>
    <t>Sniper-Kanone</t>
  </si>
  <si>
    <t>Long Tom-Kanone</t>
  </si>
  <si>
    <t>Teilschwingen:</t>
  </si>
  <si>
    <t>Schuss:</t>
  </si>
  <si>
    <t>Beleuchtung</t>
  </si>
  <si>
    <t>Leserhemmend</t>
  </si>
  <si>
    <t>Rauch</t>
  </si>
  <si>
    <t>Zielsuchend</t>
  </si>
  <si>
    <t>Ungelenkt</t>
  </si>
  <si>
    <t>Donner / FASCAM</t>
  </si>
  <si>
    <t>Donner / Aktiv-IV</t>
  </si>
  <si>
    <t>Donner / Vibrabombw-IV</t>
  </si>
  <si>
    <t>Inferno-IV</t>
  </si>
  <si>
    <t>Luftabwehr-Arrow</t>
  </si>
  <si>
    <t>Copperhead</t>
  </si>
  <si>
    <t>Flüssiggeschütz / Flammer</t>
  </si>
  <si>
    <t>Flammer</t>
  </si>
  <si>
    <t>Flammer (Fahrzeug)</t>
  </si>
  <si>
    <t>ER-Flammer</t>
  </si>
  <si>
    <t>Schwerer Flammer</t>
  </si>
  <si>
    <t>Flüssiggeschütz</t>
  </si>
  <si>
    <t>Wasserwerfer</t>
  </si>
  <si>
    <t>Farbe / Verdunkelung</t>
  </si>
  <si>
    <t>Flammenhemmender Schaum</t>
  </si>
  <si>
    <t>Infernobrenstoff</t>
  </si>
  <si>
    <t>Korrosiv</t>
  </si>
  <si>
    <t>Kühlmittel</t>
  </si>
  <si>
    <t>Ölteppich</t>
  </si>
  <si>
    <t>Wasser</t>
  </si>
  <si>
    <t>Geschütz / Gaussgeschütz</t>
  </si>
  <si>
    <t>Leichtes Geschütz</t>
  </si>
  <si>
    <t>Mittleres Geschütz</t>
  </si>
  <si>
    <t>Schweres Geschütz</t>
  </si>
  <si>
    <t>Gaussgeschütz</t>
  </si>
  <si>
    <t>IA-Gaussgeschütz</t>
  </si>
  <si>
    <t>Rotationsgaussgeschütz 20</t>
  </si>
  <si>
    <t>Rotationsgaussgeschütz 30</t>
  </si>
  <si>
    <t>Rotationsgaussgeschütz 40</t>
  </si>
  <si>
    <t>Verbessertes Schweres Gausgeschütz</t>
  </si>
  <si>
    <t>MagShot</t>
  </si>
  <si>
    <t>Silver Bullet Gauss</t>
  </si>
  <si>
    <t>Leichtes Gaussgeschütz</t>
  </si>
  <si>
    <t>Schweres Gaussgeschütz</t>
  </si>
  <si>
    <t>Grantenwerfer</t>
  </si>
  <si>
    <t>Granatenwerfer / Mine</t>
  </si>
  <si>
    <t>Minenräumer</t>
  </si>
  <si>
    <t>Aktiv</t>
  </si>
  <si>
    <t>Befehlsdetoniert</t>
  </si>
  <si>
    <t>EMP (Befehlsdetoniert)</t>
  </si>
  <si>
    <t>EMP (Vibrabombe)</t>
  </si>
  <si>
    <t>Inferno</t>
  </si>
  <si>
    <t>Vibrabombe</t>
  </si>
  <si>
    <t>Brand</t>
  </si>
  <si>
    <t>Radartäuschkörper</t>
  </si>
  <si>
    <t>Splitter</t>
  </si>
  <si>
    <t>Minenleger (Land)</t>
  </si>
  <si>
    <t>Minenleger (Wasser)</t>
  </si>
  <si>
    <t>Leichter ER-Laser</t>
  </si>
  <si>
    <t>Mittelschwerer ER-Laser</t>
  </si>
  <si>
    <t>Schwerer ER-Laser</t>
  </si>
  <si>
    <t>Leichter Impulslaser</t>
  </si>
  <si>
    <t>Mittelschwerer Impulslaser</t>
  </si>
  <si>
    <t>Schwerer Impulslaser</t>
  </si>
  <si>
    <t>Leichter Laser</t>
  </si>
  <si>
    <t>Mittelschwerer Laser</t>
  </si>
  <si>
    <t>Schwerer Laser</t>
  </si>
  <si>
    <t>Mikro ER-Laser</t>
  </si>
  <si>
    <t>Mikro Impulslaser</t>
  </si>
  <si>
    <t>Leichter Ultralaser</t>
  </si>
  <si>
    <t>Mittelschwerer Ultralaser</t>
  </si>
  <si>
    <t>Schwerer Ultralaser</t>
  </si>
  <si>
    <t>Binärlaser-(Blazer)-Laser</t>
  </si>
  <si>
    <t>Bombast-Laser</t>
  </si>
  <si>
    <t>Leichter Chemischerlaser</t>
  </si>
  <si>
    <t>Mittelschwerer Chemischerlaser</t>
  </si>
  <si>
    <t>Schwerer Chemischerlaser</t>
  </si>
  <si>
    <t>Leichter ER-Impulslaser</t>
  </si>
  <si>
    <t>Mittelschwerer ER-Impulslaser</t>
  </si>
  <si>
    <t>Schwerer ER-Impulslaser</t>
  </si>
  <si>
    <t>Leichter Geschwindikeitsverstellbarer Laser</t>
  </si>
  <si>
    <t>Mittelschwerer Geschwindikeitsverstellbarer Laser</t>
  </si>
  <si>
    <t>Schwerer Geschwindikeitsverstellbarer Laser</t>
  </si>
  <si>
    <t>Leichter Verbesserter Ultralaser</t>
  </si>
  <si>
    <t>Mittelschwerer Verbesserter Ultralaser</t>
  </si>
  <si>
    <t>Schwerer Verbesserter Ultralaser</t>
  </si>
  <si>
    <t>Leichter X-Impulslaser</t>
  </si>
  <si>
    <t>Mittelschwerer X-Impulslaser</t>
  </si>
  <si>
    <t>Schwerer X-Impulslaser</t>
  </si>
  <si>
    <t>Binärlaser-(Blazer)-Laser + Laser-Isolator</t>
  </si>
  <si>
    <t>Bombast-Laser + Laser-Isolator</t>
  </si>
  <si>
    <t>Mittelschwerer Laser + Laser-Isolator</t>
  </si>
  <si>
    <t>Schwerer Laser + Laser-Isolator</t>
  </si>
  <si>
    <t>Leichter ER-Laser + Laser-Isolator</t>
  </si>
  <si>
    <t>Mittelschwerer ER-Laser + Laser-Isolator</t>
  </si>
  <si>
    <t>Schwerer ER-Laser + Laser-Isolator</t>
  </si>
  <si>
    <t>Leichter Impulslaser + Laser-Isolator</t>
  </si>
  <si>
    <t>Mittelschwerer Impulslaser + Laser-Isolator</t>
  </si>
  <si>
    <t>Schwerer Impulslaser + Laser-Isolator</t>
  </si>
  <si>
    <t>Leichter ER-Impulslaser + Laser-Isolator</t>
  </si>
  <si>
    <t>Mittelschwerer ER-Impulslaser + Laser-Isolator</t>
  </si>
  <si>
    <t>Schwerer ER-Impulslaser + Laser-Isolator</t>
  </si>
  <si>
    <t>Leichter X-Impulslaser + Laser-Isolator</t>
  </si>
  <si>
    <t>Mittelschwerer X-Impulslaser + Laser-Isolator</t>
  </si>
  <si>
    <t>Schwerer X-Impulslaser + Laser-Isolator</t>
  </si>
  <si>
    <t>Leichter Ultralaser + Laser-Isolator</t>
  </si>
  <si>
    <t>Mittelschwerer Ultralaser + Laser-Isolator</t>
  </si>
  <si>
    <t>Schwerer Ultralaser + Laser-Isolator</t>
  </si>
  <si>
    <t>Leichter Verbesserter Ultralaser + Laser-Isolator</t>
  </si>
  <si>
    <t>Mittelschwerer Verbesserter Ultralaser + Laser-Isolator</t>
  </si>
  <si>
    <t>Schwerer Verbesserter Ultralaser + Laser-Isolator</t>
  </si>
  <si>
    <t>Mittelschwerer Chemischerlaser + Laser-Isolator</t>
  </si>
  <si>
    <t>Schwerer Chemischerlaser + Laser-Isolator</t>
  </si>
  <si>
    <t>Leichter Geschwindikeitsverstellbarer Laser + Laser-Isolator</t>
  </si>
  <si>
    <t>Mittelschwerer Geschwindikeitsverstellbarer Laser + Laser-Isolator</t>
  </si>
  <si>
    <t>Schwerer Geschwindikeitsverstellbarer Laser + Laser-Isolator</t>
  </si>
  <si>
    <t>max. Reichweite:</t>
  </si>
  <si>
    <t>Maschinengewehr / Mörser</t>
  </si>
  <si>
    <t>Leichtes Maschinengewehr</t>
  </si>
  <si>
    <t>Mittelschweres Maschinengewehr</t>
  </si>
  <si>
    <t>Schweres Maschinengewehr</t>
  </si>
  <si>
    <t>Mech-Mörser/2</t>
  </si>
  <si>
    <t>Mech-Mörser/1</t>
  </si>
  <si>
    <t>Mech-Mörser/4</t>
  </si>
  <si>
    <t>Mech-Mörser/8</t>
  </si>
  <si>
    <t>Nakampfausrüstung</t>
  </si>
  <si>
    <t>Beil</t>
  </si>
  <si>
    <t>Schwert</t>
  </si>
  <si>
    <t>Flegel</t>
  </si>
  <si>
    <t>Kettenpeische</t>
  </si>
  <si>
    <t>Klauen (Hände)</t>
  </si>
  <si>
    <t>Krallen (Füße)</t>
  </si>
  <si>
    <t>Lanze</t>
  </si>
  <si>
    <t>Streitkolben</t>
  </si>
  <si>
    <t>Stacheln</t>
  </si>
  <si>
    <t>Leichtes Schild</t>
  </si>
  <si>
    <t>Mittelschweres Schild</t>
  </si>
  <si>
    <t>Schweres Schild</t>
  </si>
  <si>
    <t>Leichte Vibroklinge</t>
  </si>
  <si>
    <t>Mittelschwere Vibroklinge</t>
  </si>
  <si>
    <t>Schwere Vibroklinge</t>
  </si>
  <si>
    <t>Einziebare Vibroklinge</t>
  </si>
  <si>
    <t>Antipersonen</t>
  </si>
  <si>
    <t>Lenkgeschoss</t>
  </si>
  <si>
    <t>Leuchtkugel</t>
  </si>
  <si>
    <t>Luftdetonation</t>
  </si>
  <si>
    <t>Plassmageschütz</t>
  </si>
  <si>
    <t>Plassma- / PPK-Waffen</t>
  </si>
  <si>
    <t>Leichte PPK</t>
  </si>
  <si>
    <t>Schwere PPK</t>
  </si>
  <si>
    <t>Plassmakanone</t>
  </si>
  <si>
    <t>Kurzlauf-PPK</t>
  </si>
  <si>
    <t>ER-PPK</t>
  </si>
  <si>
    <t>Leichte PPK + PPK-Kondensator</t>
  </si>
  <si>
    <t>PPK + PPK-Kondensator</t>
  </si>
  <si>
    <t>Schwere PPK + PPK-Kondensator</t>
  </si>
  <si>
    <t>Kurzlauf-PPK + PPK-Kondensator</t>
  </si>
  <si>
    <t>ER-PPK + PPK-Kondensator</t>
  </si>
  <si>
    <t>Leichte PPK + PPK-Isolator</t>
  </si>
  <si>
    <t>PPK + PPK-Isolator</t>
  </si>
  <si>
    <t>Schwere PPK + PPK-Isolator</t>
  </si>
  <si>
    <t>Kurzlauf-PPK + PPK-Isolator</t>
  </si>
  <si>
    <t>ER-PPK + PPK-Isolator</t>
  </si>
  <si>
    <t>Leichte PPK + PPK-Kondensator/Isolator</t>
  </si>
  <si>
    <t>PPK + PPK-Kondensator/Isolator</t>
  </si>
  <si>
    <t>Schwere PPK + PPK-Kondensator/Isolator</t>
  </si>
  <si>
    <t>Kurzlauf-PPK + PPK-Kondensator/Isolator</t>
  </si>
  <si>
    <t>ER-PPK + PPK-Kondensator/Isolator</t>
  </si>
  <si>
    <t>N/A</t>
  </si>
  <si>
    <t>Blitz-KSR-2</t>
  </si>
  <si>
    <t>Blitz-KSR-4</t>
  </si>
  <si>
    <t>Blitz-KSR-6</t>
  </si>
  <si>
    <t>KSR-2</t>
  </si>
  <si>
    <t>KSR-4</t>
  </si>
  <si>
    <t>KSR-6</t>
  </si>
  <si>
    <t>KSR-2 + Artemis-IV</t>
  </si>
  <si>
    <t>KSR-4 + Artemis-IV</t>
  </si>
  <si>
    <t>KSR-6 + Artemis-IV</t>
  </si>
  <si>
    <t>LSR-5</t>
  </si>
  <si>
    <t>LSR-10</t>
  </si>
  <si>
    <t>LSR-15</t>
  </si>
  <si>
    <t>LSR-20</t>
  </si>
  <si>
    <t>LSR-5 + Artemis-IV</t>
  </si>
  <si>
    <t>LSR-10 + Artemis-IV</t>
  </si>
  <si>
    <t>LSR-15 + Artemis-IV</t>
  </si>
  <si>
    <t>LSR-20 + Artemis-IV</t>
  </si>
  <si>
    <t>LSR-5 + Artemis-V</t>
  </si>
  <si>
    <t>LSR-10 + Artemis-V</t>
  </si>
  <si>
    <t>LSR-15 + Artemis-V</t>
  </si>
  <si>
    <t>LSR-20 + Artemis-V</t>
  </si>
  <si>
    <t>Blitz-LSR-5</t>
  </si>
  <si>
    <t>Blitz-LSR-10</t>
  </si>
  <si>
    <t>Blitz-LSR-15</t>
  </si>
  <si>
    <t>Blitz-LSR-20</t>
  </si>
  <si>
    <t>ER-LSR-5</t>
  </si>
  <si>
    <t>ER-LSR-10</t>
  </si>
  <si>
    <t>ER-LSR-15</t>
  </si>
  <si>
    <t>ER-LSR-20</t>
  </si>
  <si>
    <t>Verbessertes LSR-5</t>
  </si>
  <si>
    <t>Verbessertes LSR-10</t>
  </si>
  <si>
    <t>Verbessertes LSR-15</t>
  </si>
  <si>
    <t>Verbessertes LSR-20</t>
  </si>
  <si>
    <t>MRW-3</t>
  </si>
  <si>
    <t>MRW-5</t>
  </si>
  <si>
    <t>MRW-7</t>
  </si>
  <si>
    <t>MRW-9</t>
  </si>
  <si>
    <t>MRW-3 + Artemis-IV</t>
  </si>
  <si>
    <t>MRW-5 + Artemis-IV</t>
  </si>
  <si>
    <t>MRW-7 + Artemis-IV</t>
  </si>
  <si>
    <t>MRW-9 + Artemis-IV</t>
  </si>
  <si>
    <t>MSR-10</t>
  </si>
  <si>
    <t>MSR-20</t>
  </si>
  <si>
    <t>MSR-30</t>
  </si>
  <si>
    <t>MSR-40</t>
  </si>
  <si>
    <t>MSR-10 + Apollo</t>
  </si>
  <si>
    <t>MSR-20 + Apollo</t>
  </si>
  <si>
    <t>MSR-30 + Apollo</t>
  </si>
  <si>
    <t>MSR-40 + Apollo</t>
  </si>
  <si>
    <t>TakRak-3</t>
  </si>
  <si>
    <t>TakRak-6</t>
  </si>
  <si>
    <t>TakRak-9</t>
  </si>
  <si>
    <t>TakRak-12</t>
  </si>
  <si>
    <t>Raketenwerfer-10</t>
  </si>
  <si>
    <t>Raketenwerfer-15</t>
  </si>
  <si>
    <t>Raketenwerfer-20</t>
  </si>
  <si>
    <t>KSR-2 + Artemis-V</t>
  </si>
  <si>
    <t>KSR-4 + Artemis-V</t>
  </si>
  <si>
    <t>KSR-6 + Artemis-V</t>
  </si>
  <si>
    <t>Harpune</t>
  </si>
  <si>
    <t>Narc- Raketenboje</t>
  </si>
  <si>
    <t>Verbesserte Narc- Raketenboje</t>
  </si>
  <si>
    <t>Mehrzweckrakete</t>
  </si>
  <si>
    <t>Narc-fähig</t>
  </si>
  <si>
    <t>Splitterrakete</t>
  </si>
  <si>
    <t>Tränengas</t>
  </si>
  <si>
    <t>Torpedo</t>
  </si>
  <si>
    <t>Magnetimpuls</t>
  </si>
  <si>
    <t>Anti-Strahlung</t>
  </si>
  <si>
    <t>Minenräum</t>
  </si>
  <si>
    <t>Säure</t>
  </si>
  <si>
    <t>Wärmesuch</t>
  </si>
  <si>
    <t>Tandemladung</t>
  </si>
  <si>
    <t>Gewälte Ausrütung:</t>
  </si>
  <si>
    <t>Industrie:</t>
  </si>
  <si>
    <t>Omni:</t>
  </si>
  <si>
    <t>Gewünschte BP:</t>
  </si>
  <si>
    <t>Brandgranate</t>
  </si>
  <si>
    <t>Donner</t>
  </si>
  <si>
    <t>Donner-Verbessert</t>
  </si>
  <si>
    <t>Donner-Inferno</t>
  </si>
  <si>
    <t>Donner-Aktiv</t>
  </si>
  <si>
    <t>Halbgelenkt</t>
  </si>
  <si>
    <t>Schwarm</t>
  </si>
  <si>
    <t>Schwarm-Verbessert</t>
  </si>
  <si>
    <t>Donner-Vibrabomben</t>
  </si>
  <si>
    <t>Folge-dem-Führer (FDF)</t>
  </si>
  <si>
    <t>Lade-Sequens</t>
  </si>
  <si>
    <t>Standard-KSR</t>
  </si>
  <si>
    <t>Standard-LSR</t>
  </si>
  <si>
    <t>Harpunen</t>
  </si>
  <si>
    <t>Magnetimpuls-KSR</t>
  </si>
  <si>
    <t>Magnetimpuls-LSR</t>
  </si>
  <si>
    <t>Minenräum-KSR</t>
  </si>
  <si>
    <t>Minenräum-LSR</t>
  </si>
  <si>
    <t>Rauch-KSR</t>
  </si>
  <si>
    <t>Rauch-LSR</t>
  </si>
  <si>
    <t>Wärmesuch-KSR</t>
  </si>
  <si>
    <t>Wärmesuch-LSR</t>
  </si>
  <si>
    <t>Extrem-Reichwiete (ER)</t>
  </si>
  <si>
    <t>Hochexlosiv (HE)</t>
  </si>
  <si>
    <t>Standard-Blitz</t>
  </si>
  <si>
    <t>Standard-MSR</t>
  </si>
  <si>
    <t>Standard-ER-LSR</t>
  </si>
  <si>
    <t>Peil</t>
  </si>
  <si>
    <t>Explosiv</t>
  </si>
  <si>
    <t>Peil-Verbessert</t>
  </si>
  <si>
    <t>Explosiv-Verbessert</t>
  </si>
  <si>
    <t>Störsender-Verbessert</t>
  </si>
  <si>
    <t>Chaos-Verbessert</t>
  </si>
  <si>
    <t>Nemesis-Verbessert</t>
  </si>
  <si>
    <t>Thunderbolt</t>
  </si>
  <si>
    <t>Thunderbolt-5</t>
  </si>
  <si>
    <t>Thunderbolt-10</t>
  </si>
  <si>
    <t>Thunderbolt-15</t>
  </si>
  <si>
    <t>Thunderbolt-20</t>
  </si>
  <si>
    <t>Abrissbirne</t>
  </si>
  <si>
    <t>Bergungsarm</t>
  </si>
  <si>
    <t>Bohrer</t>
  </si>
  <si>
    <t>Dampframme</t>
  </si>
  <si>
    <t>Doppelkettensäge</t>
  </si>
  <si>
    <t>Einziehbare Klinge</t>
  </si>
  <si>
    <t>Felsensäge</t>
  </si>
  <si>
    <t>Fernsenderverteiler</t>
  </si>
  <si>
    <t>Flüssigkeitsansaugsystem</t>
  </si>
  <si>
    <t>Flüssigkeitsansaugsystem-Leicht</t>
  </si>
  <si>
    <t>Kettensäge</t>
  </si>
  <si>
    <t>Kommunikationsausrüstung</t>
  </si>
  <si>
    <t>Arretierkran</t>
  </si>
  <si>
    <t>Kranarm</t>
  </si>
  <si>
    <t>Ladeschaufel</t>
  </si>
  <si>
    <t>Lastkippe</t>
  </si>
  <si>
    <t>Leiter</t>
  </si>
  <si>
    <t>Mädrescher</t>
  </si>
  <si>
    <t>Nagel-/Nietenpistole</t>
  </si>
  <si>
    <t>Leichter Protonenleger</t>
  </si>
  <si>
    <t>Mittelschwerer Protonenleger</t>
  </si>
  <si>
    <t>Schwerer Protonenleger</t>
  </si>
  <si>
    <t>Luft/Raum Retungskapsel</t>
  </si>
  <si>
    <t>Marine Retungskapsel</t>
  </si>
  <si>
    <t>Sanitätsausrüstung</t>
  </si>
  <si>
    <t>Hand Suchscheinwerfer</t>
  </si>
  <si>
    <t>Montierter Suchscheinwerfer</t>
  </si>
  <si>
    <t>Schweißbrenner</t>
  </si>
  <si>
    <t>Fracht-Container</t>
  </si>
  <si>
    <t>Frachtraum</t>
  </si>
  <si>
    <t>Frachtraum-Früssig</t>
  </si>
  <si>
    <t>Frachtraum-Isoliert/Gekühlt</t>
  </si>
  <si>
    <t>Beagle-Sonde</t>
  </si>
  <si>
    <t>CASE</t>
  </si>
  <si>
    <t>Feuerleitcomputer</t>
  </si>
  <si>
    <t>K³-Computer-Master</t>
  </si>
  <si>
    <t>K³-Computer-Diener</t>
  </si>
  <si>
    <t>K³-Computer-Verbessert</t>
  </si>
  <si>
    <t>Maschinengewehrbaterie</t>
  </si>
  <si>
    <t>Splitterkapsel</t>
  </si>
  <si>
    <t>Sprengkapsel</t>
  </si>
  <si>
    <t>Wächter-Störsender</t>
  </si>
  <si>
    <t>ZES</t>
  </si>
  <si>
    <t>Aktive Sonde</t>
  </si>
  <si>
    <t>Aktive Sonde Leicht</t>
  </si>
  <si>
    <t>Raketenabwehrsystem</t>
  </si>
  <si>
    <t>Störsender</t>
  </si>
  <si>
    <t>ZES Leicht</t>
  </si>
  <si>
    <t>Aktive Sonde-Bluthund-AS</t>
  </si>
  <si>
    <t>Aktive Sonde-Wachhund-EKKFS</t>
  </si>
  <si>
    <t>HarJel System</t>
  </si>
  <si>
    <t>Blue-Shield-PFD</t>
  </si>
  <si>
    <t>CASE II</t>
  </si>
  <si>
    <t>Chamälion-LPS</t>
  </si>
  <si>
    <t>Faltbares Komandomodul</t>
  </si>
  <si>
    <t>Drohnen-Betribssystem</t>
  </si>
  <si>
    <t>Elektronische Kriegsfürungs-Ausrüstung</t>
  </si>
  <si>
    <t>Engel-Störsender</t>
  </si>
  <si>
    <t>Falschirm-Standard</t>
  </si>
  <si>
    <t>Falschirm-Tarnfleck</t>
  </si>
  <si>
    <t>Falschirm-Tarn</t>
  </si>
  <si>
    <t>Falschirm-Standard-Widerverwendbar</t>
  </si>
  <si>
    <t>Falschirm-Tarnfleck-Widerverwendbar</t>
  </si>
  <si>
    <t>Falschirm-Tarn-Widerverwendbar</t>
  </si>
  <si>
    <t>Geschütz-Turm</t>
  </si>
  <si>
    <t>K³-Computer-Diener-Hochleistung</t>
  </si>
  <si>
    <t>K³-Computer-Master-Hochleistung</t>
  </si>
  <si>
    <t>K³-Computer-Notfallmeister</t>
  </si>
  <si>
    <t>K³-Computer-Fernsensorenwerfer</t>
  </si>
  <si>
    <t>Kühlmittel-Kapsel</t>
  </si>
  <si>
    <t>Laser-Raketenabwehrsystem</t>
  </si>
  <si>
    <t>Leere-Signatur</t>
  </si>
  <si>
    <t>Mechkapsel</t>
  </si>
  <si>
    <t>Boden-Mobiler Hyperpulsgenerator</t>
  </si>
  <si>
    <t>Null-Signatursystem</t>
  </si>
  <si>
    <t>Radartäuschkörper-Kapsel</t>
  </si>
  <si>
    <t>Sprengfalle</t>
  </si>
  <si>
    <t>Taser</t>
  </si>
  <si>
    <t>Turbolader</t>
  </si>
  <si>
    <t>Überwachungskamera</t>
  </si>
  <si>
    <t>Systeme:</t>
  </si>
  <si>
    <t>Industrie Ausrüstung:</t>
  </si>
  <si>
    <t>E</t>
  </si>
  <si>
    <t>Clan</t>
  </si>
  <si>
    <t>Innere Sphäre</t>
  </si>
  <si>
    <t>Beide</t>
  </si>
  <si>
    <t>PV</t>
  </si>
  <si>
    <t>E,KE,Z</t>
  </si>
  <si>
    <t>***</t>
  </si>
  <si>
    <t>R,E</t>
  </si>
  <si>
    <t>E,Z</t>
  </si>
  <si>
    <t>NA</t>
  </si>
  <si>
    <t>PV,WEG</t>
  </si>
  <si>
    <t>1W6 -1</t>
  </si>
  <si>
    <t>PV,IA</t>
  </si>
  <si>
    <t>Frachtraum:</t>
  </si>
  <si>
    <t>Frachtraum-Isoliert/Gekühlt:</t>
  </si>
  <si>
    <t>PD,X</t>
  </si>
  <si>
    <t>PV,WEG,X</t>
  </si>
  <si>
    <t>PV,S,V,X,WEG</t>
  </si>
  <si>
    <t>15/10/5</t>
  </si>
  <si>
    <t>PV,E,WEG,X</t>
  </si>
  <si>
    <t>FE,WEG</t>
  </si>
  <si>
    <t>DB,X</t>
  </si>
  <si>
    <t>Devensiv KW:</t>
  </si>
  <si>
    <t>Offensiv KW:</t>
  </si>
  <si>
    <t>Deffensivfaktor:</t>
  </si>
  <si>
    <t>DB</t>
  </si>
  <si>
    <t>J</t>
  </si>
  <si>
    <t>Wärmefaktor:</t>
  </si>
  <si>
    <t>Zusetsliche Renn BP:</t>
  </si>
  <si>
    <t>Gewichtsfreie Wärmetauscher</t>
  </si>
  <si>
    <t>Bauzeilenfreie Wärmetauscher</t>
  </si>
  <si>
    <t>Doppel:</t>
  </si>
  <si>
    <t>Laser:</t>
  </si>
  <si>
    <t>Kompakt:</t>
  </si>
  <si>
    <t>Wärme</t>
  </si>
  <si>
    <t>Eingebaute Wärmetauscher:</t>
  </si>
  <si>
    <t>Differenz:</t>
  </si>
  <si>
    <t>Wärmetauscher Auswahl:</t>
  </si>
  <si>
    <t>Tonnen:</t>
  </si>
  <si>
    <t>DB,W</t>
  </si>
  <si>
    <t>Munition KW:</t>
  </si>
  <si>
    <t>DB,IA</t>
  </si>
  <si>
    <t>DB,F</t>
  </si>
  <si>
    <t>N</t>
  </si>
  <si>
    <t>KW:</t>
  </si>
  <si>
    <t>Schaden bei optimaler schussaufteilung pro Runde:</t>
  </si>
  <si>
    <t>DB,S</t>
  </si>
  <si>
    <t>DB,S/S(6)</t>
  </si>
  <si>
    <t>FL-C-KW:</t>
  </si>
  <si>
    <t>KW-EX</t>
  </si>
  <si>
    <t>DB,S/S(2)</t>
  </si>
  <si>
    <t>Defensiv Kampfwert:</t>
  </si>
  <si>
    <t>Offensiv Kampfwert:</t>
  </si>
  <si>
    <t>Endgültiger Kampfwert:</t>
  </si>
  <si>
    <t>Bewegung:</t>
  </si>
  <si>
    <t>Modifikator:</t>
  </si>
  <si>
    <t>Geschwindikeitsfaktor</t>
  </si>
  <si>
    <t>FE,W,F</t>
  </si>
  <si>
    <t>FE,F</t>
  </si>
  <si>
    <t>FE</t>
  </si>
  <si>
    <t>FE,WE,IA</t>
  </si>
  <si>
    <t>F</t>
  </si>
  <si>
    <t>DB,FE</t>
  </si>
  <si>
    <t>FE,IA</t>
  </si>
  <si>
    <t>Wegwerf</t>
  </si>
  <si>
    <t>V-Wegwerf</t>
  </si>
  <si>
    <t>DB,WE,IA</t>
  </si>
  <si>
    <t>DE,E</t>
  </si>
  <si>
    <t>DE,WE,IA</t>
  </si>
  <si>
    <t>DE,IA</t>
  </si>
  <si>
    <t>DE</t>
  </si>
  <si>
    <t>DB,X,IA</t>
  </si>
  <si>
    <t>DB,S,F,X</t>
  </si>
  <si>
    <t>DB,S,X</t>
  </si>
  <si>
    <t>FE,E</t>
  </si>
  <si>
    <t>S</t>
  </si>
  <si>
    <t>E,IA</t>
  </si>
  <si>
    <t>S,WE</t>
  </si>
  <si>
    <t>DE,PV</t>
  </si>
  <si>
    <t>DE,V</t>
  </si>
  <si>
    <t>I,IA</t>
  </si>
  <si>
    <t>I</t>
  </si>
  <si>
    <t>I,V,IA</t>
  </si>
  <si>
    <t>I,V,IA,PV</t>
  </si>
  <si>
    <t>I,IA,PV</t>
  </si>
  <si>
    <t>I,PV</t>
  </si>
  <si>
    <t>DE,X</t>
  </si>
  <si>
    <t>DE,PV,X</t>
  </si>
  <si>
    <t>DE,IA,PV</t>
  </si>
  <si>
    <t>R,S,W</t>
  </si>
  <si>
    <t>R,S,IA</t>
  </si>
  <si>
    <t>R,S</t>
  </si>
  <si>
    <t>R,FE</t>
  </si>
  <si>
    <t>R,S,FE,IA</t>
  </si>
  <si>
    <t>NA,V</t>
  </si>
  <si>
    <t>NA,KS</t>
  </si>
  <si>
    <t>DE,WE</t>
  </si>
  <si>
    <t>DE,X,PV</t>
  </si>
  <si>
    <t>R</t>
  </si>
  <si>
    <t>IA,R</t>
  </si>
  <si>
    <t>R,S,E</t>
  </si>
  <si>
    <t>RS</t>
  </si>
  <si>
    <t>Narc-fähig-KSR</t>
  </si>
  <si>
    <t>Narc-fähig-LSR</t>
  </si>
  <si>
    <t>Splitterrakete-KSR</t>
  </si>
  <si>
    <t>Splitterrakete-LSR</t>
  </si>
  <si>
    <t>Anti-Strahlung-KSR</t>
  </si>
  <si>
    <t>Anti-Strahlung-LSR</t>
  </si>
  <si>
    <t>R,IA</t>
  </si>
  <si>
    <t>Energie bedarf</t>
  </si>
  <si>
    <t>Bewegung max:</t>
  </si>
  <si>
    <t>Fähikeit:</t>
  </si>
  <si>
    <t>Schütze:</t>
  </si>
  <si>
    <t>Pilot:</t>
  </si>
  <si>
    <t>C-Noten</t>
  </si>
  <si>
    <t>Frachtraum-Flüssig:</t>
  </si>
  <si>
    <t>MechKrieger-Wasserüberlebenssystem:</t>
  </si>
  <si>
    <t>Empfohlene Wärmetauscher:</t>
  </si>
  <si>
    <t>4 ER_PPK+V-IS</t>
  </si>
  <si>
    <t>290 GravitonSchild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</si>
</sst>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43" fontId="0" fillId="0" borderId="0" xfId="0" applyNumberFormat="1"/>
    <xf numFmtId="0" fontId="0" fillId="3" borderId="0" xfId="0" applyFill="1"/>
    <xf numFmtId="0" fontId="4" fillId="0" borderId="0" xfId="0" applyFont="1"/>
    <xf numFmtId="0" fontId="0" fillId="0" borderId="0" xfId="0" applyAlignment="1">
      <alignment vertical="center"/>
    </xf>
    <xf numFmtId="0" fontId="1" fillId="2" borderId="1" xfId="1" applyAlignme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3" fontId="0" fillId="0" borderId="0" xfId="0" applyNumberFormat="1" applyAlignment="1"/>
    <xf numFmtId="43" fontId="1" fillId="2" borderId="1" xfId="1" applyNumberFormat="1"/>
    <xf numFmtId="43" fontId="2" fillId="0" borderId="2" xfId="2" applyNumberFormat="1"/>
    <xf numFmtId="0" fontId="0" fillId="0" borderId="0" xfId="0" applyAlignment="1">
      <alignment horizontal="center" vertical="center"/>
    </xf>
    <xf numFmtId="0" fontId="4" fillId="0" borderId="0" xfId="0" applyNumberFormat="1" applyFont="1"/>
    <xf numFmtId="43" fontId="4" fillId="0" borderId="0" xfId="0" applyNumberFormat="1" applyFont="1"/>
    <xf numFmtId="0" fontId="0" fillId="0" borderId="0" xfId="0" applyAlignment="1">
      <alignment vertical="center" wrapText="1"/>
    </xf>
    <xf numFmtId="0" fontId="6" fillId="4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1" fillId="2" borderId="1" xfId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4" borderId="0" xfId="0" applyNumberFormat="1" applyFill="1"/>
    <xf numFmtId="43" fontId="0" fillId="5" borderId="0" xfId="0" applyNumberFormat="1" applyFill="1"/>
    <xf numFmtId="43" fontId="0" fillId="0" borderId="0" xfId="0" applyNumberFormat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43" fontId="0" fillId="6" borderId="0" xfId="0" applyNumberFormat="1" applyFill="1"/>
    <xf numFmtId="9" fontId="0" fillId="6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1" fillId="6" borderId="1" xfId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3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/>
    <xf numFmtId="0" fontId="0" fillId="0" borderId="0" xfId="0" applyAlignment="1">
      <alignment horizontal="center"/>
    </xf>
    <xf numFmtId="43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2" fillId="0" borderId="2" xfId="2" applyNumberFormat="1"/>
    <xf numFmtId="164" fontId="0" fillId="0" borderId="0" xfId="0" applyNumberFormat="1"/>
    <xf numFmtId="164" fontId="2" fillId="0" borderId="2" xfId="2" applyNumberFormat="1"/>
    <xf numFmtId="1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43" fontId="0" fillId="0" borderId="0" xfId="0" applyNumberFormat="1" applyAlignment="1"/>
    <xf numFmtId="43" fontId="4" fillId="0" borderId="0" xfId="0" applyNumberFormat="1" applyFont="1" applyAlignment="1"/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43" fontId="0" fillId="0" borderId="0" xfId="0" applyNumberForma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</cellXfs>
  <cellStyles count="3">
    <cellStyle name="Eingabe" xfId="1" builtinId="20"/>
    <cellStyle name="Ergebnis" xfId="2" builtinId="25"/>
    <cellStyle name="Standard" xfId="0" builtinId="0"/>
  </cellStyles>
  <dxfs count="6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10" sqref="J10"/>
    </sheetView>
  </sheetViews>
  <sheetFormatPr baseColWidth="10" defaultRowHeight="15" x14ac:dyDescent="0.25"/>
  <cols>
    <col min="1" max="1" width="27.7109375" customWidth="1"/>
    <col min="3" max="3" width="3.5703125" customWidth="1"/>
    <col min="4" max="4" width="24" customWidth="1"/>
    <col min="6" max="6" width="11.140625" bestFit="1" customWidth="1"/>
    <col min="7" max="7" width="20.5703125" customWidth="1"/>
    <col min="13" max="13" width="23.5703125" customWidth="1"/>
  </cols>
  <sheetData>
    <row r="1" spans="1:15" x14ac:dyDescent="0.25">
      <c r="A1" t="s">
        <v>0</v>
      </c>
      <c r="B1">
        <f>'Interne Struktur'!B1</f>
        <v>200</v>
      </c>
    </row>
    <row r="2" spans="1:15" x14ac:dyDescent="0.25">
      <c r="A2" t="s">
        <v>1</v>
      </c>
      <c r="B2">
        <f>Fortbewegung!B7</f>
        <v>600</v>
      </c>
      <c r="E2" t="s">
        <v>9</v>
      </c>
      <c r="F2" t="s">
        <v>0</v>
      </c>
      <c r="G2" t="s">
        <v>10</v>
      </c>
      <c r="J2" t="s">
        <v>101</v>
      </c>
      <c r="K2" s="2">
        <v>1</v>
      </c>
      <c r="M2" t="s">
        <v>644</v>
      </c>
      <c r="N2" s="77">
        <f>(Panzerung!L18+Fortbewegung!L6+Systeme_Industrie!R1-IF((Systeme_Industrie!H11+Systeme_Industrie!H12)=1,0.666,1)*IF((Systeme_Industrie!H11+Systeme_Industrie!H12)&gt;=2,0,1)*Waffen!AB1)*(1+Systeme_Industrie!T1+IF(Panzerung!D12&gt;0,0.2,0))</f>
        <v>3229.9</v>
      </c>
    </row>
    <row r="3" spans="1:15" x14ac:dyDescent="0.25">
      <c r="D3" t="s">
        <v>11</v>
      </c>
      <c r="E3">
        <f>'Interne Struktur'!B12+Kopf!B19</f>
        <v>148</v>
      </c>
      <c r="F3" s="81">
        <f>B1</f>
        <v>200</v>
      </c>
      <c r="G3" s="11"/>
      <c r="H3" t="s">
        <v>707</v>
      </c>
      <c r="J3" t="s">
        <v>470</v>
      </c>
      <c r="K3" s="2"/>
      <c r="M3" t="s">
        <v>645</v>
      </c>
      <c r="N3" s="77">
        <f>((Systeme_Industrie!S1+Waffen!AA1)*IF((Wärmetauscher!D11/Wärmetauscher!D10)&gt;1.5,1.5,Wärmetauscher!D11/Wärmetauscher!D10))*IF(Kopf!B10&gt;0,0.9,1)*(SUMIF(Tabellen!AD2:AD52,Fortbewegung!L7,Tabellen!AF2:AF52))+B1</f>
        <v>914.61386138613864</v>
      </c>
      <c r="O3">
        <v>4574</v>
      </c>
    </row>
    <row r="4" spans="1:15" ht="15.75" thickBot="1" x14ac:dyDescent="0.3">
      <c r="A4" t="s">
        <v>2</v>
      </c>
      <c r="B4">
        <f>Fortbewegung!B25</f>
        <v>3</v>
      </c>
      <c r="F4" s="77"/>
      <c r="J4" t="s">
        <v>469</v>
      </c>
      <c r="K4" s="2"/>
      <c r="M4" t="s">
        <v>646</v>
      </c>
      <c r="N4" s="78">
        <f>(N3+N2+O3)*SUMIF(Tabellen!AH3:AH17,B16+4,Tabellen!AI3:AI17)*SUMIF(Tabellen!AH3:AH17,B17+5,Tabellen!AJ3:AJ17)</f>
        <v>12205.919405940593</v>
      </c>
    </row>
    <row r="5" spans="1:15" ht="15.75" thickTop="1" x14ac:dyDescent="0.25">
      <c r="A5" t="s">
        <v>3</v>
      </c>
      <c r="B5">
        <f>Fortbewegung!B26+IF(Panzerung!D5&gt;0,-1,0)+IF(Panzerung!C9&gt;0,-1,0)</f>
        <v>5</v>
      </c>
      <c r="D5" t="s">
        <v>12</v>
      </c>
      <c r="E5">
        <f>'Interne Struktur'!B13</f>
        <v>19</v>
      </c>
      <c r="F5" s="77">
        <f>'Interne Struktur'!B15</f>
        <v>20</v>
      </c>
      <c r="G5" s="3">
        <f>'Interne Struktur'!B17</f>
        <v>320900</v>
      </c>
      <c r="H5" t="s">
        <v>707</v>
      </c>
    </row>
    <row r="6" spans="1:15" x14ac:dyDescent="0.25">
      <c r="A6" t="s">
        <v>4</v>
      </c>
      <c r="B6">
        <f>ROUNDUP(B5*1.3333333333,0)</f>
        <v>7</v>
      </c>
      <c r="D6" t="s">
        <v>13</v>
      </c>
      <c r="E6">
        <f>Kopf!B20</f>
        <v>9</v>
      </c>
      <c r="F6" s="77">
        <f>Kopf!C20</f>
        <v>9</v>
      </c>
      <c r="G6" s="3">
        <f>Kopf!D20</f>
        <v>3974666.666666667</v>
      </c>
      <c r="H6" t="s">
        <v>707</v>
      </c>
    </row>
    <row r="7" spans="1:15" x14ac:dyDescent="0.25">
      <c r="A7" t="s">
        <v>5</v>
      </c>
      <c r="B7">
        <f>Fortbewegung!B27</f>
        <v>0</v>
      </c>
      <c r="D7" t="s">
        <v>14</v>
      </c>
      <c r="E7">
        <f>Fortbewegung!L3</f>
        <v>24</v>
      </c>
      <c r="F7" s="77">
        <f>Fortbewegung!L4</f>
        <v>31</v>
      </c>
      <c r="G7" s="3">
        <f>Fortbewegung!L5</f>
        <v>38000000</v>
      </c>
      <c r="H7" t="s">
        <v>707</v>
      </c>
    </row>
    <row r="8" spans="1:15" x14ac:dyDescent="0.25">
      <c r="A8" t="s">
        <v>8</v>
      </c>
      <c r="B8">
        <f>Fortbewegung!B28</f>
        <v>0</v>
      </c>
      <c r="D8" t="s">
        <v>15</v>
      </c>
      <c r="E8">
        <f>Panzerung!I18</f>
        <v>14</v>
      </c>
      <c r="F8" s="77">
        <f>Panzerung!J18</f>
        <v>33.96875</v>
      </c>
      <c r="G8" s="3">
        <f>Panzerung!K18</f>
        <v>1059375</v>
      </c>
      <c r="H8" t="s">
        <v>707</v>
      </c>
      <c r="J8" t="s">
        <v>712</v>
      </c>
    </row>
    <row r="9" spans="1:15" x14ac:dyDescent="0.25">
      <c r="E9">
        <f>5+12</f>
        <v>17</v>
      </c>
      <c r="F9" s="77">
        <f>19+7.5*4</f>
        <v>49</v>
      </c>
      <c r="G9">
        <f>1000000+315000*4</f>
        <v>2260000</v>
      </c>
      <c r="J9" t="s">
        <v>711</v>
      </c>
    </row>
    <row r="10" spans="1:15" x14ac:dyDescent="0.25">
      <c r="A10" t="s">
        <v>6</v>
      </c>
      <c r="B10">
        <f>Fortbewegung!B31</f>
        <v>0</v>
      </c>
      <c r="D10" t="s">
        <v>16</v>
      </c>
      <c r="E10" s="77">
        <f>Waffen!Z1</f>
        <v>28</v>
      </c>
      <c r="F10" s="77">
        <f>Waffen!Y1</f>
        <v>43</v>
      </c>
      <c r="G10" s="3">
        <f>Waffen!AF1</f>
        <v>976000</v>
      </c>
      <c r="H10" t="s">
        <v>707</v>
      </c>
    </row>
    <row r="11" spans="1:15" x14ac:dyDescent="0.25">
      <c r="A11" s="86" t="s">
        <v>7</v>
      </c>
      <c r="B11" s="87" t="e">
        <f>Fortbewegung!B32</f>
        <v>#DIV/0!</v>
      </c>
      <c r="D11" t="s">
        <v>17</v>
      </c>
      <c r="E11" s="77">
        <f>SUM(Wärmetauscher!F16,Systeme_Industrie!W1)</f>
        <v>15</v>
      </c>
      <c r="F11" s="77">
        <f>SUM(Wärmetauscher!D16,Systeme_Industrie!V1)</f>
        <v>14</v>
      </c>
      <c r="G11" s="3">
        <f>SUM(Wärmetauscher!H16,Systeme_Industrie!X1)</f>
        <v>1744000</v>
      </c>
      <c r="H11" t="s">
        <v>707</v>
      </c>
    </row>
    <row r="12" spans="1:15" x14ac:dyDescent="0.25">
      <c r="A12" s="86"/>
      <c r="B12" s="87"/>
      <c r="F12" s="77"/>
    </row>
    <row r="13" spans="1:15" ht="15.75" thickBot="1" x14ac:dyDescent="0.3">
      <c r="D13" t="s">
        <v>104</v>
      </c>
      <c r="E13" s="78">
        <f>SUM(E5:E8,E9:E12)</f>
        <v>126</v>
      </c>
      <c r="F13" s="78">
        <f>SUM(F5:F8,F9:F12)</f>
        <v>199.96875</v>
      </c>
      <c r="G13" s="12">
        <f>SUM(G5:G8,G9:G12)</f>
        <v>48334941.666666664</v>
      </c>
      <c r="H13" t="s">
        <v>707</v>
      </c>
    </row>
    <row r="14" spans="1:15" ht="15.75" thickTop="1" x14ac:dyDescent="0.25">
      <c r="F14" s="77"/>
    </row>
    <row r="15" spans="1:15" x14ac:dyDescent="0.25">
      <c r="D15" t="s">
        <v>103</v>
      </c>
      <c r="E15" s="77">
        <f>E3-E13</f>
        <v>22</v>
      </c>
      <c r="F15" s="77">
        <f>F3-F13</f>
        <v>3.125E-2</v>
      </c>
      <c r="G15" s="3">
        <f>G3-G17</f>
        <v>-145004825</v>
      </c>
      <c r="H15" t="s">
        <v>707</v>
      </c>
    </row>
    <row r="16" spans="1:15" x14ac:dyDescent="0.25">
      <c r="A16" t="s">
        <v>143</v>
      </c>
      <c r="B16">
        <f>Kopf!B25+Panzerung!K21</f>
        <v>-2</v>
      </c>
    </row>
    <row r="17" spans="1:8" ht="15.75" thickBot="1" x14ac:dyDescent="0.3">
      <c r="A17" t="s">
        <v>148</v>
      </c>
      <c r="B17">
        <f>Kopf!B26+Panzerung!K22+IF('Interne Struktur'!B9&gt;=4,-2,0)+IF('Interne Struktur'!B9&gt;=6,-2,0)</f>
        <v>0</v>
      </c>
      <c r="D17" t="s">
        <v>178</v>
      </c>
      <c r="G17" s="12">
        <f>G13*(1+B1/(IF((K2+K3)&gt;0,100,0)+IF(K4&gt;0,400,0)))*IF(K3&gt;0,1.25,1)</f>
        <v>145004825</v>
      </c>
      <c r="H17" t="s">
        <v>707</v>
      </c>
    </row>
    <row r="18" spans="1:8" ht="15.75" thickTop="1" x14ac:dyDescent="0.25"/>
    <row r="19" spans="1:8" x14ac:dyDescent="0.25">
      <c r="A19" s="88" t="s">
        <v>638</v>
      </c>
      <c r="B19" s="89">
        <f>Waffen!AC1</f>
        <v>21</v>
      </c>
    </row>
    <row r="20" spans="1:8" x14ac:dyDescent="0.25">
      <c r="A20" s="88"/>
      <c r="B20" s="89"/>
    </row>
    <row r="22" spans="1:8" x14ac:dyDescent="0.25">
      <c r="A22" t="s">
        <v>606</v>
      </c>
      <c r="B22">
        <f>Systeme_Industrie!L79*Systeme_Industrie!H79+Systeme_Industrie!L80*Systeme_Industrie!H80</f>
        <v>0</v>
      </c>
    </row>
    <row r="23" spans="1:8" x14ac:dyDescent="0.25">
      <c r="A23" t="s">
        <v>708</v>
      </c>
      <c r="B23">
        <f>Systeme_Industrie!L81*Systeme_Industrie!H81*0.91</f>
        <v>0</v>
      </c>
    </row>
    <row r="24" spans="1:8" x14ac:dyDescent="0.25">
      <c r="A24" t="s">
        <v>607</v>
      </c>
      <c r="B24">
        <f>Systeme_Industrie!L82*Systeme_Industrie!H82*0.87</f>
        <v>0</v>
      </c>
    </row>
  </sheetData>
  <mergeCells count="4">
    <mergeCell ref="A11:A12"/>
    <mergeCell ref="B11:B12"/>
    <mergeCell ref="A19:A20"/>
    <mergeCell ref="B19:B20"/>
  </mergeCells>
  <conditionalFormatting sqref="E13">
    <cfRule type="cellIs" dxfId="65" priority="4" operator="greaterThan">
      <formula>$E$3+0.5</formula>
    </cfRule>
  </conditionalFormatting>
  <conditionalFormatting sqref="F13">
    <cfRule type="cellIs" dxfId="64" priority="3" operator="greaterThan">
      <formula>($F$3+$F$3*0.02)</formula>
    </cfRule>
  </conditionalFormatting>
  <conditionalFormatting sqref="G17">
    <cfRule type="cellIs" dxfId="63" priority="1" operator="greaterThan">
      <formula>IF($G$3&gt;0,$G$3,100000000000)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selection activeCell="E27" sqref="E27"/>
    </sheetView>
  </sheetViews>
  <sheetFormatPr baseColWidth="10" defaultRowHeight="15" x14ac:dyDescent="0.25"/>
  <cols>
    <col min="1" max="1" width="20.5703125" customWidth="1"/>
    <col min="2" max="2" width="16.5703125" customWidth="1"/>
    <col min="4" max="4" width="3.5703125" customWidth="1"/>
    <col min="5" max="5" width="21.140625" customWidth="1"/>
    <col min="6" max="6" width="19.42578125" customWidth="1"/>
    <col min="7" max="7" width="13.140625" customWidth="1"/>
    <col min="8" max="8" width="13.85546875" customWidth="1"/>
    <col min="9" max="9" width="12.85546875" customWidth="1"/>
    <col min="10" max="10" width="3.5703125" customWidth="1"/>
    <col min="11" max="13" width="13.7109375" customWidth="1"/>
    <col min="17" max="17" width="15.7109375" customWidth="1"/>
    <col min="18" max="18" width="13.28515625" customWidth="1"/>
    <col min="19" max="24" width="10.7109375" customWidth="1"/>
    <col min="25" max="25" width="11.42578125" customWidth="1"/>
  </cols>
  <sheetData>
    <row r="1" spans="1:24" x14ac:dyDescent="0.25">
      <c r="A1" t="s">
        <v>0</v>
      </c>
      <c r="B1" s="2">
        <v>200</v>
      </c>
      <c r="F1" s="88" t="s">
        <v>40</v>
      </c>
      <c r="G1" s="88" t="s">
        <v>41</v>
      </c>
      <c r="H1" s="88" t="s">
        <v>42</v>
      </c>
      <c r="I1" s="88" t="s">
        <v>67</v>
      </c>
      <c r="K1" s="88" t="s">
        <v>43</v>
      </c>
      <c r="L1" s="88" t="s">
        <v>44</v>
      </c>
      <c r="M1" s="88" t="s">
        <v>45</v>
      </c>
      <c r="N1" s="88" t="s">
        <v>46</v>
      </c>
      <c r="O1" s="88" t="s">
        <v>47</v>
      </c>
      <c r="R1" s="86" t="s">
        <v>66</v>
      </c>
      <c r="S1" t="s">
        <v>68</v>
      </c>
      <c r="T1" t="s">
        <v>69</v>
      </c>
      <c r="U1" s="92" t="s">
        <v>70</v>
      </c>
      <c r="V1" s="92"/>
      <c r="W1" s="92" t="s">
        <v>72</v>
      </c>
      <c r="X1" s="92"/>
    </row>
    <row r="2" spans="1:24" x14ac:dyDescent="0.25">
      <c r="F2" s="88"/>
      <c r="G2" s="88"/>
      <c r="H2" s="88"/>
      <c r="I2" s="88"/>
      <c r="K2" s="88"/>
      <c r="L2" s="88"/>
      <c r="M2" s="88"/>
      <c r="N2" s="88"/>
      <c r="O2" s="88"/>
      <c r="R2" s="86"/>
      <c r="S2" s="6">
        <f>B1/10*IF(B1&gt;100,2,1)</f>
        <v>40</v>
      </c>
      <c r="T2">
        <f>S2/SUM(F3:F5,F7:F8,F14:F15)</f>
        <v>0.29411764705882354</v>
      </c>
      <c r="U2" t="s">
        <v>10</v>
      </c>
      <c r="V2" t="s">
        <v>0</v>
      </c>
      <c r="W2" t="s">
        <v>10</v>
      </c>
      <c r="X2" t="s">
        <v>71</v>
      </c>
    </row>
    <row r="3" spans="1:24" x14ac:dyDescent="0.25">
      <c r="A3" s="89" t="s">
        <v>65</v>
      </c>
      <c r="B3" t="s">
        <v>594</v>
      </c>
      <c r="C3" s="2"/>
      <c r="E3" t="s">
        <v>18</v>
      </c>
      <c r="F3">
        <f>SUMIF(Tabellen!A3:A41,B1,Tabellen!C3:C41)</f>
        <v>24</v>
      </c>
      <c r="G3">
        <f>F3*2</f>
        <v>48</v>
      </c>
      <c r="H3" s="2">
        <v>24</v>
      </c>
      <c r="I3">
        <f>ROUNDUP(SUMIF(Tabellen!A45:A83,B1,Tabellen!C45:C83)*H3/F3,0)</f>
        <v>60</v>
      </c>
      <c r="R3">
        <f>T2*H3</f>
        <v>7.0588235294117645</v>
      </c>
    </row>
    <row r="4" spans="1:24" x14ac:dyDescent="0.25">
      <c r="A4" s="89"/>
      <c r="B4" t="s">
        <v>595</v>
      </c>
      <c r="C4" s="2"/>
      <c r="E4" t="s">
        <v>19</v>
      </c>
      <c r="F4">
        <f>SUMIF(Tabellen!A3:A41,B1,Tabellen!D3:D41)</f>
        <v>24</v>
      </c>
      <c r="G4">
        <f t="shared" ref="G4:G19" si="0">F4*2</f>
        <v>48</v>
      </c>
      <c r="H4" s="2">
        <v>24</v>
      </c>
      <c r="I4">
        <f>ROUNDUP(SUMIF(Tabellen!A45:A83,B1,Tabellen!D45:D83)*H4/F4,0)</f>
        <v>42</v>
      </c>
      <c r="R4">
        <f>T2*H4</f>
        <v>7.0588235294117645</v>
      </c>
    </row>
    <row r="5" spans="1:24" x14ac:dyDescent="0.25">
      <c r="A5" s="89"/>
      <c r="B5" t="s">
        <v>596</v>
      </c>
      <c r="C5" s="2">
        <v>1</v>
      </c>
      <c r="E5" t="s">
        <v>20</v>
      </c>
      <c r="F5">
        <f>F4</f>
        <v>24</v>
      </c>
      <c r="G5">
        <f t="shared" si="0"/>
        <v>48</v>
      </c>
      <c r="H5" s="2">
        <v>24</v>
      </c>
      <c r="I5">
        <f>ROUNDUP(SUMIF(Tabellen!A45:A83,B1,Tabellen!D45:D83)*H5/F5,0)</f>
        <v>42</v>
      </c>
      <c r="R5">
        <f>T2*H5</f>
        <v>7.0588235294117645</v>
      </c>
    </row>
    <row r="6" spans="1:24" x14ac:dyDescent="0.25">
      <c r="I6" s="5">
        <f>SUMIF(Tabellen!A45:A83,B1,Tabellen!E45:E83)</f>
        <v>33</v>
      </c>
    </row>
    <row r="7" spans="1:24" x14ac:dyDescent="0.25">
      <c r="E7" t="s">
        <v>21</v>
      </c>
      <c r="F7">
        <f>SUMIF(Tabellen!A3:A41,B1,Tabellen!E3:E41)</f>
        <v>24</v>
      </c>
      <c r="G7">
        <f t="shared" si="0"/>
        <v>48</v>
      </c>
      <c r="H7" s="2">
        <v>24</v>
      </c>
      <c r="I7">
        <f>ROUNDUP(I6*H7/F7,0)</f>
        <v>33</v>
      </c>
      <c r="K7" s="2"/>
      <c r="L7" s="2"/>
      <c r="M7" s="2"/>
      <c r="N7">
        <f>IF(H7&gt;0,2+L7+M7+IF(K7&gt;0,SUMIF(Tabellen!A3:A31,B1,Tabellen!J3:J31),0),0)</f>
        <v>2</v>
      </c>
      <c r="O7" s="2"/>
      <c r="R7">
        <f>T2*H7</f>
        <v>7.0588235294117645</v>
      </c>
      <c r="U7">
        <f>IF(H7&gt;0,100+M7*50+L7*80+IF(K7&gt;0,500*B1,0),0)</f>
        <v>100</v>
      </c>
      <c r="V7">
        <f>IF(K7&gt;0,SUMIF(Tabellen!A3:A31,B1,Tabellen!H3:H31),0)</f>
        <v>0</v>
      </c>
      <c r="W7">
        <f>O7*150000</f>
        <v>0</v>
      </c>
      <c r="X7">
        <f>O7*0.5</f>
        <v>0</v>
      </c>
    </row>
    <row r="8" spans="1:24" x14ac:dyDescent="0.25">
      <c r="A8" t="s">
        <v>33</v>
      </c>
      <c r="B8">
        <f>COUNT(H7:H12)</f>
        <v>2</v>
      </c>
      <c r="E8" t="s">
        <v>22</v>
      </c>
      <c r="F8">
        <f>F7</f>
        <v>24</v>
      </c>
      <c r="G8">
        <f t="shared" si="0"/>
        <v>48</v>
      </c>
      <c r="H8" s="2">
        <v>24</v>
      </c>
      <c r="I8">
        <f>ROUNDUP(I6*H8/F8,0)</f>
        <v>33</v>
      </c>
      <c r="K8" s="2"/>
      <c r="L8" s="2"/>
      <c r="M8" s="2"/>
      <c r="N8">
        <f>IF(H8&gt;0,2+L8+M8+IF(K8&gt;0,SUMIF(Tabellen!A3:A31,B1,Tabellen!J3:J31),0),0)</f>
        <v>2</v>
      </c>
      <c r="O8" s="2"/>
      <c r="R8">
        <f>T2*H8</f>
        <v>7.0588235294117645</v>
      </c>
      <c r="U8">
        <f>IF(H8&gt;0,100+M8*50+L8*80+IF(K8&gt;0,500*B1,0),0)</f>
        <v>100</v>
      </c>
      <c r="V8">
        <f>IF(K8&gt;0,SUMIF(Tabellen!A3:A31,B1,Tabellen!H3:H31),0)</f>
        <v>0</v>
      </c>
      <c r="W8">
        <f t="shared" ref="W8:W19" si="1">O8*150000</f>
        <v>0</v>
      </c>
      <c r="X8">
        <f t="shared" ref="X8:X19" si="2">O8*0.5</f>
        <v>0</v>
      </c>
    </row>
    <row r="9" spans="1:24" x14ac:dyDescent="0.25">
      <c r="A9" t="s">
        <v>34</v>
      </c>
      <c r="B9">
        <f>COUNT(H14:H19)</f>
        <v>2</v>
      </c>
      <c r="E9" t="s">
        <v>23</v>
      </c>
      <c r="F9">
        <f>F7</f>
        <v>24</v>
      </c>
      <c r="G9">
        <f t="shared" si="0"/>
        <v>48</v>
      </c>
      <c r="H9" s="2"/>
      <c r="I9">
        <f>ROUNDUP(I6*H9/F9,0)</f>
        <v>0</v>
      </c>
      <c r="K9" s="2"/>
      <c r="L9" s="2"/>
      <c r="M9" s="2"/>
      <c r="N9">
        <f>IF(H9&gt;0,2+L9+M9+IF(K9&gt;0,SUMIF(Tabellen!A3:A31,B1,Tabellen!J3:J31),0),0)</f>
        <v>0</v>
      </c>
      <c r="O9" s="2"/>
      <c r="R9">
        <f>T2*H9</f>
        <v>0</v>
      </c>
      <c r="U9">
        <f>IF(H9&gt;0,100+M9*50+L9*80+IF(K9&gt;0,500*B1,0),0)</f>
        <v>0</v>
      </c>
      <c r="V9">
        <f>IF(K9&gt;0,SUMIF(Tabellen!A3:A31,B1,Tabellen!H3:H31),0)</f>
        <v>0</v>
      </c>
      <c r="W9">
        <f t="shared" si="1"/>
        <v>0</v>
      </c>
      <c r="X9">
        <f t="shared" si="2"/>
        <v>0</v>
      </c>
    </row>
    <row r="10" spans="1:24" x14ac:dyDescent="0.25">
      <c r="E10" t="s">
        <v>24</v>
      </c>
      <c r="F10">
        <f>F7</f>
        <v>24</v>
      </c>
      <c r="G10">
        <f t="shared" si="0"/>
        <v>48</v>
      </c>
      <c r="H10" s="2"/>
      <c r="I10">
        <f>ROUNDUP(I6*H10/F10,0)</f>
        <v>0</v>
      </c>
      <c r="K10" s="2"/>
      <c r="L10" s="2"/>
      <c r="M10" s="2"/>
      <c r="N10">
        <f>IF(H10&gt;0,2+L10+M10+IF(K10&gt;0,SUMIF(Tabellen!A3:A31,B1,Tabellen!J3:J31),0),0)</f>
        <v>0</v>
      </c>
      <c r="O10" s="2"/>
      <c r="R10">
        <f>T2*H10</f>
        <v>0</v>
      </c>
      <c r="U10">
        <f>IF(H10&gt;0,100+M10*50+L10*80+IF(K10&gt;0,500*B1,0),0)</f>
        <v>0</v>
      </c>
      <c r="V10">
        <f>IF(K10&gt;0,SUMIF(Tabellen!A3:A31,B1,Tabellen!H3:H31),0)</f>
        <v>0</v>
      </c>
      <c r="W10">
        <f t="shared" si="1"/>
        <v>0</v>
      </c>
      <c r="X10">
        <f t="shared" si="2"/>
        <v>0</v>
      </c>
    </row>
    <row r="11" spans="1:24" x14ac:dyDescent="0.25">
      <c r="E11" t="s">
        <v>25</v>
      </c>
      <c r="F11">
        <f>F7</f>
        <v>24</v>
      </c>
      <c r="G11">
        <f t="shared" si="0"/>
        <v>48</v>
      </c>
      <c r="H11" s="2"/>
      <c r="I11">
        <f>ROUNDUP(I6*H11/F11,0)</f>
        <v>0</v>
      </c>
      <c r="K11" s="2"/>
      <c r="L11" s="2"/>
      <c r="M11" s="2"/>
      <c r="N11">
        <f>IF(H11&gt;0,2+L11+M11+IF(K11&gt;0,SUMIF(Tabellen!A3:A31,B1,Tabellen!J3:J31),0),0)</f>
        <v>0</v>
      </c>
      <c r="O11" s="2"/>
      <c r="R11">
        <f>T2*H11</f>
        <v>0</v>
      </c>
      <c r="U11">
        <f>IF(H11&gt;0,100+M11*50+L11*80+IF(K11&gt;0,500*B1,0),0)</f>
        <v>0</v>
      </c>
      <c r="V11">
        <f>IF(K11&gt;0,SUMIF(Tabellen!A3:A31,B1,Tabellen!H3:H31),0)</f>
        <v>0</v>
      </c>
      <c r="W11">
        <f t="shared" si="1"/>
        <v>0</v>
      </c>
      <c r="X11">
        <f t="shared" si="2"/>
        <v>0</v>
      </c>
    </row>
    <row r="12" spans="1:24" x14ac:dyDescent="0.25">
      <c r="A12" t="s">
        <v>63</v>
      </c>
      <c r="B12">
        <f>SUM(H3:H5,H7:H12,H14:H19)</f>
        <v>136</v>
      </c>
      <c r="E12" t="s">
        <v>26</v>
      </c>
      <c r="F12">
        <f>F7</f>
        <v>24</v>
      </c>
      <c r="G12">
        <f t="shared" si="0"/>
        <v>48</v>
      </c>
      <c r="H12" s="2"/>
      <c r="I12">
        <f>ROUNDUP(I6*H12/F12,0)</f>
        <v>0</v>
      </c>
      <c r="K12" s="2"/>
      <c r="L12" s="2"/>
      <c r="M12" s="2"/>
      <c r="N12">
        <f>IF(H12&gt;0,2+L12+M12+IF(K12&gt;0,SUMIF(Tabellen!A3:A31,B1,Tabellen!J3:J31),0),0)</f>
        <v>0</v>
      </c>
      <c r="O12" s="2"/>
      <c r="R12">
        <f>T2*H12</f>
        <v>0</v>
      </c>
      <c r="U12">
        <f>IF(H12&gt;0,100+M12*50+L12*80+IF(K12&gt;0,500*B1,0),0)</f>
        <v>0</v>
      </c>
      <c r="V12">
        <f>IF(K12&gt;0,SUMIF(Tabellen!A3:A31,B1,Tabellen!H3:H31),0)</f>
        <v>0</v>
      </c>
      <c r="W12">
        <f t="shared" si="1"/>
        <v>0</v>
      </c>
      <c r="X12">
        <f t="shared" si="2"/>
        <v>0</v>
      </c>
    </row>
    <row r="13" spans="1:24" x14ac:dyDescent="0.25">
      <c r="A13" t="s">
        <v>62</v>
      </c>
      <c r="B13">
        <f>SUM(N7:N12,N14:N19,H29)</f>
        <v>19</v>
      </c>
      <c r="I13" s="5">
        <f>SUMIF(Tabellen!A45:A83,B1,Tabellen!F45:F83)</f>
        <v>42</v>
      </c>
    </row>
    <row r="14" spans="1:24" x14ac:dyDescent="0.25">
      <c r="E14" t="s">
        <v>27</v>
      </c>
      <c r="F14">
        <f>SUMIF(Tabellen!A3:A41,B1,Tabellen!F3:F41)</f>
        <v>8</v>
      </c>
      <c r="G14">
        <f t="shared" si="0"/>
        <v>16</v>
      </c>
      <c r="H14" s="2">
        <v>8</v>
      </c>
      <c r="I14">
        <f>ROUNDUP(I13*H14/F14,0)</f>
        <v>42</v>
      </c>
      <c r="K14" s="2"/>
      <c r="N14">
        <f>IF(H14&gt;0,4+IF(K14&gt;0,2,0),0)</f>
        <v>4</v>
      </c>
      <c r="O14" s="2"/>
      <c r="R14">
        <f>T2*H14</f>
        <v>2.3529411764705883</v>
      </c>
      <c r="U14">
        <f>IF(H14&gt;0,350+IF(K14&gt;0,700*B1,0),0)</f>
        <v>350</v>
      </c>
      <c r="V14">
        <f>IF(K14&gt;0,SUMIF(Tabellen!A3:A31,B1,Tabellen!I3:I31),0)</f>
        <v>0</v>
      </c>
      <c r="W14">
        <f t="shared" si="1"/>
        <v>0</v>
      </c>
      <c r="X14">
        <f t="shared" si="2"/>
        <v>0</v>
      </c>
    </row>
    <row r="15" spans="1:24" x14ac:dyDescent="0.25">
      <c r="A15" t="s">
        <v>64</v>
      </c>
      <c r="B15" s="82">
        <f>SUM(I29,V20,X20)</f>
        <v>20</v>
      </c>
      <c r="E15" t="s">
        <v>28</v>
      </c>
      <c r="F15">
        <f>F14</f>
        <v>8</v>
      </c>
      <c r="G15">
        <f t="shared" si="0"/>
        <v>16</v>
      </c>
      <c r="H15" s="2">
        <v>8</v>
      </c>
      <c r="I15">
        <f>ROUNDUP(I13*H15/F15,0)</f>
        <v>42</v>
      </c>
      <c r="K15">
        <f>IF(H15&gt;0,K14,0)</f>
        <v>0</v>
      </c>
      <c r="N15">
        <f t="shared" ref="N15:N19" si="3">IF(H15&gt;0,4+IF(K15&gt;0,2,0),0)</f>
        <v>4</v>
      </c>
      <c r="O15" s="2"/>
      <c r="R15">
        <f>T2*H15</f>
        <v>2.3529411764705883</v>
      </c>
      <c r="U15">
        <f>IF(H15&gt;0,350+IF(K15&gt;0,700*B1,0),0)</f>
        <v>350</v>
      </c>
      <c r="V15">
        <f>IF(K15&gt;0,SUMIF(Tabellen!A3:A31,B1,Tabellen!I3:I31),0)</f>
        <v>0</v>
      </c>
      <c r="W15">
        <f t="shared" si="1"/>
        <v>0</v>
      </c>
      <c r="X15">
        <f t="shared" si="2"/>
        <v>0</v>
      </c>
    </row>
    <row r="16" spans="1:24" x14ac:dyDescent="0.25">
      <c r="E16" t="s">
        <v>29</v>
      </c>
      <c r="F16">
        <f>F14</f>
        <v>8</v>
      </c>
      <c r="G16">
        <f t="shared" si="0"/>
        <v>16</v>
      </c>
      <c r="H16" s="2"/>
      <c r="I16">
        <f>ROUNDUP(I13*H16/F16,0)</f>
        <v>0</v>
      </c>
      <c r="K16">
        <f>IF(H16&gt;0,K14,0)</f>
        <v>0</v>
      </c>
      <c r="N16">
        <f t="shared" si="3"/>
        <v>0</v>
      </c>
      <c r="O16" s="2"/>
      <c r="R16">
        <f>T2*H16</f>
        <v>0</v>
      </c>
      <c r="U16">
        <f>IF(H16&gt;0,350+IF(K16&gt;0,700*B1,0),0)</f>
        <v>0</v>
      </c>
      <c r="V16">
        <f>IF(K16&gt;0,SUMIF(Tabellen!A3:A31,B1,Tabellen!I3:I31),0)</f>
        <v>0</v>
      </c>
      <c r="W16">
        <f t="shared" si="1"/>
        <v>0</v>
      </c>
      <c r="X16">
        <f t="shared" si="2"/>
        <v>0</v>
      </c>
    </row>
    <row r="17" spans="1:24" x14ac:dyDescent="0.25">
      <c r="A17" t="s">
        <v>10</v>
      </c>
      <c r="B17" s="10">
        <f>SUM(G29*B1,U20,W20)</f>
        <v>320900</v>
      </c>
      <c r="C17" s="10"/>
      <c r="E17" t="s">
        <v>30</v>
      </c>
      <c r="F17">
        <f>F14</f>
        <v>8</v>
      </c>
      <c r="G17">
        <f t="shared" si="0"/>
        <v>16</v>
      </c>
      <c r="H17" s="2"/>
      <c r="I17">
        <f>ROUNDUP(I13*H17/F17,0)</f>
        <v>0</v>
      </c>
      <c r="K17">
        <f>IF(H17&gt;0,K14,0)</f>
        <v>0</v>
      </c>
      <c r="N17">
        <f>IF(H17&gt;0,4+IF(K17&gt;0,2,0),0)</f>
        <v>0</v>
      </c>
      <c r="O17" s="2"/>
      <c r="R17">
        <f>T2*H17</f>
        <v>0</v>
      </c>
      <c r="U17">
        <f>IF(H17&gt;0,350+IF(K17&gt;0,700*B1,0),0)</f>
        <v>0</v>
      </c>
      <c r="V17">
        <f>IF(K17&gt;0,SUMIF(Tabellen!A3:A31,B1,Tabellen!I3:I31),0)</f>
        <v>0</v>
      </c>
      <c r="W17">
        <f t="shared" si="1"/>
        <v>0</v>
      </c>
      <c r="X17">
        <f t="shared" si="2"/>
        <v>0</v>
      </c>
    </row>
    <row r="18" spans="1:24" x14ac:dyDescent="0.25">
      <c r="E18" t="s">
        <v>31</v>
      </c>
      <c r="F18">
        <f>F14</f>
        <v>8</v>
      </c>
      <c r="G18">
        <f t="shared" si="0"/>
        <v>16</v>
      </c>
      <c r="H18" s="2"/>
      <c r="I18">
        <f>ROUNDUP(I13*H18/F18,0)</f>
        <v>0</v>
      </c>
      <c r="K18">
        <f>IF(H18&gt;0,K14,0)</f>
        <v>0</v>
      </c>
      <c r="N18">
        <f t="shared" si="3"/>
        <v>0</v>
      </c>
      <c r="O18" s="2"/>
      <c r="R18">
        <f>T2*H18</f>
        <v>0</v>
      </c>
      <c r="U18">
        <f>IF(H18&gt;0,350+IF(K18&gt;0,700*B1,0),0)</f>
        <v>0</v>
      </c>
      <c r="V18">
        <f>IF(K18&gt;0,SUMIF(Tabellen!A3:A31,B1,Tabellen!I3:I31),0)</f>
        <v>0</v>
      </c>
      <c r="W18">
        <f t="shared" si="1"/>
        <v>0</v>
      </c>
      <c r="X18">
        <f t="shared" si="2"/>
        <v>0</v>
      </c>
    </row>
    <row r="19" spans="1:24" x14ac:dyDescent="0.25">
      <c r="A19" t="s">
        <v>179</v>
      </c>
      <c r="B19">
        <f>(IF((E23+E24+E27+E25+E26)&gt;0,1,0)+IF(E28&gt;0,2,0))*1.5*SUM(I3:I5,I7:I12,I14:I19)</f>
        <v>441</v>
      </c>
      <c r="E19" t="s">
        <v>32</v>
      </c>
      <c r="F19">
        <f>F14</f>
        <v>8</v>
      </c>
      <c r="G19">
        <f t="shared" si="0"/>
        <v>16</v>
      </c>
      <c r="H19" s="2"/>
      <c r="I19">
        <f t="shared" ref="I19" si="4">ROUNDUP(I13*H19/F19,0)</f>
        <v>0</v>
      </c>
      <c r="K19">
        <f>IF(H19&gt;0,K14,0)</f>
        <v>0</v>
      </c>
      <c r="N19">
        <f t="shared" si="3"/>
        <v>0</v>
      </c>
      <c r="O19" s="2"/>
      <c r="R19">
        <f>T2*H19</f>
        <v>0</v>
      </c>
      <c r="U19">
        <f>IF(H19&gt;0,350+IF(K19&gt;0,700*B1,0),0)</f>
        <v>0</v>
      </c>
      <c r="V19">
        <f>IF(K19&gt;0,SUMIF(Tabellen!A3:A31,B1,Tabellen!I3:I31),0)</f>
        <v>0</v>
      </c>
      <c r="W19">
        <f t="shared" si="1"/>
        <v>0</v>
      </c>
      <c r="X19">
        <f t="shared" si="2"/>
        <v>0</v>
      </c>
    </row>
    <row r="20" spans="1:24" x14ac:dyDescent="0.25">
      <c r="R20">
        <f>SUM(R3:R5,R7:R12,R14:R19)</f>
        <v>40</v>
      </c>
      <c r="U20">
        <f>SUM(U7:U12,U14:U19)</f>
        <v>900</v>
      </c>
      <c r="V20">
        <f>SUM(V7:V12,V14:V19)</f>
        <v>0</v>
      </c>
      <c r="W20">
        <f t="shared" ref="W20:X20" si="5">SUM(W7:W12,W14:W19)</f>
        <v>0</v>
      </c>
      <c r="X20">
        <f t="shared" si="5"/>
        <v>0</v>
      </c>
    </row>
    <row r="21" spans="1:24" x14ac:dyDescent="0.25">
      <c r="E21" t="s">
        <v>12</v>
      </c>
    </row>
    <row r="22" spans="1:24" x14ac:dyDescent="0.25">
      <c r="E22" t="s">
        <v>55</v>
      </c>
      <c r="F22" t="s">
        <v>48</v>
      </c>
      <c r="G22" t="s">
        <v>10</v>
      </c>
      <c r="H22" t="s">
        <v>9</v>
      </c>
      <c r="I22" t="s">
        <v>0</v>
      </c>
      <c r="K22" t="s">
        <v>56</v>
      </c>
      <c r="O22" t="s">
        <v>9</v>
      </c>
      <c r="P22" t="s">
        <v>0</v>
      </c>
      <c r="Q22" t="s">
        <v>10</v>
      </c>
    </row>
    <row r="23" spans="1:24" x14ac:dyDescent="0.25">
      <c r="E23" s="2"/>
      <c r="F23" t="s">
        <v>49</v>
      </c>
      <c r="G23" s="3">
        <v>3200</v>
      </c>
      <c r="H23">
        <f>IF((C3+C5)&gt;0,4,0)+IF(C4&gt;0,7,0)</f>
        <v>4</v>
      </c>
      <c r="I23" s="5">
        <v>0.75</v>
      </c>
      <c r="K23" s="90" t="s">
        <v>53</v>
      </c>
      <c r="L23" s="90"/>
      <c r="M23" s="91"/>
      <c r="N23" s="2">
        <v>1</v>
      </c>
      <c r="O23">
        <v>0</v>
      </c>
      <c r="P23">
        <v>0</v>
      </c>
      <c r="Q23" s="3">
        <v>2000</v>
      </c>
    </row>
    <row r="24" spans="1:24" x14ac:dyDescent="0.25">
      <c r="E24" s="2">
        <v>1</v>
      </c>
      <c r="F24" t="s">
        <v>50</v>
      </c>
      <c r="G24" s="3">
        <v>1600</v>
      </c>
      <c r="H24">
        <f>IF((C3+C5)&gt;0,7,0)+IF(C4&gt;0,14,0)</f>
        <v>7</v>
      </c>
      <c r="I24" s="5">
        <v>0.5</v>
      </c>
      <c r="K24" s="90" t="s">
        <v>57</v>
      </c>
      <c r="L24" s="90"/>
      <c r="M24" s="91"/>
      <c r="N24" s="2"/>
      <c r="O24">
        <f>B1*(IF((C3+C5)&gt;0,0.04,0)+IF(C4&gt;0,0.05,0))</f>
        <v>8</v>
      </c>
      <c r="P24">
        <f>O24</f>
        <v>8</v>
      </c>
      <c r="Q24" s="3">
        <v>13500</v>
      </c>
    </row>
    <row r="25" spans="1:24" x14ac:dyDescent="0.25">
      <c r="E25" s="2"/>
      <c r="F25" t="s">
        <v>51</v>
      </c>
      <c r="G25" s="3">
        <v>300</v>
      </c>
      <c r="H25">
        <v>0</v>
      </c>
      <c r="I25" s="5">
        <v>2</v>
      </c>
      <c r="K25" s="90" t="s">
        <v>58</v>
      </c>
      <c r="L25" s="90"/>
      <c r="M25" s="91"/>
      <c r="N25" s="2"/>
      <c r="O25">
        <v>6</v>
      </c>
      <c r="P25">
        <v>0</v>
      </c>
      <c r="Q25" s="3">
        <v>16000</v>
      </c>
    </row>
    <row r="26" spans="1:24" x14ac:dyDescent="0.25">
      <c r="E26" s="2"/>
      <c r="F26" t="s">
        <v>52</v>
      </c>
      <c r="G26" s="3">
        <v>1600</v>
      </c>
      <c r="H26">
        <v>0</v>
      </c>
      <c r="I26" s="5">
        <v>0.5</v>
      </c>
    </row>
    <row r="27" spans="1:24" x14ac:dyDescent="0.25">
      <c r="E27" s="2"/>
      <c r="F27" t="s">
        <v>53</v>
      </c>
      <c r="G27" s="3">
        <v>400</v>
      </c>
      <c r="H27">
        <v>0</v>
      </c>
      <c r="I27" s="5">
        <v>1</v>
      </c>
    </row>
    <row r="28" spans="1:24" x14ac:dyDescent="0.25">
      <c r="E28" s="2"/>
      <c r="F28" t="s">
        <v>54</v>
      </c>
      <c r="G28" s="3">
        <v>6400</v>
      </c>
      <c r="H28">
        <v>0</v>
      </c>
      <c r="I28" s="5">
        <v>2</v>
      </c>
    </row>
    <row r="29" spans="1:24" x14ac:dyDescent="0.25">
      <c r="G29" s="83">
        <f>(IF(E23&gt;0,G23,0)+IF(E24&gt;0,G24,0)+IF(E25&gt;0,G25,0)+IF(E26&gt;0,G26,0)+IF(E27&gt;0,G27,0)+IF(E28&gt;0,G28,0))*(R20/S2)</f>
        <v>1600</v>
      </c>
      <c r="H29" s="5">
        <f>IF(E23&gt;0,H23,0)+IF(E24&gt;0,H24,0)+IF(E25&gt;0,H25,0)+IF(E26&gt;0,H26,0)+IF(E27&gt;0,H27,0)+IF(E28&gt;0,H28,0)</f>
        <v>7</v>
      </c>
      <c r="I29" s="83">
        <f>(IF(E23&gt;0,I23,0)+IF(E24&gt;0,I24,0)+IF(E25&gt;0,I25,0)+IF(E26&gt;0,I26,0)+IF(E27&gt;0,I27,0)+IF(E28&gt;0,I28,0))*R20</f>
        <v>20</v>
      </c>
    </row>
  </sheetData>
  <mergeCells count="16">
    <mergeCell ref="A3:A5"/>
    <mergeCell ref="R1:R2"/>
    <mergeCell ref="U1:V1"/>
    <mergeCell ref="W1:X1"/>
    <mergeCell ref="N1:N2"/>
    <mergeCell ref="O1:O2"/>
    <mergeCell ref="I1:I2"/>
    <mergeCell ref="K23:M23"/>
    <mergeCell ref="K24:M24"/>
    <mergeCell ref="K25:M25"/>
    <mergeCell ref="F1:F2"/>
    <mergeCell ref="G1:G2"/>
    <mergeCell ref="H1:H2"/>
    <mergeCell ref="K1:K2"/>
    <mergeCell ref="L1:L2"/>
    <mergeCell ref="M1:M2"/>
  </mergeCells>
  <conditionalFormatting sqref="H3">
    <cfRule type="cellIs" dxfId="62" priority="15" operator="greaterThan">
      <formula>$G$3</formula>
    </cfRule>
  </conditionalFormatting>
  <conditionalFormatting sqref="H4">
    <cfRule type="cellIs" dxfId="61" priority="14" operator="greaterThan">
      <formula>$G$4</formula>
    </cfRule>
  </conditionalFormatting>
  <conditionalFormatting sqref="H5">
    <cfRule type="cellIs" dxfId="60" priority="13" operator="greaterThan">
      <formula>$G$5</formula>
    </cfRule>
  </conditionalFormatting>
  <conditionalFormatting sqref="H7">
    <cfRule type="cellIs" dxfId="59" priority="12" operator="greaterThan">
      <formula>$G$7</formula>
    </cfRule>
  </conditionalFormatting>
  <conditionalFormatting sqref="H8">
    <cfRule type="cellIs" dxfId="58" priority="11" operator="greaterThan">
      <formula>$G$8</formula>
    </cfRule>
  </conditionalFormatting>
  <conditionalFormatting sqref="H9">
    <cfRule type="cellIs" dxfId="57" priority="10" operator="greaterThan">
      <formula>$G$9</formula>
    </cfRule>
  </conditionalFormatting>
  <conditionalFormatting sqref="H10">
    <cfRule type="cellIs" dxfId="56" priority="9" operator="greaterThan">
      <formula>$G$10</formula>
    </cfRule>
  </conditionalFormatting>
  <conditionalFormatting sqref="H11">
    <cfRule type="cellIs" dxfId="55" priority="8" operator="greaterThan">
      <formula>$G$11</formula>
    </cfRule>
  </conditionalFormatting>
  <conditionalFormatting sqref="H12">
    <cfRule type="cellIs" dxfId="54" priority="7" operator="greaterThan">
      <formula>$G$12</formula>
    </cfRule>
  </conditionalFormatting>
  <conditionalFormatting sqref="H14">
    <cfRule type="cellIs" dxfId="53" priority="6" operator="greaterThan">
      <formula>$G$14</formula>
    </cfRule>
  </conditionalFormatting>
  <conditionalFormatting sqref="H15">
    <cfRule type="cellIs" dxfId="52" priority="5" operator="greaterThan">
      <formula>$G$15</formula>
    </cfRule>
  </conditionalFormatting>
  <conditionalFormatting sqref="H16">
    <cfRule type="cellIs" dxfId="51" priority="4" operator="greaterThan">
      <formula>$G$16</formula>
    </cfRule>
  </conditionalFormatting>
  <conditionalFormatting sqref="H17">
    <cfRule type="cellIs" dxfId="50" priority="3" operator="greaterThan">
      <formula>$G$17</formula>
    </cfRule>
  </conditionalFormatting>
  <conditionalFormatting sqref="H18">
    <cfRule type="cellIs" dxfId="49" priority="2" operator="greaterThan">
      <formula>$G$18</formula>
    </cfRule>
  </conditionalFormatting>
  <conditionalFormatting sqref="H19">
    <cfRule type="cellIs" dxfId="48" priority="1" operator="greaterThan">
      <formula>$G$19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D18" sqref="D18"/>
    </sheetView>
  </sheetViews>
  <sheetFormatPr baseColWidth="10" defaultRowHeight="15" x14ac:dyDescent="0.25"/>
  <cols>
    <col min="1" max="1" width="32.7109375" customWidth="1"/>
    <col min="5" max="8" width="15.5703125" customWidth="1"/>
    <col min="10" max="11" width="15.5703125" customWidth="1"/>
    <col min="12" max="12" width="21.28515625" customWidth="1"/>
  </cols>
  <sheetData>
    <row r="1" spans="1:12" x14ac:dyDescent="0.25">
      <c r="A1" s="8" t="s">
        <v>0</v>
      </c>
      <c r="B1">
        <f>'Interne Struktur'!B1</f>
        <v>200</v>
      </c>
      <c r="K1" s="92" t="s">
        <v>14</v>
      </c>
      <c r="L1" s="92"/>
    </row>
    <row r="2" spans="1:12" x14ac:dyDescent="0.25">
      <c r="A2" s="8"/>
      <c r="D2" t="s">
        <v>91</v>
      </c>
    </row>
    <row r="3" spans="1:12" x14ac:dyDescent="0.25">
      <c r="A3" s="8" t="s">
        <v>84</v>
      </c>
      <c r="B3" s="2">
        <v>2</v>
      </c>
      <c r="D3" t="s">
        <v>48</v>
      </c>
      <c r="F3" t="s">
        <v>92</v>
      </c>
      <c r="G3" t="s">
        <v>9</v>
      </c>
      <c r="H3" t="s">
        <v>10</v>
      </c>
      <c r="K3" t="s">
        <v>9</v>
      </c>
      <c r="L3">
        <f>SUM(B9,G8,E28:H28,L28,IF(K16&gt;0,K20,0))</f>
        <v>24</v>
      </c>
    </row>
    <row r="4" spans="1:12" x14ac:dyDescent="0.25">
      <c r="A4" s="8"/>
      <c r="D4" t="s">
        <v>53</v>
      </c>
      <c r="E4" s="2"/>
      <c r="F4">
        <f>ROUNDUP(B7/100,0)</f>
        <v>6</v>
      </c>
      <c r="G4">
        <v>4</v>
      </c>
      <c r="H4" s="94">
        <f>300000*F4</f>
        <v>1800000</v>
      </c>
      <c r="I4" s="94"/>
      <c r="K4" t="s">
        <v>0</v>
      </c>
      <c r="L4">
        <f>SUM(B8,G10*0.5,G11*0.5,F8,E29:H29,L29,IF(K16&gt;0,K19,0))</f>
        <v>31</v>
      </c>
    </row>
    <row r="5" spans="1:12" x14ac:dyDescent="0.25">
      <c r="A5" s="8" t="s">
        <v>85</v>
      </c>
      <c r="B5">
        <f>B1*B3</f>
        <v>400</v>
      </c>
      <c r="D5" t="s">
        <v>93</v>
      </c>
      <c r="E5" s="2">
        <v>1</v>
      </c>
      <c r="F5">
        <f>ROUNDUP(B7/50,0)</f>
        <v>12</v>
      </c>
      <c r="G5">
        <v>4</v>
      </c>
      <c r="H5" s="94">
        <f>500000*F5</f>
        <v>6000000</v>
      </c>
      <c r="I5" s="94"/>
      <c r="K5" t="s">
        <v>10</v>
      </c>
      <c r="L5" s="3">
        <f>SUM(B10,G10*H10,G11*H11,E30:H30,IF(J27&gt;0,J30:L30,0),H8,IF(K16&gt;0,K21,0))</f>
        <v>38000000</v>
      </c>
    </row>
    <row r="6" spans="1:12" x14ac:dyDescent="0.25">
      <c r="A6" s="8"/>
      <c r="D6" t="s">
        <v>81</v>
      </c>
      <c r="E6" s="2"/>
      <c r="F6">
        <f>F4*1.5</f>
        <v>9</v>
      </c>
      <c r="G6">
        <v>2</v>
      </c>
      <c r="H6" s="94">
        <f>400000*F6</f>
        <v>3600000</v>
      </c>
      <c r="I6" s="94"/>
      <c r="K6" t="s">
        <v>179</v>
      </c>
      <c r="L6">
        <f>((IF((B16+F16+G16+H16+I16+I17+H17+G17+F17+B17)&gt;0,1,1)*IF((C16+C17)&gt;0,0.75,0)+IF((D16+E16+E17+D17)&gt;0,0.5,1))*IF((B17+C17+D17+E17+F17+G17+H17+I17)&gt;0,0.8,1))*'Interne Struktur'!B19+(IF(E5&gt;0,1,0)+IF((E4+E6+E7)&gt;0,0.5,0))*B1</f>
        <v>376.4</v>
      </c>
    </row>
    <row r="7" spans="1:12" x14ac:dyDescent="0.25">
      <c r="A7" s="8" t="s">
        <v>86</v>
      </c>
      <c r="B7">
        <f>SUM(B16:I17)</f>
        <v>600</v>
      </c>
      <c r="D7" t="s">
        <v>94</v>
      </c>
      <c r="E7" s="2"/>
      <c r="F7">
        <f>F4/2</f>
        <v>3</v>
      </c>
      <c r="G7">
        <v>6</v>
      </c>
      <c r="H7" s="94">
        <f>750000*F7</f>
        <v>2250000</v>
      </c>
      <c r="I7" s="94"/>
      <c r="K7" s="5" t="s">
        <v>703</v>
      </c>
      <c r="L7" s="5">
        <f>MAXA(B25:B28)+IF(K16&gt;0,L16,0)</f>
        <v>5</v>
      </c>
    </row>
    <row r="8" spans="1:12" x14ac:dyDescent="0.25">
      <c r="A8" s="8" t="s">
        <v>87</v>
      </c>
      <c r="B8">
        <f>SUM(B19:I19)</f>
        <v>19</v>
      </c>
      <c r="F8" s="5">
        <f>IF(E4&gt;0,F4,0)+IF(E5&gt;0,F5,0)+IF(E6&gt;0,F6,0)+IF(E7&gt;0,F7,0)</f>
        <v>12</v>
      </c>
      <c r="G8" s="5">
        <f>IF(E4&gt;0,G4,0)+IF(E5&gt;0,G5,0)+IF(E6&gt;0,G6,0)+IF(E7&gt;0,G7,0)</f>
        <v>4</v>
      </c>
      <c r="H8" s="95">
        <f>IF(E4&gt;0,H4,0)+IF(E5&gt;0,H5,0)+IF(E6&gt;0,H6,0)+IF(E7&gt;0,H7,0)</f>
        <v>6000000</v>
      </c>
      <c r="I8" s="95"/>
    </row>
    <row r="9" spans="1:12" x14ac:dyDescent="0.25">
      <c r="A9" s="8" t="s">
        <v>88</v>
      </c>
      <c r="B9">
        <f>SUM(B20:I20)</f>
        <v>20</v>
      </c>
    </row>
    <row r="10" spans="1:12" x14ac:dyDescent="0.25">
      <c r="A10" s="8" t="s">
        <v>89</v>
      </c>
      <c r="B10" s="94">
        <f>SUM(B21:I21)*IF(Waffen!AJ1&gt;Fortbewegung!B7,2,1)</f>
        <v>32000000</v>
      </c>
      <c r="C10" s="94"/>
      <c r="F10" s="8" t="s">
        <v>95</v>
      </c>
      <c r="G10" s="2"/>
      <c r="H10" s="3">
        <v>150000</v>
      </c>
    </row>
    <row r="11" spans="1:12" x14ac:dyDescent="0.25">
      <c r="F11" s="8" t="s">
        <v>96</v>
      </c>
      <c r="G11" s="2"/>
      <c r="H11" s="3">
        <v>150000</v>
      </c>
    </row>
    <row r="14" spans="1:12" x14ac:dyDescent="0.25">
      <c r="B14" s="92" t="s">
        <v>73</v>
      </c>
      <c r="C14" s="92"/>
      <c r="D14" s="92"/>
      <c r="E14" s="92"/>
      <c r="F14" s="92"/>
      <c r="G14" s="86" t="s">
        <v>74</v>
      </c>
      <c r="H14" s="86" t="s">
        <v>75</v>
      </c>
      <c r="I14" s="86" t="s">
        <v>76</v>
      </c>
      <c r="K14" s="89" t="s">
        <v>589</v>
      </c>
      <c r="L14" s="89" t="s">
        <v>621</v>
      </c>
    </row>
    <row r="15" spans="1:12" x14ac:dyDescent="0.25">
      <c r="B15" t="s">
        <v>77</v>
      </c>
      <c r="C15" t="s">
        <v>78</v>
      </c>
      <c r="D15" t="s">
        <v>79</v>
      </c>
      <c r="E15" t="s">
        <v>80</v>
      </c>
      <c r="F15" t="s">
        <v>81</v>
      </c>
      <c r="G15" s="96"/>
      <c r="H15" s="96"/>
      <c r="I15" s="96"/>
      <c r="K15" s="89"/>
      <c r="L15" s="89"/>
    </row>
    <row r="16" spans="1:12" x14ac:dyDescent="0.25">
      <c r="A16" s="8" t="s">
        <v>82</v>
      </c>
      <c r="B16" s="7"/>
      <c r="C16" s="2"/>
      <c r="D16" s="2">
        <v>300</v>
      </c>
      <c r="E16" s="2"/>
      <c r="F16" s="2"/>
      <c r="G16" s="2"/>
      <c r="H16" s="2"/>
      <c r="I16" s="2"/>
      <c r="K16" s="2"/>
      <c r="L16">
        <f>B25*0.5</f>
        <v>1.5</v>
      </c>
    </row>
    <row r="17" spans="1:12" x14ac:dyDescent="0.25">
      <c r="A17" s="8" t="s">
        <v>83</v>
      </c>
      <c r="B17" s="7"/>
      <c r="C17" s="2"/>
      <c r="D17" s="2">
        <v>300</v>
      </c>
      <c r="E17" s="2"/>
      <c r="F17" s="2"/>
      <c r="G17" s="2"/>
      <c r="H17" s="2"/>
      <c r="I17" s="2"/>
    </row>
    <row r="19" spans="1:12" x14ac:dyDescent="0.25">
      <c r="A19" s="9" t="s">
        <v>0</v>
      </c>
      <c r="B19" s="5">
        <f>SUMIF(Tabellen!L3:L493,B16,Tabellen!M3:M493)+SUMIF(Tabellen!L3:L493,B17,Tabellen!M3:M493)</f>
        <v>0</v>
      </c>
      <c r="C19" s="5">
        <f>SUMIF(Tabellen!L3:L493,C16,Tabellen!N3:N493)+SUMIF(Tabellen!L3:L493,C17,Tabellen!N3:N493)</f>
        <v>0</v>
      </c>
      <c r="D19" s="5">
        <f>SUMIF(Tabellen!L3:L493,D16,Tabellen!O3:O493)+SUMIF(Tabellen!L3:L493,D17,Tabellen!O3:O493)</f>
        <v>19</v>
      </c>
      <c r="E19" s="5">
        <f>SUMIF(Tabellen!L3:L493,E16,Tabellen!P3:P493)+SUMIF(Tabellen!L3:L493,E17,Tabellen!P3:P493)</f>
        <v>0</v>
      </c>
      <c r="F19" s="5">
        <f>SUMIF(Tabellen!L3:L493,F16,Tabellen!Q3:Q493)+SUMIF(Tabellen!L3:L493,F17,Tabellen!Q3:Q493)</f>
        <v>0</v>
      </c>
      <c r="G19" s="5">
        <f>SUMIF(Tabellen!L3:L493,G16,Tabellen!R3:R493)+SUMIF(Tabellen!L3:L493,G17,Tabellen!R3:R493)</f>
        <v>0</v>
      </c>
      <c r="H19" s="5">
        <f>SUMIF(Tabellen!L3:L493,H16,Tabellen!S3:S493)+SUMIF(Tabellen!L3:L493,H17,Tabellen!S3:S493)</f>
        <v>0</v>
      </c>
      <c r="I19" s="5">
        <f>SUMIF(Tabellen!L3:L493,I16,Tabellen!T3:T493)+SUMIF(Tabellen!L3:L493,I17,Tabellen!T3:T493)</f>
        <v>0</v>
      </c>
      <c r="J19" s="41" t="s">
        <v>0</v>
      </c>
      <c r="K19">
        <f>B8/10</f>
        <v>1.9</v>
      </c>
    </row>
    <row r="20" spans="1:12" x14ac:dyDescent="0.25">
      <c r="A20" s="9" t="s">
        <v>9</v>
      </c>
      <c r="B20" s="5">
        <f>IF(B16&gt;0,6,0)+IF(B17&gt;0,6,0)</f>
        <v>0</v>
      </c>
      <c r="C20" s="5">
        <f>IF('Interne Struktur'!C4&gt;0,IF(C16&gt;0,10,0)+IF(C17&gt;0,10,0),0)</f>
        <v>0</v>
      </c>
      <c r="D20" s="5">
        <f>IF('Interne Struktur'!C4&gt;0,IF(D16&gt;0,12,0)+IF(D17&gt;0,12,0),0)+IF(('Interne Struktur'!C3+'Interne Struktur'!C5)&gt;0,IF(D16&gt;0,10,0)+IF(D17&gt;0,10,0),0)</f>
        <v>20</v>
      </c>
      <c r="E20" s="5">
        <f>IF('Interne Struktur'!C4&gt;0,IF(E16&gt;0,18,0)+IF(E17&gt;0,18,0),0)+IF(('Interne Struktur'!C3+'Interne Struktur'!C5)&gt;0,IF(E16&gt;0,14,0)+IF(E17&gt;0,14,0),0)</f>
        <v>0</v>
      </c>
      <c r="F20" s="5">
        <f>IF('Interne Struktur'!C4&gt;0,IF(F16&gt;0,3,0)+IF(F17&gt;0,3,0),0)</f>
        <v>0</v>
      </c>
      <c r="G20" s="5">
        <f t="shared" ref="G20:I20" si="0">IF(G16&gt;0,6,0)+IF(G17&gt;0,6,0)</f>
        <v>0</v>
      </c>
      <c r="H20" s="5">
        <f t="shared" si="0"/>
        <v>0</v>
      </c>
      <c r="I20" s="5">
        <f t="shared" si="0"/>
        <v>0</v>
      </c>
      <c r="J20" s="41" t="s">
        <v>9</v>
      </c>
      <c r="K20">
        <v>1</v>
      </c>
    </row>
    <row r="21" spans="1:12" x14ac:dyDescent="0.25">
      <c r="A21" s="9" t="s">
        <v>10</v>
      </c>
      <c r="B21" s="5">
        <f>(5000*(B16+B17)*B1)/75</f>
        <v>0</v>
      </c>
      <c r="C21" s="5">
        <f>(15000*(C16+C17)*B1)/75</f>
        <v>0</v>
      </c>
      <c r="D21" s="5">
        <f>(20000*(D16+D17)*B1)/75</f>
        <v>32000000</v>
      </c>
      <c r="E21" s="5">
        <f>(100000*(E16+E17)*B1)/75</f>
        <v>0</v>
      </c>
      <c r="F21" s="5">
        <f>(10000*(F16+F17)*B1)/75</f>
        <v>0</v>
      </c>
      <c r="G21" s="5">
        <f>(1250*(G16+G17)*B1)/75</f>
        <v>0</v>
      </c>
      <c r="H21" s="5">
        <f>(3500*(H16+H17)*B1)/75</f>
        <v>0</v>
      </c>
      <c r="I21" s="5">
        <f>(7500*(I16+I17)*B1)/75</f>
        <v>0</v>
      </c>
      <c r="J21" s="41" t="s">
        <v>10</v>
      </c>
      <c r="K21" s="3">
        <f>10000*B7</f>
        <v>6000000</v>
      </c>
    </row>
    <row r="25" spans="1:12" x14ac:dyDescent="0.25">
      <c r="A25" s="8" t="s">
        <v>2</v>
      </c>
      <c r="B25">
        <f>ROUNDUP(B7/B1,0)</f>
        <v>3</v>
      </c>
      <c r="E25" s="92" t="s">
        <v>100</v>
      </c>
      <c r="F25" s="92"/>
      <c r="H25" s="88" t="s">
        <v>109</v>
      </c>
      <c r="J25" s="86" t="s">
        <v>112</v>
      </c>
      <c r="K25" s="86" t="s">
        <v>7</v>
      </c>
      <c r="L25" s="86" t="s">
        <v>229</v>
      </c>
    </row>
    <row r="26" spans="1:12" x14ac:dyDescent="0.25">
      <c r="A26" s="8" t="s">
        <v>3</v>
      </c>
      <c r="B26">
        <f>ROUNDUP(B25*IF('Interne Struktur'!N24&gt;0,2,1.5),0)</f>
        <v>5</v>
      </c>
      <c r="E26" t="s">
        <v>101</v>
      </c>
      <c r="F26" t="s">
        <v>102</v>
      </c>
      <c r="G26" t="s">
        <v>8</v>
      </c>
      <c r="H26" s="88"/>
      <c r="J26" s="86"/>
      <c r="K26" s="86"/>
      <c r="L26" s="86"/>
    </row>
    <row r="27" spans="1:12" x14ac:dyDescent="0.25">
      <c r="A27" s="8" t="s">
        <v>5</v>
      </c>
      <c r="B27">
        <f>E27+F27+H27+IF(L27&gt;0,IF(B1&lt;60,2,0)+IF(B1&gt;=60,1,0),0)</f>
        <v>0</v>
      </c>
      <c r="D27" s="8" t="s">
        <v>471</v>
      </c>
      <c r="E27" s="2"/>
      <c r="F27" s="2"/>
      <c r="G27" s="2"/>
      <c r="H27" s="2"/>
      <c r="J27" s="2"/>
      <c r="K27" s="2"/>
      <c r="L27" s="2"/>
    </row>
    <row r="28" spans="1:12" x14ac:dyDescent="0.25">
      <c r="A28" s="8" t="s">
        <v>8</v>
      </c>
      <c r="B28">
        <f>G27</f>
        <v>0</v>
      </c>
      <c r="D28" s="5" t="s">
        <v>9</v>
      </c>
      <c r="E28" s="5">
        <f>E27</f>
        <v>0</v>
      </c>
      <c r="F28" s="5">
        <f>F27*2</f>
        <v>0</v>
      </c>
      <c r="G28" s="5">
        <f>G27</f>
        <v>0</v>
      </c>
      <c r="H28" s="5">
        <f>IF(H27&gt;0,2*'Interne Struktur'!B9,0)</f>
        <v>0</v>
      </c>
      <c r="I28" s="5"/>
      <c r="J28" s="5">
        <v>0</v>
      </c>
      <c r="K28" s="5">
        <v>0</v>
      </c>
      <c r="L28" s="5">
        <f>IF(L27&gt;0,IF(('Interne Struktur'!C3+'Interne Struktur'!C5)&gt;0,6,0)+IF('Interne Struktur'!C4&gt;0,8,0),0)</f>
        <v>0</v>
      </c>
    </row>
    <row r="29" spans="1:12" x14ac:dyDescent="0.25">
      <c r="A29" s="8"/>
      <c r="D29" s="5" t="s">
        <v>0</v>
      </c>
      <c r="E29" s="5">
        <f>SUMIF(Tabellen!Z3:Z31,B1,Tabellen!AA3:AA31)*E27</f>
        <v>0</v>
      </c>
      <c r="F29" s="5">
        <f>SUMIF(Tabellen!Z3:Z31,B1,Tabellen!AB3:AB31)*F27</f>
        <v>0</v>
      </c>
      <c r="G29" s="5">
        <f>SUMIF(Tabellen!Z3:Z31,B1,Tabellen!AA3:AA31)*G27</f>
        <v>0</v>
      </c>
      <c r="H29" s="14">
        <f>IF(H27&gt;0,B1*0.05*H27,0)</f>
        <v>0</v>
      </c>
      <c r="I29" s="5"/>
      <c r="J29" s="5" t="e">
        <f>J27/SUMIF(Tabellen!V3:V152,B1,Tabellen!W3:W152)</f>
        <v>#DIV/0!</v>
      </c>
      <c r="K29" s="5" t="e">
        <f>K27/SUMIF(Tabellen!V3:V152,B1,Tabellen!X3:X152)</f>
        <v>#DIV/0!</v>
      </c>
      <c r="L29" s="5">
        <f>IF(L27&gt;0,(IF(('Interne Struktur'!C3+'Interne Struktur'!C5)&gt;0,0.05,0)+IF('Interne Struktur'!C4&gt;0,0.07,0))*B1,0)</f>
        <v>0</v>
      </c>
    </row>
    <row r="30" spans="1:12" x14ac:dyDescent="0.25">
      <c r="A30" s="1" t="s">
        <v>99</v>
      </c>
      <c r="D30" s="5" t="s">
        <v>10</v>
      </c>
      <c r="E30" s="15">
        <f>200*B1*E27*E27</f>
        <v>0</v>
      </c>
      <c r="F30" s="15">
        <f>500*B1*F27*F27</f>
        <v>0</v>
      </c>
      <c r="G30" s="15">
        <f>200*B1*G27*G27</f>
        <v>0</v>
      </c>
      <c r="H30" s="15">
        <f>150*B1*H27*H27</f>
        <v>0</v>
      </c>
      <c r="I30" s="5"/>
      <c r="J30" s="15" t="e">
        <f>20000*J29</f>
        <v>#DIV/0!</v>
      </c>
      <c r="K30" s="15" t="e">
        <f>20000*K29</f>
        <v>#DIV/0!</v>
      </c>
      <c r="L30" s="5">
        <f>50000*L29</f>
        <v>0</v>
      </c>
    </row>
    <row r="31" spans="1:12" x14ac:dyDescent="0.25">
      <c r="A31" s="8" t="s">
        <v>97</v>
      </c>
      <c r="B31">
        <f>J27</f>
        <v>0</v>
      </c>
      <c r="C31" s="93" t="e">
        <f>B1/IF('Interne Struktur'!N25&gt;0,5,10)-(J29+K29)</f>
        <v>#DIV/0!</v>
      </c>
    </row>
    <row r="32" spans="1:12" x14ac:dyDescent="0.25">
      <c r="A32" s="8" t="s">
        <v>98</v>
      </c>
      <c r="B32" t="e">
        <f>K27/J27</f>
        <v>#DIV/0!</v>
      </c>
      <c r="C32" s="93"/>
    </row>
  </sheetData>
  <mergeCells count="19">
    <mergeCell ref="K1:L1"/>
    <mergeCell ref="J25:J26"/>
    <mergeCell ref="K25:K26"/>
    <mergeCell ref="G14:G15"/>
    <mergeCell ref="H14:H15"/>
    <mergeCell ref="I14:I15"/>
    <mergeCell ref="L25:L26"/>
    <mergeCell ref="K14:K15"/>
    <mergeCell ref="L14:L15"/>
    <mergeCell ref="C31:C32"/>
    <mergeCell ref="B10:C10"/>
    <mergeCell ref="H4:I4"/>
    <mergeCell ref="H5:I5"/>
    <mergeCell ref="H6:I6"/>
    <mergeCell ref="H7:I7"/>
    <mergeCell ref="H8:I8"/>
    <mergeCell ref="H25:H26"/>
    <mergeCell ref="E25:F25"/>
    <mergeCell ref="B14:F14"/>
  </mergeCells>
  <conditionalFormatting sqref="B7">
    <cfRule type="cellIs" dxfId="47" priority="5" operator="lessThan">
      <formula>$B$5</formula>
    </cfRule>
    <cfRule type="cellIs" dxfId="46" priority="6" operator="greaterThan">
      <formula>$B$5</formula>
    </cfRule>
    <cfRule type="cellIs" dxfId="45" priority="7" operator="equal">
      <formula>$B$5</formula>
    </cfRule>
  </conditionalFormatting>
  <conditionalFormatting sqref="E27">
    <cfRule type="cellIs" dxfId="44" priority="4" operator="greaterThan">
      <formula>$B$25</formula>
    </cfRule>
  </conditionalFormatting>
  <conditionalFormatting sqref="F27">
    <cfRule type="cellIs" dxfId="43" priority="3" operator="greaterThan">
      <formula>$B$26</formula>
    </cfRule>
  </conditionalFormatting>
  <conditionalFormatting sqref="G27">
    <cfRule type="cellIs" dxfId="42" priority="2" operator="greaterThan">
      <formula>$B$25</formula>
    </cfRule>
  </conditionalFormatting>
  <conditionalFormatting sqref="C31:C32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H25" sqref="H25"/>
    </sheetView>
  </sheetViews>
  <sheetFormatPr baseColWidth="10" defaultRowHeight="15" x14ac:dyDescent="0.25"/>
  <cols>
    <col min="1" max="1" width="29.42578125" customWidth="1"/>
    <col min="4" max="4" width="15.5703125" customWidth="1"/>
    <col min="5" max="5" width="14.85546875" customWidth="1"/>
    <col min="6" max="6" width="3.5703125" customWidth="1"/>
    <col min="7" max="7" width="38.42578125" customWidth="1"/>
    <col min="11" max="11" width="15.5703125" customWidth="1"/>
    <col min="12" max="12" width="3.5703125" customWidth="1"/>
    <col min="13" max="13" width="23.28515625" customWidth="1"/>
    <col min="17" max="17" width="15.5703125" customWidth="1"/>
  </cols>
  <sheetData>
    <row r="1" spans="1:17" s="16" customFormat="1" x14ac:dyDescent="0.25">
      <c r="A1" s="86" t="s">
        <v>113</v>
      </c>
      <c r="B1" s="86"/>
      <c r="C1" s="86" t="s">
        <v>63</v>
      </c>
      <c r="D1" s="86" t="s">
        <v>0</v>
      </c>
      <c r="E1" s="86" t="s">
        <v>10</v>
      </c>
      <c r="G1" s="86" t="s">
        <v>114</v>
      </c>
      <c r="H1" s="86"/>
      <c r="I1" s="86" t="s">
        <v>9</v>
      </c>
      <c r="J1" s="86" t="s">
        <v>0</v>
      </c>
      <c r="K1" s="86" t="s">
        <v>10</v>
      </c>
      <c r="M1" s="86" t="s">
        <v>115</v>
      </c>
      <c r="N1" s="86"/>
      <c r="O1" s="86" t="s">
        <v>9</v>
      </c>
      <c r="P1" s="86" t="s">
        <v>0</v>
      </c>
      <c r="Q1" s="86" t="s">
        <v>10</v>
      </c>
    </row>
    <row r="2" spans="1:17" s="16" customFormat="1" x14ac:dyDescent="0.25">
      <c r="C2" s="86"/>
      <c r="D2" s="86"/>
      <c r="E2" s="86"/>
      <c r="G2" s="86"/>
      <c r="H2" s="86"/>
      <c r="I2" s="86"/>
      <c r="J2" s="86"/>
      <c r="K2" s="86"/>
      <c r="M2" s="86"/>
      <c r="N2" s="86"/>
      <c r="O2" s="86"/>
      <c r="P2" s="86"/>
      <c r="Q2" s="86"/>
    </row>
    <row r="3" spans="1:17" x14ac:dyDescent="0.25">
      <c r="A3" t="s">
        <v>101</v>
      </c>
      <c r="B3" s="2"/>
      <c r="C3">
        <v>6</v>
      </c>
      <c r="D3">
        <v>0</v>
      </c>
      <c r="E3" s="3">
        <v>0</v>
      </c>
      <c r="M3" t="s">
        <v>116</v>
      </c>
      <c r="N3" s="2"/>
      <c r="O3">
        <v>0.5</v>
      </c>
      <c r="P3">
        <v>0.3</v>
      </c>
      <c r="Q3" s="3">
        <f>2000*'Interne Struktur'!B1/3</f>
        <v>133333.33333333334</v>
      </c>
    </row>
    <row r="4" spans="1:17" x14ac:dyDescent="0.25">
      <c r="A4" t="s">
        <v>117</v>
      </c>
      <c r="B4" s="2"/>
      <c r="C4">
        <v>8</v>
      </c>
      <c r="D4">
        <v>0</v>
      </c>
      <c r="E4" s="3">
        <v>1000</v>
      </c>
      <c r="G4" s="90" t="s">
        <v>118</v>
      </c>
      <c r="H4" s="90"/>
      <c r="I4">
        <f>IF(B9&gt;0,C9,0)+IF(B10&gt;0,C10,0)+IF(B12&gt;0,C12,0)+IF(B13&gt;0,C13,0)+IF(B14&gt;0,C14,0)</f>
        <v>1</v>
      </c>
      <c r="J4">
        <f>IF(B9&gt;0,D9,0)+IF(B10&gt;0,D10,0)+IF(B12&gt;0,D12,0)+IF(B13&gt;0,D13,0)+IF(B14&gt;0,D14,0)</f>
        <v>1.5</v>
      </c>
      <c r="K4" s="3">
        <f>IF(B9&gt;0,E9,0)+IF(B10&gt;0,E10,0)+IF(B12&gt;0,E12,0)+IF(B13&gt;0,E13,0)+IF(B14&gt;0,E14,0)</f>
        <v>200000</v>
      </c>
      <c r="M4" t="s">
        <v>119</v>
      </c>
      <c r="N4" s="2"/>
      <c r="O4">
        <v>0.5</v>
      </c>
      <c r="P4">
        <v>0.2</v>
      </c>
      <c r="Q4" s="3">
        <f>Q3</f>
        <v>133333.33333333334</v>
      </c>
    </row>
    <row r="5" spans="1:17" x14ac:dyDescent="0.25">
      <c r="A5" t="s">
        <v>120</v>
      </c>
      <c r="B5" s="2"/>
      <c r="C5">
        <v>10</v>
      </c>
      <c r="D5">
        <v>0.5</v>
      </c>
      <c r="E5" s="3">
        <v>2000</v>
      </c>
      <c r="G5" s="90" t="s">
        <v>121</v>
      </c>
      <c r="H5" s="90"/>
      <c r="I5">
        <f>IF(H20&gt;0,I20,0)+IF(H21&gt;0,I21,0)</f>
        <v>3</v>
      </c>
      <c r="J5">
        <f>IF(H20&gt;0,J20,0)+IF(H21&gt;0,J21,0)</f>
        <v>1</v>
      </c>
      <c r="K5" s="3">
        <f>IF(H20&gt;0,K20,0)+IF(H21&gt;0,K21,0)</f>
        <v>80000</v>
      </c>
      <c r="M5" t="s">
        <v>122</v>
      </c>
      <c r="N5" s="2"/>
      <c r="O5">
        <v>0.5</v>
      </c>
      <c r="P5">
        <v>0.5</v>
      </c>
      <c r="Q5" s="3">
        <f>Q3</f>
        <v>133333.33333333334</v>
      </c>
    </row>
    <row r="6" spans="1:17" x14ac:dyDescent="0.25">
      <c r="A6" t="s">
        <v>123</v>
      </c>
      <c r="B6" s="2">
        <v>1</v>
      </c>
      <c r="C6">
        <v>12</v>
      </c>
      <c r="D6">
        <v>0.5</v>
      </c>
      <c r="E6" s="3">
        <v>3000</v>
      </c>
      <c r="G6" s="90" t="s">
        <v>124</v>
      </c>
      <c r="H6" s="90"/>
      <c r="I6">
        <f>ROUNDUP(IF(N3&gt;0,O3,0)+IF(N4&gt;0,O4,0)+IF(N5&gt;0,O5,0)+IF(N6&gt;0,O6,0)+IF(N7&gt;0,O7,0)+IF(N9&gt;0,O9,0)+IF(N10&gt;0,O10,0)+IF(N11&gt;0,O11,0)+IF(N12&gt;0,O12,0)+IF(N13&gt;0,O13,0),0)</f>
        <v>4</v>
      </c>
      <c r="J6">
        <f>IF(N3&gt;0,P3,0)+IF(N4&gt;0,P4,0)+IF(N5&gt;0,P5,0)+IF(N6&gt;0,P6,0)+IF(N7&gt;0,P7,0)+IF(N9&gt;0,P9,0)+IF(N10&gt;0,P10,0)+IF(N11&gt;0,P11,0)+IF(N12&gt;0,P12,0)+IF(N13&gt;0,P13,0)</f>
        <v>3</v>
      </c>
      <c r="K6" s="3">
        <f>IF(N3&gt;0,Q3,0)+IF(N4&gt;0,Q4,0)+IF(N5&gt;0,Q5,0)+IF(N6&gt;0,Q6,0)+IF(N7&gt;0,Q7,0)+IF(N9&gt;0,Q9,0)+IF(N10&gt;0,Q10,0)+IF(N11&gt;0,Q11,0)+IF(N12&gt;0,Q12,0)+IF(N13&gt;0,Q13,0)</f>
        <v>1466666.6666666667</v>
      </c>
      <c r="M6" t="s">
        <v>125</v>
      </c>
      <c r="N6" s="2"/>
      <c r="O6">
        <v>0.5</v>
      </c>
      <c r="P6">
        <v>0.2</v>
      </c>
      <c r="Q6" s="3">
        <f>Q3</f>
        <v>133333.33333333334</v>
      </c>
    </row>
    <row r="7" spans="1:17" x14ac:dyDescent="0.25">
      <c r="C7" t="s">
        <v>9</v>
      </c>
      <c r="D7" t="s">
        <v>0</v>
      </c>
      <c r="E7" t="s">
        <v>10</v>
      </c>
      <c r="M7" t="s">
        <v>126</v>
      </c>
      <c r="N7" s="2"/>
      <c r="O7">
        <v>1</v>
      </c>
      <c r="P7">
        <v>0.3</v>
      </c>
      <c r="Q7" s="3">
        <f>Q3*1.5</f>
        <v>200000</v>
      </c>
    </row>
    <row r="8" spans="1:17" x14ac:dyDescent="0.25">
      <c r="G8" t="s">
        <v>127</v>
      </c>
      <c r="H8" s="2">
        <v>1</v>
      </c>
      <c r="I8">
        <v>1</v>
      </c>
      <c r="J8">
        <v>3</v>
      </c>
      <c r="K8" s="3">
        <v>500000</v>
      </c>
    </row>
    <row r="9" spans="1:17" x14ac:dyDescent="0.25">
      <c r="A9" t="s">
        <v>128</v>
      </c>
      <c r="B9" s="2"/>
      <c r="C9">
        <v>1</v>
      </c>
      <c r="D9">
        <v>1.5</v>
      </c>
      <c r="E9" s="3">
        <v>200000</v>
      </c>
      <c r="M9" t="s">
        <v>129</v>
      </c>
      <c r="N9" s="2">
        <v>1</v>
      </c>
      <c r="O9">
        <v>0.7</v>
      </c>
      <c r="P9">
        <v>0.6</v>
      </c>
      <c r="Q9" s="3">
        <f>Q3*2</f>
        <v>266666.66666666669</v>
      </c>
    </row>
    <row r="10" spans="1:17" x14ac:dyDescent="0.25">
      <c r="A10" t="s">
        <v>130</v>
      </c>
      <c r="B10" s="2"/>
      <c r="C10">
        <v>1</v>
      </c>
      <c r="D10">
        <v>1</v>
      </c>
      <c r="E10" s="3">
        <v>100000</v>
      </c>
      <c r="G10" t="s">
        <v>131</v>
      </c>
      <c r="H10" s="2"/>
      <c r="I10">
        <v>3</v>
      </c>
      <c r="J10">
        <v>1</v>
      </c>
      <c r="K10" s="3">
        <v>175000</v>
      </c>
      <c r="M10" t="s">
        <v>132</v>
      </c>
      <c r="N10" s="2">
        <v>1</v>
      </c>
      <c r="O10">
        <v>0.7</v>
      </c>
      <c r="P10">
        <v>0.4</v>
      </c>
      <c r="Q10" s="3">
        <f>Q4*2</f>
        <v>266666.66666666669</v>
      </c>
    </row>
    <row r="11" spans="1:17" x14ac:dyDescent="0.25">
      <c r="M11" t="s">
        <v>133</v>
      </c>
      <c r="N11" s="2">
        <v>1</v>
      </c>
      <c r="O11">
        <v>0.7</v>
      </c>
      <c r="P11">
        <v>1</v>
      </c>
      <c r="Q11" s="3">
        <f>Q5*2</f>
        <v>266666.66666666669</v>
      </c>
    </row>
    <row r="12" spans="1:17" x14ac:dyDescent="0.25">
      <c r="A12" t="s">
        <v>134</v>
      </c>
      <c r="B12" s="2">
        <v>1</v>
      </c>
      <c r="C12">
        <v>1</v>
      </c>
      <c r="D12">
        <v>1.5</v>
      </c>
      <c r="E12" s="3">
        <v>200000</v>
      </c>
      <c r="G12" t="s">
        <v>135</v>
      </c>
      <c r="H12" s="2"/>
      <c r="I12">
        <v>0</v>
      </c>
      <c r="J12">
        <v>0.5</v>
      </c>
      <c r="K12" s="3">
        <v>150000</v>
      </c>
      <c r="M12" t="s">
        <v>136</v>
      </c>
      <c r="N12" s="2">
        <v>1</v>
      </c>
      <c r="O12">
        <v>0.7</v>
      </c>
      <c r="P12">
        <v>0.4</v>
      </c>
      <c r="Q12" s="3">
        <f>Q6*2</f>
        <v>266666.66666666669</v>
      </c>
    </row>
    <row r="13" spans="1:17" x14ac:dyDescent="0.25">
      <c r="A13" t="s">
        <v>137</v>
      </c>
      <c r="B13" s="2"/>
      <c r="C13">
        <v>1</v>
      </c>
      <c r="D13">
        <v>1.5</v>
      </c>
      <c r="E13" s="3">
        <v>175000</v>
      </c>
      <c r="G13" t="s">
        <v>138</v>
      </c>
      <c r="H13" s="2"/>
      <c r="I13">
        <v>0</v>
      </c>
      <c r="J13">
        <v>0.5</v>
      </c>
      <c r="K13" s="3">
        <v>150000</v>
      </c>
      <c r="M13" t="s">
        <v>139</v>
      </c>
      <c r="N13" s="2">
        <v>1</v>
      </c>
      <c r="O13">
        <v>1.2</v>
      </c>
      <c r="P13">
        <v>0.6</v>
      </c>
      <c r="Q13" s="3">
        <f>Q7*2</f>
        <v>400000</v>
      </c>
    </row>
    <row r="14" spans="1:17" x14ac:dyDescent="0.25">
      <c r="A14" t="s">
        <v>140</v>
      </c>
      <c r="B14" s="2"/>
      <c r="C14">
        <v>1</v>
      </c>
      <c r="D14">
        <v>2.5</v>
      </c>
      <c r="E14" s="3">
        <v>750000</v>
      </c>
      <c r="G14" t="s">
        <v>141</v>
      </c>
      <c r="H14" s="2"/>
      <c r="I14">
        <v>0</v>
      </c>
      <c r="J14">
        <v>0.5</v>
      </c>
      <c r="K14" s="3">
        <v>150000</v>
      </c>
    </row>
    <row r="16" spans="1:17" x14ac:dyDescent="0.25">
      <c r="G16" t="s">
        <v>147</v>
      </c>
      <c r="H16" s="2">
        <v>1</v>
      </c>
      <c r="I16">
        <v>0</v>
      </c>
      <c r="J16">
        <v>0</v>
      </c>
      <c r="K16" s="3">
        <v>1725000</v>
      </c>
    </row>
    <row r="17" spans="1:11" x14ac:dyDescent="0.25">
      <c r="G17" t="s">
        <v>709</v>
      </c>
      <c r="H17" s="2"/>
      <c r="I17">
        <v>1</v>
      </c>
      <c r="J17">
        <v>1.5</v>
      </c>
      <c r="K17" s="3">
        <v>4000</v>
      </c>
    </row>
    <row r="18" spans="1:11" x14ac:dyDescent="0.25">
      <c r="B18" t="s">
        <v>9</v>
      </c>
      <c r="C18" t="s">
        <v>0</v>
      </c>
      <c r="D18" t="s">
        <v>10</v>
      </c>
    </row>
    <row r="19" spans="1:11" x14ac:dyDescent="0.25">
      <c r="A19" t="s">
        <v>144</v>
      </c>
      <c r="B19">
        <f>IF(B3&gt;0,C3,0)+IF(B4&gt;0,C4,0)+IF(B5&gt;0,C5,0)+IF(B6&gt;0,C6,0)</f>
        <v>12</v>
      </c>
      <c r="G19" s="92" t="s">
        <v>142</v>
      </c>
      <c r="H19" s="92"/>
      <c r="I19" t="s">
        <v>9</v>
      </c>
      <c r="J19" t="s">
        <v>0</v>
      </c>
      <c r="K19" t="s">
        <v>10</v>
      </c>
    </row>
    <row r="20" spans="1:11" x14ac:dyDescent="0.25">
      <c r="A20" t="s">
        <v>145</v>
      </c>
      <c r="B20">
        <f>SUM(I4:I6,I10*H10,IF(H8&gt;0,I8,0),IF(H17&gt;0,I17,0))</f>
        <v>9</v>
      </c>
      <c r="C20">
        <f>SUM(J4:J6,J10*H10,IF(H8&gt;0,J8,0),IF((B5+B6)&gt;0,0.5,0),H12*J12,H13*J13,H14*J14,IF(H17&gt;0,J17,0))</f>
        <v>9</v>
      </c>
      <c r="D20" s="3">
        <f>SUM(K4:K6,K10*H10,IF(H8&gt;0,K8,0),IF(H16&gt;0,K16,0),H12*K12,H13*K13,H14*K14,IF(B4&gt;0,E4,0),IF(B5&gt;0,E5,0),IF(B6&gt;0,E6,0),IF(H17&gt;0,K17,0))</f>
        <v>3974666.666666667</v>
      </c>
      <c r="G20" t="s">
        <v>142</v>
      </c>
      <c r="H20" s="2"/>
      <c r="I20">
        <v>2</v>
      </c>
      <c r="J20">
        <v>0.5</v>
      </c>
      <c r="K20" s="3">
        <v>50000</v>
      </c>
    </row>
    <row r="21" spans="1:11" x14ac:dyDescent="0.25">
      <c r="G21" t="s">
        <v>146</v>
      </c>
      <c r="H21" s="2">
        <v>1</v>
      </c>
      <c r="I21">
        <v>3</v>
      </c>
      <c r="J21">
        <v>1</v>
      </c>
      <c r="K21" s="3">
        <v>80000</v>
      </c>
    </row>
    <row r="22" spans="1:11" x14ac:dyDescent="0.25">
      <c r="A22" t="s">
        <v>149</v>
      </c>
      <c r="B22">
        <f>IF(B3&gt;0,3,0)+IF(B4&gt;0,4,0)+IF(B5&gt;0,5,0)+IF(B6&gt;0,6,0)</f>
        <v>6</v>
      </c>
    </row>
    <row r="25" spans="1:11" x14ac:dyDescent="0.25">
      <c r="A25" t="s">
        <v>143</v>
      </c>
      <c r="B25">
        <f>(ROUNDUP(IF(N3&gt;0,O3,0)+IF(N4&gt;0,O4,0)+IF(N5&gt;0,O5,0)+IF(N6&gt;0,O6,0)+IF(N7&gt;0,O7,0)+IF(N9&gt;0,O9,0)+IF(N10&gt;0,O10,0)+IF(N11&gt;0,O11,0)+IF(N12&gt;0,O12,0)+IF(N13&gt;0,O13,0),0)-2)*-1</f>
        <v>-2</v>
      </c>
    </row>
    <row r="26" spans="1:11" x14ac:dyDescent="0.25">
      <c r="A26" t="s">
        <v>148</v>
      </c>
      <c r="B26">
        <f>IF((B10+B13)&gt;0,-1,0)</f>
        <v>0</v>
      </c>
    </row>
  </sheetData>
  <mergeCells count="16">
    <mergeCell ref="A1:B1"/>
    <mergeCell ref="M1:N2"/>
    <mergeCell ref="O1:O2"/>
    <mergeCell ref="P1:P2"/>
    <mergeCell ref="Q1:Q2"/>
    <mergeCell ref="C1:C2"/>
    <mergeCell ref="D1:D2"/>
    <mergeCell ref="E1:E2"/>
    <mergeCell ref="G1:H2"/>
    <mergeCell ref="I1:I2"/>
    <mergeCell ref="J1:J2"/>
    <mergeCell ref="G19:H19"/>
    <mergeCell ref="G4:H4"/>
    <mergeCell ref="G5:H5"/>
    <mergeCell ref="G6:H6"/>
    <mergeCell ref="K1:K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workbookViewId="0">
      <selection activeCell="B20" sqref="B20"/>
    </sheetView>
  </sheetViews>
  <sheetFormatPr baseColWidth="10" defaultRowHeight="15" x14ac:dyDescent="0.25"/>
  <cols>
    <col min="1" max="1" width="31.5703125" customWidth="1"/>
    <col min="2" max="3" width="16.5703125" customWidth="1"/>
    <col min="4" max="4" width="13.140625" customWidth="1"/>
    <col min="7" max="7" width="15.5703125" customWidth="1"/>
    <col min="11" max="11" width="15.5703125" customWidth="1"/>
  </cols>
  <sheetData>
    <row r="1" spans="1:7" x14ac:dyDescent="0.25">
      <c r="A1" t="s">
        <v>15</v>
      </c>
      <c r="B1" s="86" t="s">
        <v>9</v>
      </c>
      <c r="C1" s="86" t="s">
        <v>154</v>
      </c>
      <c r="D1" s="86" t="s">
        <v>175</v>
      </c>
      <c r="E1" s="86" t="s">
        <v>155</v>
      </c>
      <c r="F1" s="86"/>
    </row>
    <row r="2" spans="1:7" x14ac:dyDescent="0.25">
      <c r="B2" s="86"/>
      <c r="C2" s="86"/>
      <c r="D2" s="86"/>
      <c r="E2" s="86"/>
      <c r="F2" s="86"/>
    </row>
    <row r="3" spans="1:7" x14ac:dyDescent="0.25">
      <c r="A3" t="s">
        <v>156</v>
      </c>
      <c r="B3">
        <f>IF(('Interne Struktur'!C3+'Interne Struktur'!C5)&gt;0,7,0)+IF('Interne Struktur'!C4&gt;0,14,0)</f>
        <v>7</v>
      </c>
      <c r="C3">
        <f>IF(D3&gt;0,B42,0)</f>
        <v>441</v>
      </c>
      <c r="D3" s="2">
        <v>1</v>
      </c>
      <c r="E3" t="s">
        <v>174</v>
      </c>
    </row>
    <row r="4" spans="1:7" x14ac:dyDescent="0.25">
      <c r="A4" t="s">
        <v>157</v>
      </c>
      <c r="B4">
        <v>12</v>
      </c>
      <c r="C4">
        <f>IF(D4&gt;0,B42,0)</f>
        <v>0</v>
      </c>
      <c r="D4" s="2"/>
      <c r="E4" t="s">
        <v>176</v>
      </c>
    </row>
    <row r="5" spans="1:7" x14ac:dyDescent="0.25">
      <c r="A5" t="s">
        <v>158</v>
      </c>
      <c r="B5">
        <v>0</v>
      </c>
      <c r="C5">
        <f>IF(D5&gt;0,B42,0)</f>
        <v>0</v>
      </c>
      <c r="D5" s="2"/>
      <c r="E5" t="s">
        <v>177</v>
      </c>
    </row>
    <row r="6" spans="1:7" x14ac:dyDescent="0.25">
      <c r="A6" t="s">
        <v>159</v>
      </c>
      <c r="B6">
        <v>0</v>
      </c>
      <c r="C6">
        <f>IF(D6&gt;0,B42,0)</f>
        <v>0</v>
      </c>
      <c r="D6" s="2"/>
      <c r="E6" t="s">
        <v>160</v>
      </c>
    </row>
    <row r="7" spans="1:7" x14ac:dyDescent="0.25">
      <c r="A7" t="s">
        <v>161</v>
      </c>
      <c r="B7">
        <v>0</v>
      </c>
      <c r="C7">
        <f>IF(D7&gt;0,B42,0)</f>
        <v>0</v>
      </c>
      <c r="D7" s="2"/>
      <c r="E7" t="s">
        <v>173</v>
      </c>
    </row>
    <row r="8" spans="1:7" x14ac:dyDescent="0.25">
      <c r="A8" t="s">
        <v>162</v>
      </c>
      <c r="B8">
        <f>IF(('Interne Struktur'!C3+'Interne Struktur'!C5)&gt;0,5,0)+IF('Interne Struktur'!C4&gt;0,10,0)</f>
        <v>5</v>
      </c>
      <c r="C8">
        <f>IF(D8&gt;0,B42,0)</f>
        <v>0</v>
      </c>
      <c r="D8" s="2"/>
      <c r="E8" t="s">
        <v>163</v>
      </c>
    </row>
    <row r="9" spans="1:7" x14ac:dyDescent="0.25">
      <c r="A9" t="s">
        <v>164</v>
      </c>
      <c r="B9">
        <v>1</v>
      </c>
      <c r="C9">
        <f>IF(D9&gt;0,D42,0)</f>
        <v>0</v>
      </c>
      <c r="E9" t="s">
        <v>165</v>
      </c>
    </row>
    <row r="10" spans="1:7" x14ac:dyDescent="0.25">
      <c r="A10" t="s">
        <v>166</v>
      </c>
      <c r="B10">
        <f>IF(('Interne Struktur'!C3+'Interne Struktur'!C5)&gt;0,7,0)+IF('Interne Struktur'!C4&gt;0,14,0)</f>
        <v>7</v>
      </c>
      <c r="C10">
        <f>IF(D10&gt;0,B42,0)</f>
        <v>0</v>
      </c>
      <c r="D10" s="2"/>
      <c r="E10" t="s">
        <v>167</v>
      </c>
    </row>
    <row r="11" spans="1:7" x14ac:dyDescent="0.25">
      <c r="A11" t="s">
        <v>168</v>
      </c>
      <c r="B11">
        <v>0</v>
      </c>
      <c r="C11">
        <f>IF(D11&gt;0,B42,0)</f>
        <v>0</v>
      </c>
      <c r="D11" s="2"/>
    </row>
    <row r="12" spans="1:7" x14ac:dyDescent="0.25">
      <c r="A12" t="s">
        <v>169</v>
      </c>
      <c r="B12">
        <v>12</v>
      </c>
      <c r="C12">
        <f>IF(D12&gt;0,B42,0)</f>
        <v>0</v>
      </c>
      <c r="D12" s="2"/>
      <c r="E12" t="s">
        <v>170</v>
      </c>
    </row>
    <row r="16" spans="1:7" x14ac:dyDescent="0.25">
      <c r="F16" s="5">
        <f>IF(D3&gt;0,IF(B3=14,17.92,0)+IF(B3=7,19.2,0),0)+IF(D4&gt;0,14,0)+IF(D5&gt;0,8,0)+IF(D6&gt;0,10.6666,0)+IF(D7&gt;0,24,0)+IF(D8&gt;0,16,0)+IF(D10&gt;0,16,0)+IF(D11&gt;0,16,0)+IF(D12&gt;0,16,0)</f>
        <v>19.2</v>
      </c>
      <c r="G16" s="5">
        <f>IF(D3&gt;0,20000,0)+IF(D4&gt;0,35000,0)+IF(D5&gt;0,15000,0)+IF(D6&gt;0,5000,0)+IF(D7&gt;0,3000,0)+IF(D8&gt;0,30000,0)+IF(D10&gt;0,30000,0)+IF(D11&gt;0,10000,0)+IF(D12&gt;0,50000,0)</f>
        <v>20000</v>
      </c>
    </row>
    <row r="17" spans="1:12" x14ac:dyDescent="0.25">
      <c r="B17" s="88" t="s">
        <v>171</v>
      </c>
      <c r="C17" s="86" t="s">
        <v>172</v>
      </c>
      <c r="D17" s="86" t="s">
        <v>164</v>
      </c>
      <c r="F17" s="97" t="s">
        <v>0</v>
      </c>
      <c r="G17" s="97" t="s">
        <v>10</v>
      </c>
      <c r="I17" t="s">
        <v>9</v>
      </c>
      <c r="J17" t="s">
        <v>0</v>
      </c>
      <c r="K17" t="s">
        <v>10</v>
      </c>
      <c r="L17" t="s">
        <v>179</v>
      </c>
    </row>
    <row r="18" spans="1:12" x14ac:dyDescent="0.25">
      <c r="B18" s="88"/>
      <c r="C18" s="86"/>
      <c r="D18" s="86"/>
      <c r="F18" s="97"/>
      <c r="G18" s="97"/>
      <c r="I18">
        <f>IF(D3&gt;0,B3,0)+IF(D4&gt;0,B4,0)+IF(D8&gt;0,B8,0)+IF(D10&gt;0,B10,0)+IF(D12&gt;0,B12,0)+IF(C9&gt;0,C9/10,0)+I19</f>
        <v>14</v>
      </c>
      <c r="J18">
        <f>SUM(F19,F21:F23,F25:F27,F29:F34,F36:F42)+J19</f>
        <v>33.96875</v>
      </c>
      <c r="K18" s="3">
        <f>SUM(G19,G21:G23,G25:G27,G29:G34,G36:G42)+K19</f>
        <v>1059375</v>
      </c>
      <c r="L18">
        <f>((B42+D42)*(IF((D3+D6+D11+D12)&gt;0,1,0)+IF((D8+D10)&gt;0,1.5,0)+IF(D7&gt;0,0.5,0)+IF(D4&gt;0,1.2,0)+IF(D5&gt;0,2,0))+L19*4)*2.5</f>
        <v>2802.5</v>
      </c>
    </row>
    <row r="19" spans="1:12" x14ac:dyDescent="0.25">
      <c r="A19" t="s">
        <v>150</v>
      </c>
      <c r="B19" s="2">
        <v>16</v>
      </c>
      <c r="C19">
        <f>Kopf!B22*3</f>
        <v>18</v>
      </c>
      <c r="D19" s="2"/>
      <c r="F19" s="5">
        <f>B19/F16</f>
        <v>0.83333333333333337</v>
      </c>
      <c r="G19" s="5">
        <f>F19*G16</f>
        <v>16666.666666666668</v>
      </c>
      <c r="I19">
        <v>7</v>
      </c>
      <c r="J19">
        <v>11</v>
      </c>
      <c r="K19">
        <v>600000</v>
      </c>
      <c r="L19">
        <v>170</v>
      </c>
    </row>
    <row r="20" spans="1:12" x14ac:dyDescent="0.25">
      <c r="F20" s="5"/>
      <c r="G20" s="5"/>
    </row>
    <row r="21" spans="1:12" x14ac:dyDescent="0.25">
      <c r="A21" t="s">
        <v>18</v>
      </c>
      <c r="B21" s="2">
        <v>60</v>
      </c>
      <c r="C21">
        <f>'Interne Struktur'!I3*2</f>
        <v>120</v>
      </c>
      <c r="D21" s="2"/>
      <c r="F21" s="5">
        <f>B21/F16</f>
        <v>3.125</v>
      </c>
      <c r="G21" s="5">
        <f>F21*G16</f>
        <v>62500</v>
      </c>
      <c r="J21" s="8" t="s">
        <v>143</v>
      </c>
      <c r="K21">
        <v>0</v>
      </c>
    </row>
    <row r="22" spans="1:12" x14ac:dyDescent="0.25">
      <c r="A22" t="s">
        <v>19</v>
      </c>
      <c r="B22" s="2">
        <v>50</v>
      </c>
      <c r="C22">
        <f>'Interne Struktur'!I4*2</f>
        <v>84</v>
      </c>
      <c r="D22" s="2"/>
      <c r="F22" s="5">
        <f>B22/F16</f>
        <v>2.604166666666667</v>
      </c>
      <c r="G22" s="5">
        <f>F22*G16</f>
        <v>52083.333333333336</v>
      </c>
      <c r="J22" s="8" t="s">
        <v>148</v>
      </c>
      <c r="K22">
        <f>IF(D5&gt;0,1,0)+IF(C9&gt;0,1,0)</f>
        <v>0</v>
      </c>
    </row>
    <row r="23" spans="1:12" x14ac:dyDescent="0.25">
      <c r="A23" t="s">
        <v>20</v>
      </c>
      <c r="B23" s="2">
        <v>50</v>
      </c>
      <c r="C23">
        <f>'Interne Struktur'!I5*2</f>
        <v>84</v>
      </c>
      <c r="D23" s="2"/>
      <c r="F23" s="5">
        <f>B23/F16</f>
        <v>2.604166666666667</v>
      </c>
      <c r="G23" s="5">
        <f>F23*G16</f>
        <v>52083.333333333336</v>
      </c>
    </row>
    <row r="24" spans="1:12" x14ac:dyDescent="0.25">
      <c r="F24" s="5"/>
      <c r="G24" s="5"/>
    </row>
    <row r="25" spans="1:12" x14ac:dyDescent="0.25">
      <c r="A25" t="s">
        <v>151</v>
      </c>
      <c r="B25" s="2">
        <v>25</v>
      </c>
      <c r="C25">
        <f>ROUNDUP(C21*0.5,0)</f>
        <v>60</v>
      </c>
      <c r="D25" s="2"/>
      <c r="F25" s="5">
        <f>B25/F16</f>
        <v>1.3020833333333335</v>
      </c>
      <c r="G25" s="5">
        <f>F25*G16</f>
        <v>26041.666666666668</v>
      </c>
    </row>
    <row r="26" spans="1:12" x14ac:dyDescent="0.25">
      <c r="A26" t="s">
        <v>152</v>
      </c>
      <c r="B26" s="2">
        <v>20</v>
      </c>
      <c r="C26">
        <f>ROUNDUP(C22*0.5,0)</f>
        <v>42</v>
      </c>
      <c r="D26" s="2"/>
      <c r="F26" s="5">
        <f>B26/F16</f>
        <v>1.0416666666666667</v>
      </c>
      <c r="G26" s="5">
        <f>F26*G16</f>
        <v>20833.333333333336</v>
      </c>
    </row>
    <row r="27" spans="1:12" x14ac:dyDescent="0.25">
      <c r="A27" t="s">
        <v>153</v>
      </c>
      <c r="B27" s="2">
        <v>20</v>
      </c>
      <c r="C27">
        <f>ROUNDUP(C23*0.5,0)</f>
        <v>42</v>
      </c>
      <c r="D27" s="2"/>
      <c r="F27" s="5">
        <f>B27/F16</f>
        <v>1.0416666666666667</v>
      </c>
      <c r="G27" s="5">
        <f>F27*G16</f>
        <v>20833.333333333336</v>
      </c>
    </row>
    <row r="28" spans="1:12" x14ac:dyDescent="0.25">
      <c r="F28" s="5"/>
      <c r="G28" s="5"/>
    </row>
    <row r="29" spans="1:12" x14ac:dyDescent="0.25">
      <c r="A29" t="s">
        <v>21</v>
      </c>
      <c r="B29" s="2">
        <v>45</v>
      </c>
      <c r="C29">
        <f>'Interne Struktur'!I7*2</f>
        <v>66</v>
      </c>
      <c r="D29" s="2"/>
      <c r="F29" s="5">
        <f>B29/F16</f>
        <v>2.34375</v>
      </c>
      <c r="G29" s="5">
        <f>F29*G16</f>
        <v>46875</v>
      </c>
    </row>
    <row r="30" spans="1:12" x14ac:dyDescent="0.25">
      <c r="A30" t="s">
        <v>22</v>
      </c>
      <c r="B30" s="2">
        <v>45</v>
      </c>
      <c r="C30">
        <f>'Interne Struktur'!I8*2</f>
        <v>66</v>
      </c>
      <c r="D30" s="2"/>
      <c r="F30" s="5">
        <f>B30/F16</f>
        <v>2.34375</v>
      </c>
      <c r="G30" s="5">
        <f>F30*G16</f>
        <v>46875</v>
      </c>
    </row>
    <row r="31" spans="1:12" x14ac:dyDescent="0.25">
      <c r="A31" t="s">
        <v>23</v>
      </c>
      <c r="B31" s="2"/>
      <c r="C31">
        <f>'Interne Struktur'!I9*2</f>
        <v>0</v>
      </c>
      <c r="D31" s="2"/>
      <c r="F31" s="5">
        <f>B31/F16</f>
        <v>0</v>
      </c>
      <c r="G31" s="5">
        <f>F31*G16</f>
        <v>0</v>
      </c>
    </row>
    <row r="32" spans="1:12" x14ac:dyDescent="0.25">
      <c r="A32" t="s">
        <v>24</v>
      </c>
      <c r="B32" s="2"/>
      <c r="C32">
        <f>'Interne Struktur'!I10*2</f>
        <v>0</v>
      </c>
      <c r="D32" s="2"/>
      <c r="F32" s="5">
        <f>B32/F16</f>
        <v>0</v>
      </c>
      <c r="G32" s="5">
        <f>F32*G16</f>
        <v>0</v>
      </c>
    </row>
    <row r="33" spans="1:7" x14ac:dyDescent="0.25">
      <c r="A33" t="s">
        <v>25</v>
      </c>
      <c r="B33" s="2"/>
      <c r="C33">
        <f>'Interne Struktur'!I11*2</f>
        <v>0</v>
      </c>
      <c r="D33" s="2"/>
      <c r="F33" s="5">
        <f>B33/F16</f>
        <v>0</v>
      </c>
      <c r="G33" s="5">
        <f>F33*G16</f>
        <v>0</v>
      </c>
    </row>
    <row r="34" spans="1:7" x14ac:dyDescent="0.25">
      <c r="A34" t="s">
        <v>26</v>
      </c>
      <c r="B34" s="2"/>
      <c r="C34">
        <f>'Interne Struktur'!I12*2</f>
        <v>0</v>
      </c>
      <c r="D34" s="2"/>
      <c r="F34" s="5">
        <f>B34/F16</f>
        <v>0</v>
      </c>
      <c r="G34" s="5">
        <f>F34*G16</f>
        <v>0</v>
      </c>
    </row>
    <row r="35" spans="1:7" x14ac:dyDescent="0.25">
      <c r="F35" s="5"/>
      <c r="G35" s="5"/>
    </row>
    <row r="36" spans="1:7" x14ac:dyDescent="0.25">
      <c r="A36" t="s">
        <v>27</v>
      </c>
      <c r="B36" s="2">
        <v>55</v>
      </c>
      <c r="C36">
        <f>'Interne Struktur'!I14*2</f>
        <v>84</v>
      </c>
      <c r="D36" s="2"/>
      <c r="F36" s="5">
        <f>B36/F16</f>
        <v>2.8645833333333335</v>
      </c>
      <c r="G36" s="5">
        <f>F36*G16</f>
        <v>57291.666666666672</v>
      </c>
    </row>
    <row r="37" spans="1:7" x14ac:dyDescent="0.25">
      <c r="A37" t="s">
        <v>28</v>
      </c>
      <c r="B37" s="2">
        <v>55</v>
      </c>
      <c r="C37">
        <f>'Interne Struktur'!I15*2</f>
        <v>84</v>
      </c>
      <c r="D37" s="2"/>
      <c r="F37" s="5">
        <f>B37/F16</f>
        <v>2.8645833333333335</v>
      </c>
      <c r="G37" s="5">
        <f>F37*G16</f>
        <v>57291.666666666672</v>
      </c>
    </row>
    <row r="38" spans="1:7" x14ac:dyDescent="0.25">
      <c r="A38" t="s">
        <v>29</v>
      </c>
      <c r="B38" s="2"/>
      <c r="C38">
        <f>'Interne Struktur'!I16*2</f>
        <v>0</v>
      </c>
      <c r="D38" s="2"/>
      <c r="F38" s="5">
        <f>B38/F16</f>
        <v>0</v>
      </c>
      <c r="G38" s="5">
        <f>F38*G16</f>
        <v>0</v>
      </c>
    </row>
    <row r="39" spans="1:7" x14ac:dyDescent="0.25">
      <c r="A39" t="s">
        <v>30</v>
      </c>
      <c r="B39" s="2"/>
      <c r="C39">
        <f>'Interne Struktur'!I17*2</f>
        <v>0</v>
      </c>
      <c r="D39" s="2"/>
      <c r="F39" s="5">
        <f>B39/F16</f>
        <v>0</v>
      </c>
      <c r="G39" s="5">
        <f>F39*G16</f>
        <v>0</v>
      </c>
    </row>
    <row r="40" spans="1:7" x14ac:dyDescent="0.25">
      <c r="A40" t="s">
        <v>31</v>
      </c>
      <c r="B40" s="2"/>
      <c r="C40">
        <f>'Interne Struktur'!I18*2</f>
        <v>0</v>
      </c>
      <c r="D40" s="2"/>
      <c r="F40" s="5">
        <f>B40/F16</f>
        <v>0</v>
      </c>
      <c r="G40" s="5">
        <f>F40*G16</f>
        <v>0</v>
      </c>
    </row>
    <row r="41" spans="1:7" x14ac:dyDescent="0.25">
      <c r="A41" t="s">
        <v>32</v>
      </c>
      <c r="B41" s="2"/>
      <c r="C41">
        <f>'Interne Struktur'!I19*2</f>
        <v>0</v>
      </c>
      <c r="D41" s="2"/>
      <c r="F41" s="5">
        <f>B41/F16</f>
        <v>0</v>
      </c>
      <c r="G41" s="5">
        <f>F41*G16</f>
        <v>0</v>
      </c>
    </row>
    <row r="42" spans="1:7" x14ac:dyDescent="0.25">
      <c r="B42" s="5">
        <f t="shared" ref="B42" si="0">SUM(B19,B21:B23,B25:B27,B29:B34,B36:B41)</f>
        <v>441</v>
      </c>
      <c r="D42" s="5">
        <f>SUM(D19,D21:D23,D25:D27,D29:D34,D36:D41)</f>
        <v>0</v>
      </c>
      <c r="F42" s="5">
        <f>D42/10</f>
        <v>0</v>
      </c>
      <c r="G42" s="5">
        <f>F42*10000</f>
        <v>0</v>
      </c>
    </row>
  </sheetData>
  <mergeCells count="9">
    <mergeCell ref="G17:G18"/>
    <mergeCell ref="B1:B2"/>
    <mergeCell ref="C1:C2"/>
    <mergeCell ref="E1:F2"/>
    <mergeCell ref="B17:B18"/>
    <mergeCell ref="C17:C18"/>
    <mergeCell ref="D1:D2"/>
    <mergeCell ref="D17:D18"/>
    <mergeCell ref="F17:F18"/>
  </mergeCells>
  <conditionalFormatting sqref="B19">
    <cfRule type="cellIs" dxfId="41" priority="19" operator="greaterThan">
      <formula>$C$19</formula>
    </cfRule>
  </conditionalFormatting>
  <conditionalFormatting sqref="B21">
    <cfRule type="cellIs" dxfId="40" priority="18" operator="greaterThan">
      <formula>$C$21</formula>
    </cfRule>
  </conditionalFormatting>
  <conditionalFormatting sqref="B22">
    <cfRule type="cellIs" dxfId="39" priority="17" operator="greaterThan">
      <formula>$C$22</formula>
    </cfRule>
  </conditionalFormatting>
  <conditionalFormatting sqref="B23">
    <cfRule type="cellIs" dxfId="38" priority="16" operator="greaterThan">
      <formula>$C$23</formula>
    </cfRule>
  </conditionalFormatting>
  <conditionalFormatting sqref="B25">
    <cfRule type="cellIs" dxfId="37" priority="15" operator="greaterThan">
      <formula>$C$25</formula>
    </cfRule>
  </conditionalFormatting>
  <conditionalFormatting sqref="B26">
    <cfRule type="cellIs" dxfId="36" priority="14" operator="greaterThan">
      <formula>$C$26</formula>
    </cfRule>
  </conditionalFormatting>
  <conditionalFormatting sqref="B27">
    <cfRule type="cellIs" dxfId="35" priority="13" operator="greaterThan">
      <formula>$C$27</formula>
    </cfRule>
  </conditionalFormatting>
  <conditionalFormatting sqref="B29">
    <cfRule type="cellIs" dxfId="34" priority="12" operator="greaterThan">
      <formula>$C$29</formula>
    </cfRule>
  </conditionalFormatting>
  <conditionalFormatting sqref="B30">
    <cfRule type="cellIs" dxfId="33" priority="11" operator="greaterThan">
      <formula>$C$30</formula>
    </cfRule>
  </conditionalFormatting>
  <conditionalFormatting sqref="B31">
    <cfRule type="cellIs" dxfId="32" priority="10" operator="greaterThan">
      <formula>$C$31</formula>
    </cfRule>
  </conditionalFormatting>
  <conditionalFormatting sqref="B32">
    <cfRule type="cellIs" dxfId="31" priority="9" operator="greaterThan">
      <formula>$C$32</formula>
    </cfRule>
  </conditionalFormatting>
  <conditionalFormatting sqref="B33">
    <cfRule type="cellIs" dxfId="30" priority="8" operator="greaterThan">
      <formula>$C$33</formula>
    </cfRule>
  </conditionalFormatting>
  <conditionalFormatting sqref="B34">
    <cfRule type="cellIs" dxfId="29" priority="7" operator="greaterThan">
      <formula>$C$34</formula>
    </cfRule>
  </conditionalFormatting>
  <conditionalFormatting sqref="B36">
    <cfRule type="cellIs" dxfId="28" priority="6" operator="greaterThan">
      <formula>$C$36</formula>
    </cfRule>
  </conditionalFormatting>
  <conditionalFormatting sqref="B37">
    <cfRule type="cellIs" dxfId="27" priority="5" operator="greaterThan">
      <formula>$C$37</formula>
    </cfRule>
  </conditionalFormatting>
  <conditionalFormatting sqref="B38">
    <cfRule type="cellIs" dxfId="26" priority="4" operator="greaterThan">
      <formula>$C$38</formula>
    </cfRule>
  </conditionalFormatting>
  <conditionalFormatting sqref="B39">
    <cfRule type="cellIs" dxfId="25" priority="3" operator="greaterThan">
      <formula>$C$39</formula>
    </cfRule>
  </conditionalFormatting>
  <conditionalFormatting sqref="B40">
    <cfRule type="cellIs" dxfId="24" priority="2" operator="greaterThan">
      <formula>$C$40</formula>
    </cfRule>
  </conditionalFormatting>
  <conditionalFormatting sqref="B41">
    <cfRule type="cellIs" dxfId="23" priority="1" operator="greaterThan">
      <formula>$C$41</formula>
    </cfRule>
  </conditionalFormatting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1" sqref="F11"/>
    </sheetView>
  </sheetViews>
  <sheetFormatPr baseColWidth="10" defaultRowHeight="15" x14ac:dyDescent="0.25"/>
  <cols>
    <col min="1" max="1" width="26.7109375" customWidth="1"/>
    <col min="3" max="3" width="3.5703125" customWidth="1"/>
    <col min="4" max="4" width="15.5703125" customWidth="1"/>
    <col min="5" max="5" width="3.5703125" customWidth="1"/>
    <col min="6" max="6" width="15.5703125" customWidth="1"/>
    <col min="7" max="7" width="3.5703125" customWidth="1"/>
    <col min="8" max="8" width="15.5703125" style="3" customWidth="1"/>
  </cols>
  <sheetData>
    <row r="1" spans="1:8" s="37" customFormat="1" x14ac:dyDescent="0.25">
      <c r="A1" s="89" t="s">
        <v>630</v>
      </c>
      <c r="B1" s="89"/>
      <c r="D1" s="86" t="s">
        <v>622</v>
      </c>
      <c r="F1" s="86" t="s">
        <v>623</v>
      </c>
      <c r="H1" s="49"/>
    </row>
    <row r="2" spans="1:8" s="37" customFormat="1" x14ac:dyDescent="0.25">
      <c r="A2" s="89"/>
      <c r="B2" s="89"/>
      <c r="D2" s="86"/>
      <c r="F2" s="86"/>
      <c r="H2" s="49" t="s">
        <v>10</v>
      </c>
    </row>
    <row r="3" spans="1:8" x14ac:dyDescent="0.25">
      <c r="A3" s="89"/>
      <c r="B3" s="89"/>
    </row>
    <row r="4" spans="1:8" x14ac:dyDescent="0.25">
      <c r="A4" t="s">
        <v>101</v>
      </c>
      <c r="B4" s="2"/>
      <c r="D4">
        <f>IF((Fortbewegung!B16+Fortbewegung!C16+Fortbewegung!D16+Fortbewegung!E16+Fortbewegung!F16)&gt;0,10,0)+IF((Fortbewegung!B17+Fortbewegung!C17+Fortbewegung!D17+Fortbewegung!E17+Fortbewegung!F17)&gt;0,10,0)+IF(Fortbewegung!I16&gt;0,5,0)+IF(Fortbewegung!I17&gt;0,5,0)+IF(Fortbewegung!H16&gt;0,1,0)+IF(Fortbewegung!H17&gt;0,1,0)</f>
        <v>20</v>
      </c>
      <c r="F4">
        <f>ROUNDUP(Fortbewegung!B7/25,0)</f>
        <v>24</v>
      </c>
      <c r="H4" s="3">
        <v>2000</v>
      </c>
    </row>
    <row r="5" spans="1:8" x14ac:dyDescent="0.25">
      <c r="A5" t="s">
        <v>624</v>
      </c>
      <c r="B5" s="2"/>
      <c r="D5">
        <f>D4</f>
        <v>20</v>
      </c>
      <c r="F5">
        <f>F4</f>
        <v>24</v>
      </c>
      <c r="H5" s="3">
        <v>6000</v>
      </c>
    </row>
    <row r="6" spans="1:8" x14ac:dyDescent="0.25">
      <c r="A6" t="s">
        <v>625</v>
      </c>
      <c r="B6" s="2">
        <v>1</v>
      </c>
      <c r="D6">
        <f>D4</f>
        <v>20</v>
      </c>
      <c r="F6">
        <f>F5</f>
        <v>24</v>
      </c>
      <c r="H6" s="3">
        <v>6000</v>
      </c>
    </row>
    <row r="7" spans="1:8" x14ac:dyDescent="0.25">
      <c r="A7" t="s">
        <v>626</v>
      </c>
      <c r="B7" s="2"/>
      <c r="D7">
        <f>ROUNDUP(D4*1.5,0)</f>
        <v>30</v>
      </c>
      <c r="F7">
        <f>F4*2</f>
        <v>48</v>
      </c>
      <c r="H7" s="3">
        <v>3000</v>
      </c>
    </row>
    <row r="9" spans="1:8" x14ac:dyDescent="0.25">
      <c r="D9" t="s">
        <v>627</v>
      </c>
    </row>
    <row r="10" spans="1:8" x14ac:dyDescent="0.25">
      <c r="A10" t="s">
        <v>710</v>
      </c>
      <c r="B10" s="79">
        <f>IF((B4+B7)&gt;0,D10,0)+IF((B5+B6)&gt;0,D10/2,0)</f>
        <v>25.25</v>
      </c>
      <c r="D10" s="79">
        <f>SUM(Systeme_Industrie!Y1,Waffen!X1+F10)</f>
        <v>50.5</v>
      </c>
      <c r="F10">
        <v>37.5</v>
      </c>
    </row>
    <row r="11" spans="1:8" x14ac:dyDescent="0.25">
      <c r="A11" t="s">
        <v>628</v>
      </c>
      <c r="B11">
        <f>IF(B4&gt;0,D4,0)+IF(B5&gt;0,D5,0)+IF(B6&gt;0,D6,0)+IF(B7&gt;0,D7,0)+B16</f>
        <v>26</v>
      </c>
      <c r="D11">
        <f>(IF((B4+B7)&gt;0,1,0)+IF((B5+B6)&gt;0,2,0))*B11</f>
        <v>52</v>
      </c>
    </row>
    <row r="12" spans="1:8" ht="15.75" thickBot="1" x14ac:dyDescent="0.3">
      <c r="A12" t="s">
        <v>629</v>
      </c>
      <c r="B12" s="80">
        <f>B10-B11</f>
        <v>-0.75</v>
      </c>
      <c r="D12" s="80">
        <f>D10-D11</f>
        <v>-1.5</v>
      </c>
    </row>
    <row r="13" spans="1:8" ht="15.75" thickTop="1" x14ac:dyDescent="0.25"/>
    <row r="15" spans="1:8" x14ac:dyDescent="0.25">
      <c r="D15" t="s">
        <v>631</v>
      </c>
      <c r="F15" t="s">
        <v>9</v>
      </c>
      <c r="H15" s="3" t="s">
        <v>10</v>
      </c>
    </row>
    <row r="16" spans="1:8" x14ac:dyDescent="0.25">
      <c r="A16" t="s">
        <v>628</v>
      </c>
      <c r="B16" s="2">
        <v>6</v>
      </c>
      <c r="D16">
        <f>(B11-(IF((B4+B5+B6)&gt;0,D4,0)+IF(B7&gt;0,D7,0)))*(IF((B4+B5+B6)&gt;0,1,0)+IF(B7&gt;0,1.5,0))</f>
        <v>6</v>
      </c>
      <c r="F16">
        <f>IF(((B11-IF((B4+B5+B6)&gt;0,F4,0)-IF(B7&gt;0,F7,0))*(IF('Interne Struktur'!C3&gt;0,IF(B4&gt;0,1,0)+IF((B5+B6)&gt;0,2,0)+IF(B7&gt;0,0.5,0),0)+IF('Interne Struktur'!C4&gt;0,IF(B4&gt;0,1,0)+IF((B5+B6)&gt;0,3,0)+IF(B7&gt;0,0.5,0),0)+IF('Interne Struktur'!C5&gt;0,IF(B4&gt;0,1,0)+IF((B5+B6)&gt;0,2,0)+IF(B7&gt;0,0.5,0),0)))&lt;0,0,(B11-IF((B4+B5+B6)&gt;0,F4,0)-IF(B7&gt;0,F7,0))*(IF('Interne Struktur'!C3&gt;0,IF(B4&gt;0,1,0)+IF((B5+B6)&gt;0,2,0)+IF(B7&gt;0,0.5,0),0)+IF('Interne Struktur'!C4&gt;0,IF(B4&gt;0,1,0)+IF((B5+B6)&gt;0,3,0)+IF(B7&gt;0,0.5,0),0)+IF('Interne Struktur'!C5&gt;0,IF(B4&gt;0,1,0)+IF((B5+B6)&gt;0,2,0)+IF(B7&gt;0,0.5,0),0)))</f>
        <v>4</v>
      </c>
      <c r="H16" s="3">
        <f>B16*(IF(B4&gt;0,H4,0)+IF((B5+B6)&gt;0,H5,0)+IF(B7&gt;0,H7,0))</f>
        <v>36000</v>
      </c>
    </row>
  </sheetData>
  <mergeCells count="3">
    <mergeCell ref="D1:D2"/>
    <mergeCell ref="F1:F2"/>
    <mergeCell ref="A1:B3"/>
  </mergeCells>
  <conditionalFormatting sqref="B12">
    <cfRule type="colorScale" priority="2">
      <colorScale>
        <cfvo type="num" val="-1"/>
        <cfvo type="num" val="0"/>
        <cfvo type="num" val="1"/>
        <color rgb="FF00B050"/>
        <color rgb="FFFFEB84"/>
        <color rgb="FFFF0000"/>
      </colorScale>
    </cfRule>
  </conditionalFormatting>
  <conditionalFormatting sqref="D12">
    <cfRule type="colorScale" priority="1">
      <colorScale>
        <cfvo type="num" val="-5"/>
        <cfvo type="num" val="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H44" sqref="H44"/>
    </sheetView>
  </sheetViews>
  <sheetFormatPr baseColWidth="10" defaultRowHeight="15" x14ac:dyDescent="0.25"/>
  <cols>
    <col min="1" max="1" width="36.7109375" customWidth="1"/>
    <col min="2" max="2" width="9.28515625" style="22" customWidth="1"/>
    <col min="3" max="3" width="12.5703125" style="22" customWidth="1"/>
    <col min="4" max="4" width="10.7109375" style="22"/>
    <col min="5" max="5" width="11.5703125" style="22" customWidth="1"/>
    <col min="6" max="7" width="10.7109375" style="22"/>
    <col min="8" max="8" width="10.7109375" style="26"/>
    <col min="9" max="9" width="8.5703125" style="22" customWidth="1"/>
    <col min="10" max="10" width="10.7109375" style="22"/>
    <col min="11" max="11" width="18.28515625" style="22" customWidth="1"/>
    <col min="12" max="13" width="10.7109375" style="22"/>
    <col min="14" max="14" width="10.7109375" style="30"/>
    <col min="15" max="16" width="16.5703125" customWidth="1"/>
    <col min="18" max="19" width="12.7109375" customWidth="1"/>
    <col min="20" max="20" width="15.7109375" customWidth="1"/>
    <col min="24" max="24" width="15.7109375" customWidth="1"/>
    <col min="25" max="25" width="11.85546875" customWidth="1"/>
  </cols>
  <sheetData>
    <row r="1" spans="1:25" s="21" customFormat="1" x14ac:dyDescent="0.25">
      <c r="A1" s="98" t="s">
        <v>180</v>
      </c>
      <c r="B1" s="98" t="s">
        <v>119</v>
      </c>
      <c r="C1" s="98" t="s">
        <v>181</v>
      </c>
      <c r="D1" s="98" t="s">
        <v>182</v>
      </c>
      <c r="E1" s="100" t="s">
        <v>342</v>
      </c>
      <c r="F1" s="98" t="s">
        <v>183</v>
      </c>
      <c r="G1" s="100" t="s">
        <v>482</v>
      </c>
      <c r="H1" s="102" t="s">
        <v>468</v>
      </c>
      <c r="I1" s="98" t="s">
        <v>230</v>
      </c>
      <c r="K1" s="21" t="str">
        <f>IF('Interne Struktur'!C3&gt;0,'Interne Struktur'!B3,IF('Interne Struktur'!C4&gt;0,'Interne Struktur'!B4,IF('Interne Struktur'!C5&gt;0,'Interne Struktur'!B5,"?????")))</f>
        <v>Beide</v>
      </c>
      <c r="N1" s="29"/>
      <c r="O1" s="98" t="s">
        <v>10</v>
      </c>
      <c r="P1" s="98" t="s">
        <v>186</v>
      </c>
      <c r="Q1" s="33"/>
      <c r="R1" s="21">
        <f>SUM(R4:R25,R32:R49,R70:R72)</f>
        <v>231</v>
      </c>
      <c r="S1" s="21">
        <f>SUM(S4:S49,S51:S82)</f>
        <v>0</v>
      </c>
      <c r="T1" s="21">
        <f>SUM(T4:T49)</f>
        <v>0</v>
      </c>
      <c r="V1" s="34">
        <f t="shared" ref="V1:X1" si="0">SUM(V4:V49,V51:V82)</f>
        <v>8</v>
      </c>
      <c r="W1" s="34">
        <f t="shared" si="0"/>
        <v>11</v>
      </c>
      <c r="X1" s="34">
        <f t="shared" si="0"/>
        <v>1708000</v>
      </c>
      <c r="Y1" s="21">
        <f>SUM(Y4:Y49,Y51:Y82)</f>
        <v>10</v>
      </c>
    </row>
    <row r="2" spans="1:25" s="23" customFormat="1" ht="15.75" thickBot="1" x14ac:dyDescent="0.3">
      <c r="A2" s="99"/>
      <c r="B2" s="99"/>
      <c r="C2" s="99"/>
      <c r="D2" s="99"/>
      <c r="E2" s="101"/>
      <c r="F2" s="99"/>
      <c r="G2" s="101"/>
      <c r="H2" s="103"/>
      <c r="I2" s="99"/>
      <c r="J2" s="23" t="s">
        <v>184</v>
      </c>
      <c r="K2" s="23" t="s">
        <v>65</v>
      </c>
      <c r="L2" s="23" t="s">
        <v>92</v>
      </c>
      <c r="M2" s="23" t="s">
        <v>9</v>
      </c>
      <c r="N2" s="31" t="s">
        <v>179</v>
      </c>
      <c r="O2" s="99"/>
      <c r="P2" s="99"/>
      <c r="Q2" s="42"/>
      <c r="R2" s="23" t="s">
        <v>615</v>
      </c>
      <c r="S2" s="23" t="s">
        <v>616</v>
      </c>
      <c r="T2" s="23" t="s">
        <v>617</v>
      </c>
      <c r="V2" s="23" t="s">
        <v>0</v>
      </c>
      <c r="W2" s="23" t="s">
        <v>9</v>
      </c>
      <c r="X2" s="23" t="s">
        <v>10</v>
      </c>
      <c r="Y2" s="23" t="s">
        <v>620</v>
      </c>
    </row>
    <row r="3" spans="1:25" s="18" customFormat="1" ht="19.5" thickTop="1" x14ac:dyDescent="0.3">
      <c r="A3" s="17" t="s">
        <v>591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25" x14ac:dyDescent="0.25">
      <c r="A4" t="s">
        <v>554</v>
      </c>
      <c r="B4" s="22">
        <v>0</v>
      </c>
      <c r="C4" s="22" t="s">
        <v>593</v>
      </c>
      <c r="D4" s="22">
        <v>0</v>
      </c>
      <c r="E4" s="22">
        <v>5</v>
      </c>
      <c r="F4" s="22" t="s">
        <v>394</v>
      </c>
      <c r="G4" s="22">
        <v>0</v>
      </c>
      <c r="H4" s="2"/>
      <c r="I4" s="22" t="s">
        <v>394</v>
      </c>
      <c r="J4" s="22">
        <v>0</v>
      </c>
      <c r="K4" s="22" t="str">
        <f>IF(K1="Beide",K1,"Clan")</f>
        <v>Beide</v>
      </c>
      <c r="L4" s="22">
        <v>1</v>
      </c>
      <c r="M4" s="22">
        <v>1</v>
      </c>
      <c r="N4" s="30">
        <v>10</v>
      </c>
      <c r="O4" s="3">
        <v>200000</v>
      </c>
      <c r="P4" s="3"/>
      <c r="R4">
        <f>N4*H4</f>
        <v>0</v>
      </c>
      <c r="V4">
        <f>L4*H4</f>
        <v>0</v>
      </c>
      <c r="W4">
        <f>M4*H4</f>
        <v>0</v>
      </c>
      <c r="X4" s="3">
        <f>O4*H4</f>
        <v>0</v>
      </c>
      <c r="Y4">
        <f>H4*B4</f>
        <v>0</v>
      </c>
    </row>
    <row r="5" spans="1:25" s="50" customFormat="1" x14ac:dyDescent="0.25">
      <c r="A5" s="50" t="s">
        <v>555</v>
      </c>
      <c r="B5" s="51">
        <v>0</v>
      </c>
      <c r="C5" s="51" t="s">
        <v>593</v>
      </c>
      <c r="D5" s="51">
        <v>0</v>
      </c>
      <c r="E5" s="51">
        <v>3</v>
      </c>
      <c r="F5" s="51" t="s">
        <v>394</v>
      </c>
      <c r="G5" s="51">
        <v>0</v>
      </c>
      <c r="H5" s="2"/>
      <c r="I5" s="51" t="s">
        <v>394</v>
      </c>
      <c r="J5" s="51">
        <v>0</v>
      </c>
      <c r="K5" s="51" t="str">
        <f>IF(K1="Beide",K1,"Clan")</f>
        <v>Beide</v>
      </c>
      <c r="L5" s="51">
        <v>0.5</v>
      </c>
      <c r="M5" s="51">
        <v>1</v>
      </c>
      <c r="N5" s="51">
        <v>7</v>
      </c>
      <c r="O5" s="52">
        <v>50000</v>
      </c>
      <c r="P5" s="52"/>
      <c r="R5" s="50">
        <f t="shared" ref="R5:R10" si="1">N5*H5</f>
        <v>0</v>
      </c>
      <c r="V5" s="50">
        <f t="shared" ref="V5:V68" si="2">L5*H5</f>
        <v>0</v>
      </c>
      <c r="W5" s="50">
        <f t="shared" ref="W5:W68" si="3">M5*H5</f>
        <v>0</v>
      </c>
      <c r="X5" s="52">
        <f t="shared" ref="X5:X68" si="4">O5*H5</f>
        <v>0</v>
      </c>
      <c r="Y5" s="50">
        <f t="shared" ref="Y5:Y68" si="5">H5*B5</f>
        <v>0</v>
      </c>
    </row>
    <row r="6" spans="1:25" x14ac:dyDescent="0.25">
      <c r="A6" t="s">
        <v>559</v>
      </c>
      <c r="B6" s="22">
        <v>0</v>
      </c>
      <c r="C6" s="22" t="s">
        <v>593</v>
      </c>
      <c r="D6" s="22">
        <v>0</v>
      </c>
      <c r="E6" s="22">
        <v>8</v>
      </c>
      <c r="F6" s="22" t="s">
        <v>394</v>
      </c>
      <c r="G6" s="22">
        <v>0</v>
      </c>
      <c r="H6" s="2">
        <v>1</v>
      </c>
      <c r="I6" s="22" t="s">
        <v>394</v>
      </c>
      <c r="J6" s="22">
        <v>0</v>
      </c>
      <c r="K6" s="27" t="str">
        <f>IF(K1="Beide",K1,"Innere Sphäre")</f>
        <v>Beide</v>
      </c>
      <c r="L6" s="22">
        <v>2</v>
      </c>
      <c r="M6" s="22">
        <v>3</v>
      </c>
      <c r="N6" s="30">
        <v>25</v>
      </c>
      <c r="O6" s="3">
        <v>500000</v>
      </c>
      <c r="P6" s="3"/>
      <c r="R6">
        <f t="shared" si="1"/>
        <v>25</v>
      </c>
      <c r="V6">
        <f t="shared" si="2"/>
        <v>2</v>
      </c>
      <c r="W6">
        <f t="shared" si="3"/>
        <v>3</v>
      </c>
      <c r="X6" s="3">
        <f t="shared" si="4"/>
        <v>500000</v>
      </c>
      <c r="Y6">
        <f t="shared" si="5"/>
        <v>0</v>
      </c>
    </row>
    <row r="7" spans="1:25" s="50" customFormat="1" x14ac:dyDescent="0.25">
      <c r="A7" s="50" t="s">
        <v>560</v>
      </c>
      <c r="B7" s="51">
        <v>0</v>
      </c>
      <c r="C7" s="51" t="s">
        <v>593</v>
      </c>
      <c r="D7" s="51">
        <v>0</v>
      </c>
      <c r="E7" s="51">
        <v>3</v>
      </c>
      <c r="F7" s="51" t="s">
        <v>394</v>
      </c>
      <c r="G7" s="51">
        <v>0</v>
      </c>
      <c r="H7" s="2"/>
      <c r="I7" s="51" t="s">
        <v>394</v>
      </c>
      <c r="J7" s="51">
        <v>0</v>
      </c>
      <c r="K7" s="51" t="str">
        <f>IF(K1="Beide",K1,"Clan")</f>
        <v>Beide</v>
      </c>
      <c r="L7" s="51">
        <v>1.5</v>
      </c>
      <c r="M7" s="51">
        <v>2</v>
      </c>
      <c r="N7" s="51">
        <v>68</v>
      </c>
      <c r="O7" s="52">
        <v>600000</v>
      </c>
      <c r="P7" s="52"/>
      <c r="R7" s="50">
        <f t="shared" si="1"/>
        <v>0</v>
      </c>
      <c r="V7" s="50">
        <f t="shared" si="2"/>
        <v>0</v>
      </c>
      <c r="W7" s="50">
        <f t="shared" si="3"/>
        <v>0</v>
      </c>
      <c r="X7" s="52">
        <f t="shared" si="4"/>
        <v>0</v>
      </c>
      <c r="Y7" s="50">
        <f t="shared" si="5"/>
        <v>0</v>
      </c>
    </row>
    <row r="8" spans="1:25" x14ac:dyDescent="0.25">
      <c r="A8" t="s">
        <v>543</v>
      </c>
      <c r="B8" s="22">
        <v>0</v>
      </c>
      <c r="C8" s="22" t="s">
        <v>593</v>
      </c>
      <c r="D8" s="22">
        <v>0</v>
      </c>
      <c r="E8" s="22">
        <v>4</v>
      </c>
      <c r="F8" s="22" t="s">
        <v>394</v>
      </c>
      <c r="G8" s="22">
        <v>0</v>
      </c>
      <c r="H8" s="2"/>
      <c r="I8" s="22" t="s">
        <v>394</v>
      </c>
      <c r="J8" s="22">
        <v>0</v>
      </c>
      <c r="K8" s="27" t="str">
        <f>IF(K1="Beide",K1,"Innere Sphäre")</f>
        <v>Beide</v>
      </c>
      <c r="L8" s="22">
        <v>1.5</v>
      </c>
      <c r="M8" s="22">
        <v>2</v>
      </c>
      <c r="N8" s="30">
        <v>10</v>
      </c>
      <c r="O8" s="3">
        <v>200000</v>
      </c>
      <c r="P8" s="3"/>
      <c r="R8">
        <f t="shared" si="1"/>
        <v>0</v>
      </c>
      <c r="V8">
        <f t="shared" si="2"/>
        <v>0</v>
      </c>
      <c r="W8">
        <f t="shared" si="3"/>
        <v>0</v>
      </c>
      <c r="X8" s="3">
        <f t="shared" si="4"/>
        <v>0</v>
      </c>
      <c r="Y8">
        <f t="shared" si="5"/>
        <v>0</v>
      </c>
    </row>
    <row r="9" spans="1:25" s="50" customFormat="1" x14ac:dyDescent="0.25">
      <c r="A9" s="50" t="s">
        <v>562</v>
      </c>
      <c r="B9" s="51">
        <v>0</v>
      </c>
      <c r="C9" s="51" t="s">
        <v>608</v>
      </c>
      <c r="D9" s="51" t="s">
        <v>394</v>
      </c>
      <c r="E9" s="51" t="s">
        <v>394</v>
      </c>
      <c r="F9" s="51" t="s">
        <v>394</v>
      </c>
      <c r="G9" s="51" t="s">
        <v>394</v>
      </c>
      <c r="H9" s="2"/>
      <c r="I9" s="51" t="s">
        <v>394</v>
      </c>
      <c r="J9" s="51" t="s">
        <v>394</v>
      </c>
      <c r="K9" s="51" t="str">
        <f>IF(K1="Beide",K1,"Innere Sphäre")</f>
        <v>Beide</v>
      </c>
      <c r="L9" s="51">
        <v>3</v>
      </c>
      <c r="M9" s="51">
        <v>7</v>
      </c>
      <c r="N9" s="51">
        <v>50</v>
      </c>
      <c r="O9" s="52">
        <v>1000000</v>
      </c>
      <c r="P9" s="52"/>
      <c r="R9" s="50">
        <f t="shared" si="1"/>
        <v>0</v>
      </c>
      <c r="V9" s="50">
        <f t="shared" si="2"/>
        <v>0</v>
      </c>
      <c r="W9" s="50">
        <f t="shared" si="3"/>
        <v>0</v>
      </c>
      <c r="X9" s="52">
        <f t="shared" si="4"/>
        <v>0</v>
      </c>
      <c r="Y9" s="50">
        <f t="shared" si="5"/>
        <v>0</v>
      </c>
    </row>
    <row r="10" spans="1:25" x14ac:dyDescent="0.25">
      <c r="A10" t="s">
        <v>584</v>
      </c>
      <c r="B10" s="22">
        <v>0</v>
      </c>
      <c r="C10" s="22" t="s">
        <v>597</v>
      </c>
      <c r="D10" s="22" t="s">
        <v>394</v>
      </c>
      <c r="E10" s="22" t="s">
        <v>394</v>
      </c>
      <c r="F10" s="22" t="s">
        <v>394</v>
      </c>
      <c r="G10" s="22" t="s">
        <v>394</v>
      </c>
      <c r="H10" s="2"/>
      <c r="I10" s="22" t="s">
        <v>394</v>
      </c>
      <c r="J10" s="22" t="s">
        <v>394</v>
      </c>
      <c r="K10" s="22" t="str">
        <f>K1</f>
        <v>Beide</v>
      </c>
      <c r="L10" s="22">
        <v>12</v>
      </c>
      <c r="M10" s="22">
        <v>12</v>
      </c>
      <c r="N10" s="30">
        <v>50</v>
      </c>
      <c r="O10" s="3">
        <v>4000000</v>
      </c>
      <c r="P10" s="3"/>
      <c r="R10">
        <f t="shared" si="1"/>
        <v>0</v>
      </c>
      <c r="V10">
        <f t="shared" si="2"/>
        <v>0</v>
      </c>
      <c r="W10">
        <f t="shared" si="3"/>
        <v>0</v>
      </c>
      <c r="X10" s="3">
        <f t="shared" si="4"/>
        <v>0</v>
      </c>
      <c r="Y10">
        <f t="shared" si="5"/>
        <v>0</v>
      </c>
    </row>
    <row r="11" spans="1:25" s="50" customFormat="1" x14ac:dyDescent="0.25">
      <c r="A11" s="50" t="s">
        <v>544</v>
      </c>
      <c r="B11" s="51">
        <v>0</v>
      </c>
      <c r="C11" s="51" t="s">
        <v>597</v>
      </c>
      <c r="D11" s="51" t="s">
        <v>394</v>
      </c>
      <c r="E11" s="51" t="s">
        <v>394</v>
      </c>
      <c r="F11" s="51" t="s">
        <v>394</v>
      </c>
      <c r="G11" s="51" t="s">
        <v>394</v>
      </c>
      <c r="H11" s="2"/>
      <c r="I11" s="51" t="s">
        <v>394</v>
      </c>
      <c r="J11" s="51" t="s">
        <v>394</v>
      </c>
      <c r="K11" s="51" t="str">
        <f>IF(K1="Beide",K1,"Innere Sphäre")</f>
        <v>Beide</v>
      </c>
      <c r="L11" s="51">
        <v>0.5</v>
      </c>
      <c r="M11" s="51">
        <v>1</v>
      </c>
      <c r="N11" s="51">
        <v>0</v>
      </c>
      <c r="O11" s="52">
        <v>50000</v>
      </c>
      <c r="P11" s="52"/>
      <c r="V11" s="50">
        <f t="shared" si="2"/>
        <v>0</v>
      </c>
      <c r="W11" s="50">
        <f t="shared" si="3"/>
        <v>0</v>
      </c>
      <c r="X11" s="52">
        <f t="shared" si="4"/>
        <v>0</v>
      </c>
      <c r="Y11" s="50">
        <f t="shared" si="5"/>
        <v>0</v>
      </c>
    </row>
    <row r="12" spans="1:25" x14ac:dyDescent="0.25">
      <c r="A12" t="s">
        <v>563</v>
      </c>
      <c r="B12" s="22">
        <v>0</v>
      </c>
      <c r="C12" s="22" t="s">
        <v>597</v>
      </c>
      <c r="D12" s="22" t="s">
        <v>394</v>
      </c>
      <c r="E12" s="22" t="s">
        <v>394</v>
      </c>
      <c r="F12" s="22" t="s">
        <v>394</v>
      </c>
      <c r="G12" s="22" t="s">
        <v>394</v>
      </c>
      <c r="H12" s="2"/>
      <c r="I12" s="22" t="s">
        <v>394</v>
      </c>
      <c r="J12" s="22" t="s">
        <v>394</v>
      </c>
      <c r="K12" s="22" t="str">
        <f>K1</f>
        <v>Beide</v>
      </c>
      <c r="L12" s="22">
        <f>IF(K12="Clan",0.5,0)+IF(K12="Beide",0.5,0)+IF(K12="Innere Sphäre",1,0)</f>
        <v>0.5</v>
      </c>
      <c r="M12" s="22">
        <v>1</v>
      </c>
      <c r="N12" s="30">
        <v>0</v>
      </c>
      <c r="O12" s="3">
        <v>175000</v>
      </c>
      <c r="P12" s="3"/>
      <c r="V12">
        <f t="shared" si="2"/>
        <v>0</v>
      </c>
      <c r="W12">
        <f t="shared" si="3"/>
        <v>0</v>
      </c>
      <c r="X12" s="3">
        <f t="shared" si="4"/>
        <v>0</v>
      </c>
      <c r="Y12">
        <f t="shared" si="5"/>
        <v>0</v>
      </c>
    </row>
    <row r="13" spans="1:25" s="50" customFormat="1" x14ac:dyDescent="0.25">
      <c r="A13" s="50" t="s">
        <v>564</v>
      </c>
      <c r="B13" s="51">
        <v>6</v>
      </c>
      <c r="C13" s="51" t="s">
        <v>593</v>
      </c>
      <c r="D13" s="51" t="s">
        <v>394</v>
      </c>
      <c r="E13" s="51" t="s">
        <v>394</v>
      </c>
      <c r="F13" s="51" t="s">
        <v>394</v>
      </c>
      <c r="G13" s="51" t="s">
        <v>394</v>
      </c>
      <c r="H13" s="2"/>
      <c r="I13" s="51" t="s">
        <v>394</v>
      </c>
      <c r="J13" s="51" t="s">
        <v>394</v>
      </c>
      <c r="K13" s="51" t="str">
        <f>IF(K1="Beide",K1,"Innere Sphäre")</f>
        <v>Beide</v>
      </c>
      <c r="L13" s="51">
        <v>0</v>
      </c>
      <c r="M13" s="51">
        <f>2+'Interne Struktur'!B9+'Interne Struktur'!B8</f>
        <v>6</v>
      </c>
      <c r="N13" s="51">
        <v>0</v>
      </c>
      <c r="O13" s="52">
        <v>600000</v>
      </c>
      <c r="P13" s="52"/>
      <c r="T13" s="50">
        <f>IF(H13&gt;0,0.2,0)</f>
        <v>0</v>
      </c>
      <c r="V13" s="50">
        <f t="shared" si="2"/>
        <v>0</v>
      </c>
      <c r="W13" s="50">
        <f t="shared" si="3"/>
        <v>0</v>
      </c>
      <c r="X13" s="52">
        <f t="shared" si="4"/>
        <v>0</v>
      </c>
      <c r="Y13" s="50">
        <f t="shared" si="5"/>
        <v>0</v>
      </c>
    </row>
    <row r="14" spans="1:25" x14ac:dyDescent="0.25">
      <c r="A14" t="s">
        <v>566</v>
      </c>
      <c r="B14" s="22">
        <v>0</v>
      </c>
      <c r="C14" s="22" t="s">
        <v>593</v>
      </c>
      <c r="D14" s="22" t="s">
        <v>394</v>
      </c>
      <c r="E14" s="22" t="s">
        <v>394</v>
      </c>
      <c r="F14" s="22" t="s">
        <v>394</v>
      </c>
      <c r="G14" s="22" t="s">
        <v>394</v>
      </c>
      <c r="H14" s="2"/>
      <c r="I14" s="22" t="s">
        <v>394</v>
      </c>
      <c r="J14" s="22">
        <v>1</v>
      </c>
      <c r="K14" s="22" t="str">
        <f>K1</f>
        <v>Beide</v>
      </c>
      <c r="L14" s="22">
        <f>'Interne Struktur'!B1/10+0.5</f>
        <v>20.5</v>
      </c>
      <c r="M14" s="22">
        <v>1</v>
      </c>
      <c r="N14" s="30">
        <v>0</v>
      </c>
      <c r="O14" s="3">
        <f>L14*10000</f>
        <v>205000</v>
      </c>
      <c r="P14" s="3"/>
      <c r="V14">
        <f t="shared" si="2"/>
        <v>0</v>
      </c>
      <c r="W14">
        <f t="shared" si="3"/>
        <v>0</v>
      </c>
      <c r="X14" s="3">
        <f t="shared" si="4"/>
        <v>0</v>
      </c>
      <c r="Y14">
        <f t="shared" si="5"/>
        <v>0</v>
      </c>
    </row>
    <row r="15" spans="1:25" s="50" customFormat="1" x14ac:dyDescent="0.25">
      <c r="A15" s="50" t="s">
        <v>567</v>
      </c>
      <c r="B15" s="51">
        <v>0</v>
      </c>
      <c r="C15" s="51" t="s">
        <v>593</v>
      </c>
      <c r="D15" s="51" t="s">
        <v>394</v>
      </c>
      <c r="E15" s="51">
        <v>3</v>
      </c>
      <c r="F15" s="51" t="s">
        <v>394</v>
      </c>
      <c r="G15" s="51" t="s">
        <v>394</v>
      </c>
      <c r="H15" s="2"/>
      <c r="I15" s="51" t="s">
        <v>394</v>
      </c>
      <c r="J15" s="51" t="s">
        <v>394</v>
      </c>
      <c r="K15" s="51" t="str">
        <f>IF(K1="Beide",K1,"Innere Sphäre")</f>
        <v>Beide</v>
      </c>
      <c r="L15" s="51">
        <v>7.5</v>
      </c>
      <c r="M15" s="51">
        <v>4</v>
      </c>
      <c r="N15" s="51">
        <v>39</v>
      </c>
      <c r="O15" s="52">
        <v>500000</v>
      </c>
      <c r="P15" s="52"/>
      <c r="R15" s="50">
        <f>N15*H15</f>
        <v>0</v>
      </c>
      <c r="V15" s="50">
        <f t="shared" si="2"/>
        <v>0</v>
      </c>
      <c r="W15" s="50">
        <f t="shared" si="3"/>
        <v>0</v>
      </c>
      <c r="X15" s="52">
        <f t="shared" si="4"/>
        <v>0</v>
      </c>
      <c r="Y15" s="50">
        <f t="shared" si="5"/>
        <v>0</v>
      </c>
    </row>
    <row r="16" spans="1:25" x14ac:dyDescent="0.25">
      <c r="A16" t="s">
        <v>568</v>
      </c>
      <c r="B16" s="22">
        <v>0</v>
      </c>
      <c r="C16" s="22" t="s">
        <v>593</v>
      </c>
      <c r="D16" s="22" t="s">
        <v>394</v>
      </c>
      <c r="E16" s="22">
        <v>6</v>
      </c>
      <c r="F16" s="22" t="s">
        <v>394</v>
      </c>
      <c r="G16" s="22" t="s">
        <v>394</v>
      </c>
      <c r="H16" s="2">
        <v>1</v>
      </c>
      <c r="I16" s="22" t="s">
        <v>394</v>
      </c>
      <c r="J16" s="22" t="s">
        <v>394</v>
      </c>
      <c r="K16" s="22" t="str">
        <f>K1</f>
        <v>Beide</v>
      </c>
      <c r="L16" s="22">
        <v>2</v>
      </c>
      <c r="M16" s="22">
        <v>2</v>
      </c>
      <c r="N16" s="30">
        <v>100</v>
      </c>
      <c r="O16" s="3">
        <v>750000</v>
      </c>
      <c r="P16" s="3"/>
      <c r="R16">
        <f>N16*H16</f>
        <v>100</v>
      </c>
      <c r="V16">
        <f t="shared" si="2"/>
        <v>2</v>
      </c>
      <c r="W16">
        <f t="shared" si="3"/>
        <v>2</v>
      </c>
      <c r="X16" s="3">
        <f t="shared" si="4"/>
        <v>750000</v>
      </c>
      <c r="Y16">
        <f t="shared" si="5"/>
        <v>0</v>
      </c>
    </row>
    <row r="17" spans="1:25" s="50" customFormat="1" x14ac:dyDescent="0.25">
      <c r="A17" s="50" t="s">
        <v>569</v>
      </c>
      <c r="B17" s="51">
        <v>0</v>
      </c>
      <c r="C17" s="51" t="s">
        <v>597</v>
      </c>
      <c r="D17" s="51" t="s">
        <v>394</v>
      </c>
      <c r="E17" s="51" t="s">
        <v>394</v>
      </c>
      <c r="F17" s="51" t="s">
        <v>394</v>
      </c>
      <c r="G17" s="51" t="s">
        <v>394</v>
      </c>
      <c r="H17" s="2"/>
      <c r="I17" s="51" t="s">
        <v>394</v>
      </c>
      <c r="J17" s="51" t="s">
        <v>394</v>
      </c>
      <c r="K17" s="51" t="str">
        <f>K1</f>
        <v>Beide</v>
      </c>
      <c r="L17" s="51">
        <v>2</v>
      </c>
      <c r="M17" s="51">
        <v>0</v>
      </c>
      <c r="N17" s="51">
        <v>0</v>
      </c>
      <c r="O17" s="52">
        <v>1000</v>
      </c>
      <c r="P17" s="52"/>
      <c r="V17" s="50">
        <f t="shared" si="2"/>
        <v>0</v>
      </c>
      <c r="W17" s="50">
        <f t="shared" si="3"/>
        <v>0</v>
      </c>
      <c r="X17" s="52">
        <f t="shared" si="4"/>
        <v>0</v>
      </c>
      <c r="Y17" s="50">
        <f t="shared" si="5"/>
        <v>0</v>
      </c>
    </row>
    <row r="18" spans="1:25" x14ac:dyDescent="0.25">
      <c r="A18" t="s">
        <v>572</v>
      </c>
      <c r="B18" s="22">
        <v>0</v>
      </c>
      <c r="C18" s="22" t="s">
        <v>597</v>
      </c>
      <c r="D18" s="22" t="s">
        <v>394</v>
      </c>
      <c r="E18" s="22" t="s">
        <v>394</v>
      </c>
      <c r="F18" s="22" t="s">
        <v>394</v>
      </c>
      <c r="G18" s="22">
        <v>30</v>
      </c>
      <c r="H18" s="2"/>
      <c r="I18" s="22" t="s">
        <v>394</v>
      </c>
      <c r="J18" s="22" t="s">
        <v>394</v>
      </c>
      <c r="K18" s="22" t="str">
        <f>K1</f>
        <v>Beide</v>
      </c>
      <c r="L18" s="22">
        <v>2.5</v>
      </c>
      <c r="M18" s="22">
        <v>2</v>
      </c>
      <c r="N18" s="30">
        <v>0</v>
      </c>
      <c r="O18" s="3">
        <v>2000</v>
      </c>
      <c r="P18" s="3"/>
      <c r="V18">
        <f t="shared" si="2"/>
        <v>0</v>
      </c>
      <c r="W18">
        <f t="shared" si="3"/>
        <v>0</v>
      </c>
      <c r="X18" s="3">
        <f t="shared" si="4"/>
        <v>0</v>
      </c>
      <c r="Y18">
        <f t="shared" si="5"/>
        <v>0</v>
      </c>
    </row>
    <row r="19" spans="1:25" s="50" customFormat="1" x14ac:dyDescent="0.25">
      <c r="A19" s="50" t="s">
        <v>571</v>
      </c>
      <c r="B19" s="51">
        <v>0</v>
      </c>
      <c r="C19" s="51" t="s">
        <v>597</v>
      </c>
      <c r="D19" s="51" t="s">
        <v>394</v>
      </c>
      <c r="E19" s="51" t="s">
        <v>394</v>
      </c>
      <c r="F19" s="51" t="s">
        <v>394</v>
      </c>
      <c r="G19" s="51" t="s">
        <v>394</v>
      </c>
      <c r="H19" s="2"/>
      <c r="I19" s="51" t="s">
        <v>394</v>
      </c>
      <c r="J19" s="51" t="s">
        <v>394</v>
      </c>
      <c r="K19" s="51" t="str">
        <f>K1</f>
        <v>Beide</v>
      </c>
      <c r="L19" s="51">
        <v>2.2000000000000002</v>
      </c>
      <c r="M19" s="51">
        <v>0</v>
      </c>
      <c r="N19" s="51">
        <v>0</v>
      </c>
      <c r="O19" s="52">
        <v>5000</v>
      </c>
      <c r="P19" s="52"/>
      <c r="T19" s="50">
        <f>IF(H19&gt;0,0.1,0)</f>
        <v>0</v>
      </c>
      <c r="V19" s="50">
        <f t="shared" si="2"/>
        <v>0</v>
      </c>
      <c r="W19" s="50">
        <f t="shared" si="3"/>
        <v>0</v>
      </c>
      <c r="X19" s="52">
        <f t="shared" si="4"/>
        <v>0</v>
      </c>
      <c r="Y19" s="50">
        <f t="shared" si="5"/>
        <v>0</v>
      </c>
    </row>
    <row r="20" spans="1:25" x14ac:dyDescent="0.25">
      <c r="A20" t="s">
        <v>570</v>
      </c>
      <c r="B20" s="22">
        <v>0</v>
      </c>
      <c r="C20" s="22" t="s">
        <v>597</v>
      </c>
      <c r="D20" s="22" t="s">
        <v>394</v>
      </c>
      <c r="E20" s="22" t="s">
        <v>394</v>
      </c>
      <c r="F20" s="22" t="s">
        <v>394</v>
      </c>
      <c r="G20" s="22" t="s">
        <v>394</v>
      </c>
      <c r="H20" s="2"/>
      <c r="I20" s="22" t="s">
        <v>394</v>
      </c>
      <c r="J20" s="22" t="s">
        <v>394</v>
      </c>
      <c r="K20" s="22" t="str">
        <f>K1</f>
        <v>Beide</v>
      </c>
      <c r="L20" s="22">
        <v>2</v>
      </c>
      <c r="M20" s="22">
        <v>0</v>
      </c>
      <c r="N20" s="30">
        <v>0</v>
      </c>
      <c r="O20" s="3">
        <v>3000</v>
      </c>
      <c r="P20" s="3"/>
      <c r="T20">
        <f t="shared" ref="T20:T22" si="6">IF(H20&gt;0,0.1,0)</f>
        <v>0</v>
      </c>
      <c r="V20">
        <f t="shared" si="2"/>
        <v>0</v>
      </c>
      <c r="W20">
        <f t="shared" si="3"/>
        <v>0</v>
      </c>
      <c r="X20" s="3">
        <f t="shared" si="4"/>
        <v>0</v>
      </c>
      <c r="Y20">
        <f t="shared" si="5"/>
        <v>0</v>
      </c>
    </row>
    <row r="21" spans="1:25" s="50" customFormat="1" x14ac:dyDescent="0.25">
      <c r="A21" s="50" t="s">
        <v>574</v>
      </c>
      <c r="B21" s="51">
        <v>0</v>
      </c>
      <c r="C21" s="51" t="s">
        <v>597</v>
      </c>
      <c r="D21" s="51" t="s">
        <v>394</v>
      </c>
      <c r="E21" s="51" t="s">
        <v>394</v>
      </c>
      <c r="F21" s="51" t="s">
        <v>394</v>
      </c>
      <c r="G21" s="51">
        <v>30</v>
      </c>
      <c r="H21" s="2"/>
      <c r="I21" s="51" t="s">
        <v>394</v>
      </c>
      <c r="J21" s="51" t="s">
        <v>394</v>
      </c>
      <c r="K21" s="51" t="str">
        <f>K1</f>
        <v>Beide</v>
      </c>
      <c r="L21" s="51">
        <v>2.7</v>
      </c>
      <c r="M21" s="51">
        <v>2</v>
      </c>
      <c r="N21" s="51">
        <v>0</v>
      </c>
      <c r="O21" s="52">
        <v>10000</v>
      </c>
      <c r="P21" s="52"/>
      <c r="T21" s="50">
        <f t="shared" si="6"/>
        <v>0</v>
      </c>
      <c r="V21" s="50">
        <f t="shared" si="2"/>
        <v>0</v>
      </c>
      <c r="W21" s="50">
        <f t="shared" si="3"/>
        <v>0</v>
      </c>
      <c r="X21" s="52">
        <f t="shared" si="4"/>
        <v>0</v>
      </c>
      <c r="Y21" s="50">
        <f t="shared" si="5"/>
        <v>0</v>
      </c>
    </row>
    <row r="22" spans="1:25" x14ac:dyDescent="0.25">
      <c r="A22" t="s">
        <v>573</v>
      </c>
      <c r="B22" s="22">
        <v>0</v>
      </c>
      <c r="C22" s="22" t="s">
        <v>597</v>
      </c>
      <c r="D22" s="22" t="s">
        <v>394</v>
      </c>
      <c r="E22" s="22" t="s">
        <v>394</v>
      </c>
      <c r="F22" s="22" t="s">
        <v>394</v>
      </c>
      <c r="G22" s="22">
        <v>30</v>
      </c>
      <c r="H22" s="2"/>
      <c r="I22" s="22" t="s">
        <v>394</v>
      </c>
      <c r="J22" s="22" t="s">
        <v>394</v>
      </c>
      <c r="K22" s="22" t="str">
        <f>K1</f>
        <v>Beide</v>
      </c>
      <c r="L22" s="22">
        <v>2.5</v>
      </c>
      <c r="M22" s="22">
        <v>2</v>
      </c>
      <c r="N22" s="30">
        <v>0</v>
      </c>
      <c r="O22" s="3">
        <v>6000</v>
      </c>
      <c r="P22" s="3"/>
      <c r="T22">
        <f t="shared" si="6"/>
        <v>0</v>
      </c>
      <c r="V22">
        <f t="shared" si="2"/>
        <v>0</v>
      </c>
      <c r="W22">
        <f t="shared" si="3"/>
        <v>0</v>
      </c>
      <c r="X22" s="3">
        <f t="shared" si="4"/>
        <v>0</v>
      </c>
      <c r="Y22">
        <f t="shared" si="5"/>
        <v>0</v>
      </c>
    </row>
    <row r="23" spans="1:25" s="50" customFormat="1" x14ac:dyDescent="0.25">
      <c r="A23" s="50" t="s">
        <v>565</v>
      </c>
      <c r="B23" s="51">
        <v>0</v>
      </c>
      <c r="C23" s="51" t="s">
        <v>593</v>
      </c>
      <c r="D23" s="51" t="s">
        <v>394</v>
      </c>
      <c r="E23" s="51" t="s">
        <v>394</v>
      </c>
      <c r="F23" s="51" t="s">
        <v>394</v>
      </c>
      <c r="G23" s="51" t="s">
        <v>394</v>
      </c>
      <c r="H23" s="2"/>
      <c r="I23" s="51" t="s">
        <v>394</v>
      </c>
      <c r="J23" s="51" t="s">
        <v>394</v>
      </c>
      <c r="K23" s="51" t="str">
        <f>K1</f>
        <v>Beide</v>
      </c>
      <c r="L23" s="51">
        <v>16</v>
      </c>
      <c r="M23" s="51">
        <v>12</v>
      </c>
      <c r="N23" s="51">
        <v>10</v>
      </c>
      <c r="O23" s="52">
        <v>500000</v>
      </c>
      <c r="P23" s="52"/>
      <c r="R23" s="50">
        <f>N23*H23</f>
        <v>0</v>
      </c>
      <c r="V23" s="50">
        <f t="shared" si="2"/>
        <v>0</v>
      </c>
      <c r="W23" s="50">
        <f t="shared" si="3"/>
        <v>0</v>
      </c>
      <c r="X23" s="52">
        <f t="shared" si="4"/>
        <v>0</v>
      </c>
      <c r="Y23" s="50">
        <f t="shared" si="5"/>
        <v>0</v>
      </c>
    </row>
    <row r="24" spans="1:25" x14ac:dyDescent="0.25">
      <c r="A24" t="s">
        <v>545</v>
      </c>
      <c r="B24" s="22">
        <v>0</v>
      </c>
      <c r="C24" s="22" t="s">
        <v>593</v>
      </c>
      <c r="D24" s="22" t="s">
        <v>394</v>
      </c>
      <c r="E24" s="22" t="s">
        <v>394</v>
      </c>
      <c r="F24" s="22" t="s">
        <v>394</v>
      </c>
      <c r="G24" s="22" t="s">
        <v>394</v>
      </c>
      <c r="H24" s="2"/>
      <c r="I24" s="24" t="s">
        <v>394</v>
      </c>
      <c r="J24" s="22">
        <v>-1</v>
      </c>
      <c r="K24" s="22" t="str">
        <f>K1</f>
        <v>Beide</v>
      </c>
      <c r="L24" s="22">
        <f>Waffen!AD1</f>
        <v>0.2</v>
      </c>
      <c r="M24" s="22">
        <f>ROUNDUP(L24,0)</f>
        <v>1</v>
      </c>
      <c r="N24" s="30">
        <f>Waffen!AE1</f>
        <v>10.5</v>
      </c>
      <c r="O24" s="3">
        <v>10000</v>
      </c>
      <c r="P24" s="3"/>
      <c r="V24">
        <f t="shared" si="2"/>
        <v>0</v>
      </c>
      <c r="W24">
        <f t="shared" si="3"/>
        <v>0</v>
      </c>
      <c r="X24" s="3">
        <f t="shared" si="4"/>
        <v>0</v>
      </c>
      <c r="Y24">
        <f t="shared" si="5"/>
        <v>0</v>
      </c>
    </row>
    <row r="25" spans="1:25" s="50" customFormat="1" x14ac:dyDescent="0.25">
      <c r="A25" s="50" t="s">
        <v>561</v>
      </c>
      <c r="B25" s="51">
        <v>0</v>
      </c>
      <c r="C25" s="51" t="s">
        <v>597</v>
      </c>
      <c r="D25" s="51" t="s">
        <v>394</v>
      </c>
      <c r="E25" s="51" t="s">
        <v>394</v>
      </c>
      <c r="F25" s="51" t="s">
        <v>394</v>
      </c>
      <c r="G25" s="51" t="s">
        <v>394</v>
      </c>
      <c r="H25" s="2"/>
      <c r="I25" s="51" t="s">
        <v>394</v>
      </c>
      <c r="J25" s="51" t="s">
        <v>394</v>
      </c>
      <c r="K25" s="51" t="str">
        <f>K1</f>
        <v>Beide</v>
      </c>
      <c r="L25" s="51">
        <v>1</v>
      </c>
      <c r="M25" s="51">
        <v>1</v>
      </c>
      <c r="N25" s="51">
        <v>5</v>
      </c>
      <c r="O25" s="52">
        <v>120000</v>
      </c>
      <c r="P25" s="52"/>
      <c r="R25" s="50">
        <f t="shared" ref="R25:R32" si="7">N25*H25</f>
        <v>0</v>
      </c>
      <c r="V25" s="50">
        <f t="shared" si="2"/>
        <v>0</v>
      </c>
      <c r="W25" s="50">
        <f t="shared" si="3"/>
        <v>0</v>
      </c>
      <c r="X25" s="52">
        <f t="shared" si="4"/>
        <v>0</v>
      </c>
      <c r="Y25" s="50">
        <f t="shared" si="5"/>
        <v>0</v>
      </c>
    </row>
    <row r="26" spans="1:25" x14ac:dyDescent="0.25">
      <c r="A26" t="s">
        <v>547</v>
      </c>
      <c r="B26" s="22">
        <v>0</v>
      </c>
      <c r="C26" s="22" t="s">
        <v>598</v>
      </c>
      <c r="D26" s="22" t="s">
        <v>394</v>
      </c>
      <c r="E26" s="22" t="s">
        <v>394</v>
      </c>
      <c r="F26" s="22" t="s">
        <v>394</v>
      </c>
      <c r="G26" s="22" t="s">
        <v>394</v>
      </c>
      <c r="H26" s="2"/>
      <c r="I26" s="22" t="s">
        <v>394</v>
      </c>
      <c r="J26" s="22" t="s">
        <v>599</v>
      </c>
      <c r="K26" s="27" t="str">
        <f>IF(K1="Beide",K1,"Innere Sphäre")</f>
        <v>Beide</v>
      </c>
      <c r="L26" s="22">
        <v>1</v>
      </c>
      <c r="M26" s="22">
        <v>1</v>
      </c>
      <c r="N26" s="36">
        <v>0.05</v>
      </c>
      <c r="O26" s="3">
        <v>250000</v>
      </c>
      <c r="P26" s="3"/>
      <c r="R26">
        <f t="shared" si="7"/>
        <v>0</v>
      </c>
      <c r="V26">
        <f t="shared" si="2"/>
        <v>0</v>
      </c>
      <c r="W26">
        <f t="shared" si="3"/>
        <v>0</v>
      </c>
      <c r="X26" s="3">
        <f t="shared" si="4"/>
        <v>0</v>
      </c>
      <c r="Y26">
        <f t="shared" si="5"/>
        <v>0</v>
      </c>
    </row>
    <row r="27" spans="1:25" s="50" customFormat="1" x14ac:dyDescent="0.25">
      <c r="A27" s="50" t="s">
        <v>576</v>
      </c>
      <c r="B27" s="51">
        <v>0</v>
      </c>
      <c r="C27" s="51" t="s">
        <v>598</v>
      </c>
      <c r="D27" s="51" t="s">
        <v>394</v>
      </c>
      <c r="E27" s="51" t="s">
        <v>394</v>
      </c>
      <c r="F27" s="51" t="s">
        <v>394</v>
      </c>
      <c r="G27" s="51" t="s">
        <v>394</v>
      </c>
      <c r="H27" s="2"/>
      <c r="I27" s="51" t="s">
        <v>394</v>
      </c>
      <c r="J27" s="51" t="s">
        <v>599</v>
      </c>
      <c r="K27" s="51" t="str">
        <f>IF(K1="Beide",K1,"Innere Sphäre")</f>
        <v>Beide</v>
      </c>
      <c r="L27" s="51">
        <v>3</v>
      </c>
      <c r="M27" s="51">
        <v>2</v>
      </c>
      <c r="N27" s="53">
        <v>0.06</v>
      </c>
      <c r="O27" s="52">
        <v>500000</v>
      </c>
      <c r="P27" s="52"/>
      <c r="R27" s="50">
        <f t="shared" si="7"/>
        <v>0</v>
      </c>
      <c r="V27" s="50">
        <f t="shared" si="2"/>
        <v>0</v>
      </c>
      <c r="W27" s="50">
        <f t="shared" si="3"/>
        <v>0</v>
      </c>
      <c r="X27" s="52">
        <f t="shared" si="4"/>
        <v>0</v>
      </c>
      <c r="Y27" s="50">
        <f t="shared" si="5"/>
        <v>0</v>
      </c>
    </row>
    <row r="28" spans="1:25" x14ac:dyDescent="0.25">
      <c r="A28" t="s">
        <v>579</v>
      </c>
      <c r="B28" s="22">
        <v>0</v>
      </c>
      <c r="C28" s="22" t="s">
        <v>600</v>
      </c>
      <c r="D28" s="22" t="s">
        <v>394</v>
      </c>
      <c r="E28" s="22" t="s">
        <v>394</v>
      </c>
      <c r="F28" s="22" t="s">
        <v>394</v>
      </c>
      <c r="G28" s="22" t="s">
        <v>394</v>
      </c>
      <c r="H28" s="2"/>
      <c r="I28" s="22" t="s">
        <v>394</v>
      </c>
      <c r="J28" s="22" t="s">
        <v>599</v>
      </c>
      <c r="K28" s="27" t="str">
        <f>IF(K1="Beide",K1,"Innere Sphäre")</f>
        <v>Beide</v>
      </c>
      <c r="L28" s="22">
        <v>4</v>
      </c>
      <c r="M28" s="22">
        <v>3</v>
      </c>
      <c r="N28" s="85">
        <v>30</v>
      </c>
      <c r="O28" s="3">
        <v>400000</v>
      </c>
      <c r="P28" s="3">
        <v>100000</v>
      </c>
      <c r="R28">
        <f t="shared" si="7"/>
        <v>0</v>
      </c>
      <c r="V28">
        <f t="shared" si="2"/>
        <v>0</v>
      </c>
      <c r="W28">
        <f t="shared" si="3"/>
        <v>0</v>
      </c>
      <c r="X28" s="3">
        <f t="shared" si="4"/>
        <v>0</v>
      </c>
      <c r="Y28">
        <f t="shared" si="5"/>
        <v>0</v>
      </c>
    </row>
    <row r="29" spans="1:25" s="50" customFormat="1" x14ac:dyDescent="0.25">
      <c r="A29" s="50" t="s">
        <v>546</v>
      </c>
      <c r="B29" s="51">
        <v>0</v>
      </c>
      <c r="C29" s="51" t="s">
        <v>598</v>
      </c>
      <c r="D29" s="51" t="s">
        <v>394</v>
      </c>
      <c r="E29" s="51" t="s">
        <v>394</v>
      </c>
      <c r="F29" s="51" t="s">
        <v>394</v>
      </c>
      <c r="G29" s="51" t="s">
        <v>394</v>
      </c>
      <c r="H29" s="2"/>
      <c r="I29" s="51" t="s">
        <v>394</v>
      </c>
      <c r="J29" s="51" t="s">
        <v>599</v>
      </c>
      <c r="K29" s="51" t="str">
        <f>IF(K1="Beide",K1,"Innere Sphäre")</f>
        <v>Beide</v>
      </c>
      <c r="L29" s="51">
        <v>5</v>
      </c>
      <c r="M29" s="51">
        <v>5</v>
      </c>
      <c r="N29" s="53">
        <v>0.05</v>
      </c>
      <c r="O29" s="52">
        <v>1500000</v>
      </c>
      <c r="P29" s="52"/>
      <c r="R29" s="50">
        <f t="shared" si="7"/>
        <v>0</v>
      </c>
      <c r="V29" s="50">
        <f t="shared" si="2"/>
        <v>0</v>
      </c>
      <c r="W29" s="50">
        <f t="shared" si="3"/>
        <v>0</v>
      </c>
      <c r="X29" s="52">
        <f t="shared" si="4"/>
        <v>0</v>
      </c>
      <c r="Y29" s="50">
        <f t="shared" si="5"/>
        <v>0</v>
      </c>
    </row>
    <row r="30" spans="1:25" x14ac:dyDescent="0.25">
      <c r="A30" t="s">
        <v>577</v>
      </c>
      <c r="B30" s="22">
        <v>0</v>
      </c>
      <c r="C30" s="22" t="s">
        <v>598</v>
      </c>
      <c r="D30" s="22" t="s">
        <v>394</v>
      </c>
      <c r="E30" s="22" t="s">
        <v>394</v>
      </c>
      <c r="F30" s="22" t="s">
        <v>394</v>
      </c>
      <c r="G30" s="22" t="s">
        <v>394</v>
      </c>
      <c r="H30" s="2"/>
      <c r="I30" s="22" t="s">
        <v>394</v>
      </c>
      <c r="J30" s="22" t="s">
        <v>599</v>
      </c>
      <c r="K30" s="27" t="str">
        <f>IF(K1="Beide",K1,"Innere Sphäre")</f>
        <v>Beide</v>
      </c>
      <c r="L30" s="22">
        <v>6</v>
      </c>
      <c r="M30" s="22">
        <v>6</v>
      </c>
      <c r="N30" s="36">
        <v>0.06</v>
      </c>
      <c r="O30" s="3">
        <v>3000000</v>
      </c>
      <c r="P30" s="3"/>
      <c r="R30">
        <f t="shared" si="7"/>
        <v>0</v>
      </c>
      <c r="V30">
        <f t="shared" si="2"/>
        <v>0</v>
      </c>
      <c r="W30">
        <f t="shared" si="3"/>
        <v>0</v>
      </c>
      <c r="X30" s="3">
        <f t="shared" si="4"/>
        <v>0</v>
      </c>
      <c r="Y30">
        <f t="shared" si="5"/>
        <v>0</v>
      </c>
    </row>
    <row r="31" spans="1:25" s="50" customFormat="1" x14ac:dyDescent="0.25">
      <c r="A31" s="50" t="s">
        <v>578</v>
      </c>
      <c r="B31" s="51">
        <v>0</v>
      </c>
      <c r="C31" s="51" t="s">
        <v>601</v>
      </c>
      <c r="D31" s="51" t="s">
        <v>394</v>
      </c>
      <c r="E31" s="51" t="s">
        <v>394</v>
      </c>
      <c r="F31" s="51" t="s">
        <v>394</v>
      </c>
      <c r="G31" s="51" t="s">
        <v>394</v>
      </c>
      <c r="H31" s="2"/>
      <c r="I31" s="51" t="s">
        <v>394</v>
      </c>
      <c r="J31" s="51" t="s">
        <v>599</v>
      </c>
      <c r="K31" s="51" t="str">
        <f>IF(K1="Beide",K1,"Innere Sphäre")</f>
        <v>Beide</v>
      </c>
      <c r="L31" s="51">
        <v>2</v>
      </c>
      <c r="M31" s="51">
        <v>2</v>
      </c>
      <c r="N31" s="53">
        <v>0.04</v>
      </c>
      <c r="O31" s="52">
        <v>2800000</v>
      </c>
      <c r="P31" s="52"/>
      <c r="R31" s="50">
        <f t="shared" si="7"/>
        <v>0</v>
      </c>
      <c r="V31" s="50">
        <f t="shared" si="2"/>
        <v>0</v>
      </c>
      <c r="W31" s="50">
        <f t="shared" si="3"/>
        <v>0</v>
      </c>
      <c r="X31" s="52">
        <f t="shared" si="4"/>
        <v>0</v>
      </c>
      <c r="Y31" s="50">
        <f t="shared" si="5"/>
        <v>0</v>
      </c>
    </row>
    <row r="32" spans="1:25" x14ac:dyDescent="0.25">
      <c r="A32" t="s">
        <v>548</v>
      </c>
      <c r="B32" s="22">
        <v>0</v>
      </c>
      <c r="C32" s="22" t="s">
        <v>598</v>
      </c>
      <c r="D32" s="22" t="s">
        <v>394</v>
      </c>
      <c r="E32" s="22" t="s">
        <v>394</v>
      </c>
      <c r="F32" s="22" t="s">
        <v>394</v>
      </c>
      <c r="G32" s="22" t="s">
        <v>394</v>
      </c>
      <c r="H32" s="2"/>
      <c r="I32" s="22" t="s">
        <v>394</v>
      </c>
      <c r="J32" s="22" t="s">
        <v>599</v>
      </c>
      <c r="K32" s="27" t="str">
        <f>IF(K1="Beide",K1,"Innere Sphäre")</f>
        <v>Beide</v>
      </c>
      <c r="L32" s="22">
        <v>2.5</v>
      </c>
      <c r="M32" s="22">
        <v>2</v>
      </c>
      <c r="N32" s="36">
        <v>0.05</v>
      </c>
      <c r="O32" s="3">
        <v>750000</v>
      </c>
      <c r="P32" s="3"/>
      <c r="R32">
        <f t="shared" si="7"/>
        <v>0</v>
      </c>
      <c r="V32">
        <f t="shared" si="2"/>
        <v>0</v>
      </c>
      <c r="W32">
        <f t="shared" si="3"/>
        <v>0</v>
      </c>
      <c r="X32" s="3">
        <f t="shared" si="4"/>
        <v>0</v>
      </c>
      <c r="Y32">
        <f t="shared" si="5"/>
        <v>0</v>
      </c>
    </row>
    <row r="33" spans="1:25" s="50" customFormat="1" x14ac:dyDescent="0.25">
      <c r="A33" s="50" t="s">
        <v>580</v>
      </c>
      <c r="B33" s="51">
        <f>Wärmetauscher!B11</f>
        <v>26</v>
      </c>
      <c r="C33" s="51" t="s">
        <v>609</v>
      </c>
      <c r="D33" s="51" t="s">
        <v>394</v>
      </c>
      <c r="E33" s="51" t="s">
        <v>394</v>
      </c>
      <c r="F33" s="51" t="s">
        <v>394</v>
      </c>
      <c r="G33" s="51" t="s">
        <v>394</v>
      </c>
      <c r="H33" s="2"/>
      <c r="I33" s="51" t="s">
        <v>394</v>
      </c>
      <c r="J33" s="51" t="s">
        <v>394</v>
      </c>
      <c r="K33" s="51" t="str">
        <f>K1</f>
        <v>Beide</v>
      </c>
      <c r="L33" s="51">
        <v>1</v>
      </c>
      <c r="M33" s="51">
        <v>1</v>
      </c>
      <c r="N33" s="51">
        <v>0</v>
      </c>
      <c r="O33" s="52">
        <v>50000</v>
      </c>
      <c r="P33" s="52"/>
      <c r="V33" s="50">
        <f t="shared" si="2"/>
        <v>0</v>
      </c>
      <c r="W33" s="50">
        <f t="shared" si="3"/>
        <v>0</v>
      </c>
      <c r="X33" s="52">
        <f t="shared" si="4"/>
        <v>0</v>
      </c>
      <c r="Y33" s="50">
        <f t="shared" si="5"/>
        <v>0</v>
      </c>
    </row>
    <row r="34" spans="1:25" x14ac:dyDescent="0.25">
      <c r="A34" t="s">
        <v>581</v>
      </c>
      <c r="B34" s="22">
        <f>IF(K34="Clan",5,0)+IF(K34="Beide",5,0)+IF(K34="Innere Sphere",7,0)</f>
        <v>5</v>
      </c>
      <c r="C34" s="22" t="s">
        <v>597</v>
      </c>
      <c r="D34" s="22">
        <v>2</v>
      </c>
      <c r="E34" s="22">
        <v>1</v>
      </c>
      <c r="F34" s="22" t="s">
        <v>394</v>
      </c>
      <c r="G34" s="22">
        <v>0</v>
      </c>
      <c r="H34" s="2">
        <v>2</v>
      </c>
      <c r="I34" s="22" t="s">
        <v>394</v>
      </c>
      <c r="J34" s="22" t="s">
        <v>394</v>
      </c>
      <c r="K34" s="22" t="str">
        <f>K1</f>
        <v>Beide</v>
      </c>
      <c r="L34" s="22">
        <f>IF(K34="Clan",1,0)+IF(K34="Beide",1,0)+IF(K34="Innere Sphäre",1.5,0)</f>
        <v>1</v>
      </c>
      <c r="M34" s="30">
        <f>IF(K34="Clan",1,0)+IF(K34="Beide",1,0)+IF(K34="Innere Sphäre",2,0)</f>
        <v>1</v>
      </c>
      <c r="N34" s="30">
        <v>50</v>
      </c>
      <c r="O34" s="3">
        <v>225000</v>
      </c>
      <c r="P34" s="3"/>
      <c r="R34">
        <f>N34*H34</f>
        <v>100</v>
      </c>
      <c r="V34">
        <f t="shared" si="2"/>
        <v>2</v>
      </c>
      <c r="W34">
        <f t="shared" si="3"/>
        <v>2</v>
      </c>
      <c r="X34" s="3">
        <f t="shared" si="4"/>
        <v>450000</v>
      </c>
      <c r="Y34">
        <f t="shared" si="5"/>
        <v>10</v>
      </c>
    </row>
    <row r="35" spans="1:25" s="50" customFormat="1" x14ac:dyDescent="0.25">
      <c r="A35" s="50" t="s">
        <v>582</v>
      </c>
      <c r="B35" s="51">
        <v>10</v>
      </c>
      <c r="C35" s="51" t="s">
        <v>593</v>
      </c>
      <c r="D35" s="51" t="s">
        <v>394</v>
      </c>
      <c r="E35" s="51" t="s">
        <v>394</v>
      </c>
      <c r="F35" s="51" t="s">
        <v>394</v>
      </c>
      <c r="G35" s="51" t="s">
        <v>394</v>
      </c>
      <c r="H35" s="2"/>
      <c r="I35" s="51" t="s">
        <v>394</v>
      </c>
      <c r="J35" s="51">
        <v>1</v>
      </c>
      <c r="K35" s="51" t="str">
        <f>IF(K1="Beide",K1,"Innere Sphäre")</f>
        <v>Beide</v>
      </c>
      <c r="L35" s="51">
        <v>0</v>
      </c>
      <c r="M35" s="51">
        <v>7</v>
      </c>
      <c r="N35" s="51">
        <v>0</v>
      </c>
      <c r="O35" s="52">
        <v>2000000</v>
      </c>
      <c r="P35" s="52"/>
      <c r="T35" s="50">
        <f>IF(H35&gt;0,0.3,0)</f>
        <v>0</v>
      </c>
      <c r="V35" s="50">
        <f t="shared" si="2"/>
        <v>0</v>
      </c>
      <c r="W35" s="50">
        <f t="shared" si="3"/>
        <v>0</v>
      </c>
      <c r="X35" s="52">
        <f t="shared" si="4"/>
        <v>0</v>
      </c>
      <c r="Y35" s="50">
        <f t="shared" si="5"/>
        <v>0</v>
      </c>
    </row>
    <row r="36" spans="1:25" x14ac:dyDescent="0.25">
      <c r="A36" t="s">
        <v>549</v>
      </c>
      <c r="B36" s="22">
        <v>0</v>
      </c>
      <c r="C36" s="22" t="s">
        <v>601</v>
      </c>
      <c r="D36" s="22" t="s">
        <v>394</v>
      </c>
      <c r="E36" s="22" t="s">
        <v>394</v>
      </c>
      <c r="F36" s="22" t="s">
        <v>394</v>
      </c>
      <c r="G36" s="22" t="s">
        <v>394</v>
      </c>
      <c r="H36" s="2"/>
      <c r="I36" s="22" t="s">
        <v>394</v>
      </c>
      <c r="J36" s="22">
        <v>-1</v>
      </c>
      <c r="K36" s="22" t="str">
        <f>K1</f>
        <v>Beide</v>
      </c>
      <c r="L36" s="22">
        <f>IF(K36="Innere Sphäre",0.5,0)+IF(K36="Clan",0.25,0)+IF(K36="Beide",0.25,0)</f>
        <v>0.25</v>
      </c>
      <c r="M36" s="22">
        <v>1</v>
      </c>
      <c r="N36" s="30">
        <v>15</v>
      </c>
      <c r="O36" s="3">
        <v>1250</v>
      </c>
      <c r="P36" s="3"/>
      <c r="S36">
        <f>N36*H36</f>
        <v>0</v>
      </c>
      <c r="V36">
        <f t="shared" si="2"/>
        <v>0</v>
      </c>
      <c r="W36">
        <f t="shared" si="3"/>
        <v>0</v>
      </c>
      <c r="X36" s="3">
        <f t="shared" si="4"/>
        <v>0</v>
      </c>
      <c r="Y36">
        <f t="shared" si="5"/>
        <v>0</v>
      </c>
    </row>
    <row r="37" spans="1:25" s="50" customFormat="1" x14ac:dyDescent="0.25">
      <c r="A37" s="50" t="s">
        <v>583</v>
      </c>
      <c r="B37" s="51">
        <v>0</v>
      </c>
      <c r="C37" s="51" t="s">
        <v>610</v>
      </c>
      <c r="D37" s="54" t="s">
        <v>611</v>
      </c>
      <c r="E37" s="51">
        <v>3</v>
      </c>
      <c r="F37" s="51" t="s">
        <v>394</v>
      </c>
      <c r="G37" s="51" t="s">
        <v>394</v>
      </c>
      <c r="H37" s="2"/>
      <c r="I37" s="51" t="s">
        <v>394</v>
      </c>
      <c r="J37" s="51">
        <v>-1</v>
      </c>
      <c r="K37" s="51" t="str">
        <f>IF(K1="Beide",K1,"Innere Sphäre")</f>
        <v>Beide</v>
      </c>
      <c r="L37" s="51">
        <v>1</v>
      </c>
      <c r="M37" s="51">
        <v>1</v>
      </c>
      <c r="N37" s="51">
        <v>5</v>
      </c>
      <c r="O37" s="52">
        <v>6000</v>
      </c>
      <c r="P37" s="52"/>
      <c r="S37" s="50">
        <f>N37*H37</f>
        <v>0</v>
      </c>
      <c r="V37" s="50">
        <f t="shared" si="2"/>
        <v>0</v>
      </c>
      <c r="W37" s="50">
        <f t="shared" si="3"/>
        <v>0</v>
      </c>
      <c r="X37" s="52">
        <f t="shared" si="4"/>
        <v>0</v>
      </c>
      <c r="Y37" s="50">
        <f t="shared" si="5"/>
        <v>0</v>
      </c>
    </row>
    <row r="38" spans="1:25" x14ac:dyDescent="0.25">
      <c r="A38" t="s">
        <v>585</v>
      </c>
      <c r="B38" s="22">
        <v>10</v>
      </c>
      <c r="C38" s="22" t="s">
        <v>593</v>
      </c>
      <c r="D38" s="22" t="s">
        <v>394</v>
      </c>
      <c r="E38" s="22" t="s">
        <v>394</v>
      </c>
      <c r="F38" s="22" t="s">
        <v>394</v>
      </c>
      <c r="G38" s="22" t="s">
        <v>394</v>
      </c>
      <c r="H38" s="2"/>
      <c r="I38" s="22" t="s">
        <v>394</v>
      </c>
      <c r="J38" s="22" t="s">
        <v>394</v>
      </c>
      <c r="K38" s="30" t="str">
        <f>IF(K1="Beide",K1,"Innere Sphäre")</f>
        <v>Beide</v>
      </c>
      <c r="L38" s="22">
        <v>0</v>
      </c>
      <c r="M38" s="22">
        <v>7</v>
      </c>
      <c r="N38" s="30">
        <v>0</v>
      </c>
      <c r="O38" s="3">
        <v>1400000</v>
      </c>
      <c r="P38" s="3"/>
      <c r="T38">
        <f>IF(H38&gt;0,0.2,0)</f>
        <v>0</v>
      </c>
      <c r="V38">
        <f t="shared" si="2"/>
        <v>0</v>
      </c>
      <c r="W38">
        <f t="shared" si="3"/>
        <v>0</v>
      </c>
      <c r="X38" s="3">
        <f t="shared" si="4"/>
        <v>0</v>
      </c>
      <c r="Y38">
        <f t="shared" si="5"/>
        <v>0</v>
      </c>
    </row>
    <row r="39" spans="1:25" s="50" customFormat="1" x14ac:dyDescent="0.25">
      <c r="A39" s="50" t="s">
        <v>586</v>
      </c>
      <c r="B39" s="51">
        <v>0</v>
      </c>
      <c r="C39" s="51" t="s">
        <v>612</v>
      </c>
      <c r="D39" s="51" t="s">
        <v>394</v>
      </c>
      <c r="E39" s="51" t="s">
        <v>394</v>
      </c>
      <c r="F39" s="51" t="s">
        <v>394</v>
      </c>
      <c r="G39" s="51" t="s">
        <v>394</v>
      </c>
      <c r="H39" s="2"/>
      <c r="I39" s="51" t="s">
        <v>394</v>
      </c>
      <c r="J39" s="51" t="s">
        <v>394</v>
      </c>
      <c r="K39" s="51" t="str">
        <f>IF(K1="Beide",K1,"Innere Sphäre")</f>
        <v>Beide</v>
      </c>
      <c r="L39" s="51">
        <v>1</v>
      </c>
      <c r="M39" s="51">
        <v>1</v>
      </c>
      <c r="N39" s="51">
        <v>19</v>
      </c>
      <c r="O39" s="52">
        <v>2000</v>
      </c>
      <c r="P39" s="52"/>
      <c r="R39" s="50">
        <f>N39*H39</f>
        <v>0</v>
      </c>
      <c r="V39" s="50">
        <f t="shared" si="2"/>
        <v>0</v>
      </c>
      <c r="W39" s="50">
        <f t="shared" si="3"/>
        <v>0</v>
      </c>
      <c r="X39" s="52">
        <f t="shared" si="4"/>
        <v>0</v>
      </c>
      <c r="Y39" s="50">
        <f t="shared" si="5"/>
        <v>0</v>
      </c>
    </row>
    <row r="40" spans="1:25" x14ac:dyDescent="0.25">
      <c r="A40" t="s">
        <v>556</v>
      </c>
      <c r="B40" s="22">
        <v>1</v>
      </c>
      <c r="C40" s="22" t="s">
        <v>597</v>
      </c>
      <c r="D40" s="22">
        <v>2</v>
      </c>
      <c r="E40" s="22">
        <v>1</v>
      </c>
      <c r="F40" s="22">
        <f>IF(K40="Clan",24,0)+IF(K40="Beide",24,0)+IF(K40="Innere Sphäre",12,0)</f>
        <v>24</v>
      </c>
      <c r="G40" s="22">
        <v>0</v>
      </c>
      <c r="H40" s="2"/>
      <c r="I40" s="32"/>
      <c r="J40" s="22">
        <v>0</v>
      </c>
      <c r="K40" s="22" t="str">
        <f>K1</f>
        <v>Beide</v>
      </c>
      <c r="L40" s="22">
        <v>0.5</v>
      </c>
      <c r="M40" s="22">
        <v>1</v>
      </c>
      <c r="N40" s="30">
        <v>32</v>
      </c>
      <c r="O40" s="3">
        <v>100000</v>
      </c>
      <c r="P40" s="3">
        <v>2000</v>
      </c>
      <c r="Q40" s="35"/>
      <c r="R40">
        <f>N40*H40+I40</f>
        <v>0</v>
      </c>
      <c r="V40">
        <f>L40*H40+I40/(IF(K40="Clan",24,0)+IF(K40="Beide",24,0)+IF(K40="Innere Sphäre",12,0))</f>
        <v>0</v>
      </c>
      <c r="W40">
        <f>M40*H40+ROUNDUP(I40/F40,0)</f>
        <v>0</v>
      </c>
      <c r="X40" s="3">
        <f>O40*H40+P40/F40*I40</f>
        <v>0</v>
      </c>
      <c r="Y40">
        <f t="shared" si="5"/>
        <v>0</v>
      </c>
    </row>
    <row r="41" spans="1:25" s="50" customFormat="1" x14ac:dyDescent="0.25">
      <c r="A41" s="50" t="s">
        <v>550</v>
      </c>
      <c r="B41" s="51">
        <v>0</v>
      </c>
      <c r="C41" s="51" t="s">
        <v>603</v>
      </c>
      <c r="D41" s="51" t="s">
        <v>604</v>
      </c>
      <c r="E41" s="51">
        <v>0</v>
      </c>
      <c r="F41" s="51" t="s">
        <v>394</v>
      </c>
      <c r="G41" s="51" t="s">
        <v>394</v>
      </c>
      <c r="H41" s="2">
        <v>2</v>
      </c>
      <c r="I41" s="51" t="s">
        <v>394</v>
      </c>
      <c r="J41" s="51">
        <v>0</v>
      </c>
      <c r="K41" s="51" t="str">
        <f>K1</f>
        <v>Beide</v>
      </c>
      <c r="L41" s="51">
        <v>0.5</v>
      </c>
      <c r="M41" s="51">
        <v>1</v>
      </c>
      <c r="N41" s="51">
        <v>1</v>
      </c>
      <c r="O41" s="52">
        <v>1500</v>
      </c>
      <c r="P41" s="52"/>
      <c r="R41" s="50">
        <f>N41*H41</f>
        <v>2</v>
      </c>
      <c r="V41" s="50">
        <f t="shared" si="2"/>
        <v>1</v>
      </c>
      <c r="W41" s="50">
        <f t="shared" si="3"/>
        <v>2</v>
      </c>
      <c r="X41" s="52">
        <f t="shared" si="4"/>
        <v>3000</v>
      </c>
      <c r="Y41" s="50">
        <f t="shared" si="5"/>
        <v>0</v>
      </c>
    </row>
    <row r="42" spans="1:25" x14ac:dyDescent="0.25">
      <c r="A42" t="s">
        <v>587</v>
      </c>
      <c r="B42" s="22">
        <v>0</v>
      </c>
      <c r="C42" s="22" t="s">
        <v>613</v>
      </c>
      <c r="D42" s="22">
        <f>Fortbewegung!B7</f>
        <v>600</v>
      </c>
      <c r="E42" s="22" t="s">
        <v>394</v>
      </c>
      <c r="F42" s="22" t="s">
        <v>394</v>
      </c>
      <c r="G42" s="22" t="s">
        <v>394</v>
      </c>
      <c r="H42" s="2"/>
      <c r="I42" s="22" t="s">
        <v>394</v>
      </c>
      <c r="J42" s="22" t="s">
        <v>394</v>
      </c>
      <c r="K42" s="35" t="str">
        <f>IF(K1="Beide",K1,"Innere Sphäre")</f>
        <v>Beide</v>
      </c>
      <c r="L42" s="22">
        <f>'Interne Struktur'!B1/10</f>
        <v>20</v>
      </c>
      <c r="M42" s="22">
        <v>1</v>
      </c>
      <c r="N42" s="30">
        <v>30</v>
      </c>
      <c r="O42" s="3">
        <v>100000</v>
      </c>
      <c r="P42" s="3"/>
      <c r="R42">
        <f>N42*H42</f>
        <v>0</v>
      </c>
      <c r="V42">
        <f t="shared" si="2"/>
        <v>0</v>
      </c>
      <c r="W42">
        <f t="shared" si="3"/>
        <v>0</v>
      </c>
      <c r="X42" s="3">
        <f t="shared" si="4"/>
        <v>0</v>
      </c>
      <c r="Y42">
        <f t="shared" si="5"/>
        <v>0</v>
      </c>
    </row>
    <row r="43" spans="1:25" s="50" customFormat="1" x14ac:dyDescent="0.25">
      <c r="A43" s="50" t="s">
        <v>551</v>
      </c>
      <c r="B43" s="51">
        <v>0</v>
      </c>
      <c r="C43" s="51" t="s">
        <v>603</v>
      </c>
      <c r="D43" s="51" t="s">
        <v>599</v>
      </c>
      <c r="E43" s="51">
        <v>0</v>
      </c>
      <c r="F43" s="51" t="s">
        <v>394</v>
      </c>
      <c r="G43" s="51" t="s">
        <v>394</v>
      </c>
      <c r="H43" s="2">
        <v>2</v>
      </c>
      <c r="I43" s="51" t="s">
        <v>394</v>
      </c>
      <c r="J43" s="51">
        <v>0</v>
      </c>
      <c r="K43" s="51" t="str">
        <f>K1</f>
        <v>Beide</v>
      </c>
      <c r="L43" s="51">
        <v>0.5</v>
      </c>
      <c r="M43" s="51">
        <v>1</v>
      </c>
      <c r="N43" s="51">
        <v>2</v>
      </c>
      <c r="O43" s="52">
        <v>2500</v>
      </c>
      <c r="P43" s="52"/>
      <c r="R43" s="50">
        <f>N43*H43</f>
        <v>4</v>
      </c>
      <c r="V43" s="50">
        <f t="shared" si="2"/>
        <v>1</v>
      </c>
      <c r="W43" s="50">
        <f t="shared" si="3"/>
        <v>2</v>
      </c>
      <c r="X43" s="52">
        <f t="shared" si="4"/>
        <v>5000</v>
      </c>
      <c r="Y43" s="50">
        <f t="shared" si="5"/>
        <v>0</v>
      </c>
    </row>
    <row r="44" spans="1:25" x14ac:dyDescent="0.25">
      <c r="A44" t="s">
        <v>557</v>
      </c>
      <c r="B44" s="22">
        <v>0</v>
      </c>
      <c r="C44" s="22" t="s">
        <v>593</v>
      </c>
      <c r="D44" s="22">
        <v>0</v>
      </c>
      <c r="E44" s="22">
        <v>6</v>
      </c>
      <c r="F44" s="22" t="s">
        <v>394</v>
      </c>
      <c r="G44" s="22" t="s">
        <v>394</v>
      </c>
      <c r="H44" s="2"/>
      <c r="I44" s="22" t="s">
        <v>394</v>
      </c>
      <c r="J44" s="22">
        <v>0</v>
      </c>
      <c r="K44" s="27" t="str">
        <f>IF(K1="Beide",K1,"Clan")</f>
        <v>Beide</v>
      </c>
      <c r="L44" s="22">
        <v>1</v>
      </c>
      <c r="M44" s="22">
        <v>1</v>
      </c>
      <c r="N44" s="30">
        <v>61</v>
      </c>
      <c r="O44" s="3">
        <v>200000</v>
      </c>
      <c r="P44" s="3"/>
      <c r="R44">
        <f>N44*H44</f>
        <v>0</v>
      </c>
      <c r="V44">
        <f t="shared" si="2"/>
        <v>0</v>
      </c>
      <c r="W44">
        <f t="shared" si="3"/>
        <v>0</v>
      </c>
      <c r="X44" s="3">
        <f t="shared" si="4"/>
        <v>0</v>
      </c>
      <c r="Y44">
        <f t="shared" si="5"/>
        <v>0</v>
      </c>
    </row>
    <row r="45" spans="1:25" s="50" customFormat="1" x14ac:dyDescent="0.25">
      <c r="A45" s="50" t="s">
        <v>588</v>
      </c>
      <c r="B45" s="51">
        <v>6</v>
      </c>
      <c r="C45" s="51" t="s">
        <v>614</v>
      </c>
      <c r="D45" s="51">
        <v>1</v>
      </c>
      <c r="E45" s="51">
        <v>4</v>
      </c>
      <c r="F45" s="51">
        <v>5</v>
      </c>
      <c r="G45" s="51">
        <v>1</v>
      </c>
      <c r="H45" s="2"/>
      <c r="I45" s="32"/>
      <c r="J45" s="51">
        <v>1</v>
      </c>
      <c r="K45" s="51" t="str">
        <f>IF(K1="Beide",K1,"Innere Sphäre")</f>
        <v>Beide</v>
      </c>
      <c r="L45" s="51">
        <v>4</v>
      </c>
      <c r="M45" s="51">
        <v>3</v>
      </c>
      <c r="N45" s="51">
        <v>40</v>
      </c>
      <c r="O45" s="52">
        <v>200000</v>
      </c>
      <c r="P45" s="52">
        <v>2000</v>
      </c>
      <c r="S45" s="50">
        <f>N45*H45+I45*20</f>
        <v>0</v>
      </c>
      <c r="V45" s="50">
        <f>L45*H45+I45/F45</f>
        <v>0</v>
      </c>
      <c r="W45" s="50">
        <f>M45*H45+ROUNDUP(I45/F45,0)</f>
        <v>0</v>
      </c>
      <c r="X45" s="52">
        <f>O45*H45+P45/F45*I45</f>
        <v>0</v>
      </c>
      <c r="Y45" s="50">
        <f>H45*B45/(1+J45)</f>
        <v>0</v>
      </c>
    </row>
    <row r="46" spans="1:25" x14ac:dyDescent="0.25">
      <c r="A46" t="s">
        <v>590</v>
      </c>
      <c r="B46" s="22">
        <v>0</v>
      </c>
      <c r="C46" s="22" t="s">
        <v>593</v>
      </c>
      <c r="D46" s="22" t="s">
        <v>394</v>
      </c>
      <c r="E46" s="22">
        <v>15</v>
      </c>
      <c r="F46" s="22" t="s">
        <v>394</v>
      </c>
      <c r="G46" s="22" t="s">
        <v>394</v>
      </c>
      <c r="H46" s="2"/>
      <c r="I46" s="22" t="s">
        <v>394</v>
      </c>
      <c r="J46" s="22" t="s">
        <v>553</v>
      </c>
      <c r="K46" s="22" t="str">
        <f>K1</f>
        <v>Beide</v>
      </c>
      <c r="L46" s="22">
        <v>0.5</v>
      </c>
      <c r="M46" s="22">
        <v>1</v>
      </c>
      <c r="N46" s="30">
        <v>15</v>
      </c>
      <c r="O46" s="3">
        <v>10000</v>
      </c>
      <c r="P46" s="3"/>
      <c r="V46">
        <f t="shared" si="2"/>
        <v>0</v>
      </c>
      <c r="W46">
        <f t="shared" si="3"/>
        <v>0</v>
      </c>
      <c r="X46" s="3">
        <f t="shared" si="4"/>
        <v>0</v>
      </c>
      <c r="Y46">
        <f t="shared" si="5"/>
        <v>0</v>
      </c>
    </row>
    <row r="47" spans="1:25" s="50" customFormat="1" x14ac:dyDescent="0.25">
      <c r="A47" s="50" t="s">
        <v>552</v>
      </c>
      <c r="B47" s="51">
        <v>0</v>
      </c>
      <c r="C47" s="51" t="s">
        <v>593</v>
      </c>
      <c r="D47" s="51">
        <v>0</v>
      </c>
      <c r="E47" s="51">
        <v>6</v>
      </c>
      <c r="F47" s="51" t="s">
        <v>394</v>
      </c>
      <c r="G47" s="51" t="s">
        <v>394</v>
      </c>
      <c r="H47" s="2"/>
      <c r="I47" s="51" t="s">
        <v>394</v>
      </c>
      <c r="J47" s="51">
        <v>0</v>
      </c>
      <c r="K47" s="51" t="str">
        <f>IF(K1="Beide",K1,"Innere Sphäre")</f>
        <v>Beide</v>
      </c>
      <c r="L47" s="51">
        <v>1.5</v>
      </c>
      <c r="M47" s="51">
        <v>2</v>
      </c>
      <c r="N47" s="51">
        <v>61</v>
      </c>
      <c r="O47" s="52">
        <v>200000</v>
      </c>
      <c r="P47" s="52"/>
      <c r="R47" s="50">
        <f>N47*H47</f>
        <v>0</v>
      </c>
      <c r="V47" s="50">
        <f t="shared" si="2"/>
        <v>0</v>
      </c>
      <c r="W47" s="50">
        <f t="shared" si="3"/>
        <v>0</v>
      </c>
      <c r="X47" s="52">
        <f t="shared" si="4"/>
        <v>0</v>
      </c>
      <c r="Y47" s="50">
        <f t="shared" si="5"/>
        <v>0</v>
      </c>
    </row>
    <row r="48" spans="1:25" x14ac:dyDescent="0.25">
      <c r="A48" t="s">
        <v>553</v>
      </c>
      <c r="B48" s="22">
        <v>0</v>
      </c>
      <c r="C48" s="22" t="s">
        <v>593</v>
      </c>
      <c r="D48" s="22">
        <v>0</v>
      </c>
      <c r="E48" s="22">
        <v>15</v>
      </c>
      <c r="F48" s="22" t="s">
        <v>394</v>
      </c>
      <c r="G48" s="22" t="s">
        <v>394</v>
      </c>
      <c r="H48" s="2"/>
      <c r="I48" s="22" t="s">
        <v>394</v>
      </c>
      <c r="J48" s="22">
        <v>0</v>
      </c>
      <c r="K48" s="22" t="str">
        <f>K1</f>
        <v>Beide</v>
      </c>
      <c r="L48" s="22">
        <v>1</v>
      </c>
      <c r="M48" s="22">
        <v>1</v>
      </c>
      <c r="N48" s="30">
        <v>0</v>
      </c>
      <c r="O48" s="3">
        <v>40000</v>
      </c>
      <c r="P48" s="3"/>
      <c r="V48">
        <f t="shared" si="2"/>
        <v>0</v>
      </c>
      <c r="W48">
        <f t="shared" si="3"/>
        <v>0</v>
      </c>
      <c r="X48" s="3">
        <f t="shared" si="4"/>
        <v>0</v>
      </c>
      <c r="Y48">
        <f t="shared" si="5"/>
        <v>0</v>
      </c>
    </row>
    <row r="49" spans="1:25" x14ac:dyDescent="0.25">
      <c r="A49" t="s">
        <v>558</v>
      </c>
      <c r="B49" s="22">
        <v>0</v>
      </c>
      <c r="C49" s="22" t="s">
        <v>593</v>
      </c>
      <c r="D49" s="22">
        <v>0</v>
      </c>
      <c r="E49" s="22">
        <v>9</v>
      </c>
      <c r="F49" s="22" t="s">
        <v>394</v>
      </c>
      <c r="G49" s="22" t="s">
        <v>394</v>
      </c>
      <c r="H49" s="2"/>
      <c r="I49" s="22" t="s">
        <v>394</v>
      </c>
      <c r="J49" s="22">
        <v>0</v>
      </c>
      <c r="K49" s="27" t="str">
        <f>IF(K1="Beide",K1,"Clan")</f>
        <v>Beide</v>
      </c>
      <c r="L49" s="22">
        <v>0.5</v>
      </c>
      <c r="M49" s="22">
        <v>1</v>
      </c>
      <c r="N49" s="30">
        <v>0</v>
      </c>
      <c r="O49" s="3">
        <v>50000</v>
      </c>
      <c r="P49" s="3"/>
      <c r="V49">
        <f t="shared" si="2"/>
        <v>0</v>
      </c>
      <c r="W49">
        <f t="shared" si="3"/>
        <v>0</v>
      </c>
      <c r="X49" s="3">
        <f t="shared" si="4"/>
        <v>0</v>
      </c>
      <c r="Y49">
        <f t="shared" si="5"/>
        <v>0</v>
      </c>
    </row>
    <row r="50" spans="1:25" s="18" customFormat="1" ht="18.75" x14ac:dyDescent="0.3">
      <c r="A50" s="17" t="s">
        <v>592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25" x14ac:dyDescent="0.25">
      <c r="A51" t="s">
        <v>511</v>
      </c>
      <c r="B51" s="22">
        <v>0</v>
      </c>
      <c r="C51" s="22" t="s">
        <v>602</v>
      </c>
      <c r="D51" s="22">
        <v>8</v>
      </c>
      <c r="E51" s="22">
        <v>1</v>
      </c>
      <c r="F51" s="22" t="s">
        <v>394</v>
      </c>
      <c r="G51" s="22" t="s">
        <v>394</v>
      </c>
      <c r="H51" s="2"/>
      <c r="I51" s="22" t="s">
        <v>394</v>
      </c>
      <c r="J51" s="22">
        <v>0</v>
      </c>
      <c r="K51" s="22" t="str">
        <f>K1</f>
        <v>Beide</v>
      </c>
      <c r="L51" s="22">
        <v>4</v>
      </c>
      <c r="M51" s="22">
        <v>5</v>
      </c>
      <c r="N51" s="30">
        <v>8</v>
      </c>
      <c r="O51" s="3">
        <v>80000</v>
      </c>
      <c r="P51" s="3"/>
      <c r="S51">
        <f>N51*H51</f>
        <v>0</v>
      </c>
      <c r="V51">
        <f t="shared" si="2"/>
        <v>0</v>
      </c>
      <c r="W51">
        <f t="shared" si="3"/>
        <v>0</v>
      </c>
      <c r="X51" s="3">
        <f t="shared" si="4"/>
        <v>0</v>
      </c>
      <c r="Y51">
        <f t="shared" si="5"/>
        <v>0</v>
      </c>
    </row>
    <row r="52" spans="1:25" s="50" customFormat="1" x14ac:dyDescent="0.25">
      <c r="A52" s="50" t="s">
        <v>512</v>
      </c>
      <c r="B52" s="51">
        <v>0</v>
      </c>
      <c r="C52" s="51" t="s">
        <v>597</v>
      </c>
      <c r="D52" s="51">
        <v>0</v>
      </c>
      <c r="E52" s="51">
        <v>1</v>
      </c>
      <c r="F52" s="51" t="s">
        <v>394</v>
      </c>
      <c r="G52" s="51" t="s">
        <v>394</v>
      </c>
      <c r="H52" s="2"/>
      <c r="I52" s="51" t="s">
        <v>394</v>
      </c>
      <c r="J52" s="51">
        <v>0</v>
      </c>
      <c r="K52" s="51" t="str">
        <f>K1</f>
        <v>Beide</v>
      </c>
      <c r="L52" s="51">
        <v>3</v>
      </c>
      <c r="M52" s="51">
        <v>2</v>
      </c>
      <c r="N52" s="51">
        <v>0</v>
      </c>
      <c r="O52" s="52">
        <v>50000</v>
      </c>
      <c r="P52" s="52"/>
      <c r="V52" s="50">
        <f t="shared" si="2"/>
        <v>0</v>
      </c>
      <c r="W52" s="50">
        <f t="shared" si="3"/>
        <v>0</v>
      </c>
      <c r="X52" s="52">
        <f t="shared" si="4"/>
        <v>0</v>
      </c>
      <c r="Y52" s="50">
        <f t="shared" si="5"/>
        <v>0</v>
      </c>
    </row>
    <row r="53" spans="1:25" x14ac:dyDescent="0.25">
      <c r="A53" t="s">
        <v>513</v>
      </c>
      <c r="B53" s="22">
        <v>0</v>
      </c>
      <c r="C53" s="22" t="s">
        <v>602</v>
      </c>
      <c r="D53" s="22">
        <v>4</v>
      </c>
      <c r="E53" s="22">
        <v>1</v>
      </c>
      <c r="F53" s="27" t="s">
        <v>394</v>
      </c>
      <c r="G53" s="27" t="s">
        <v>394</v>
      </c>
      <c r="H53" s="2"/>
      <c r="I53" s="22" t="s">
        <v>394</v>
      </c>
      <c r="J53" s="22">
        <v>0</v>
      </c>
      <c r="K53" s="22" t="str">
        <f>K1</f>
        <v>Beide</v>
      </c>
      <c r="L53" s="22">
        <v>3</v>
      </c>
      <c r="M53" s="22">
        <v>4</v>
      </c>
      <c r="N53" s="30">
        <v>6</v>
      </c>
      <c r="O53" s="3">
        <v>100000</v>
      </c>
      <c r="P53" s="3"/>
      <c r="S53">
        <f>N53*H53</f>
        <v>0</v>
      </c>
      <c r="V53">
        <f t="shared" si="2"/>
        <v>0</v>
      </c>
      <c r="W53">
        <f t="shared" si="3"/>
        <v>0</v>
      </c>
      <c r="X53" s="3">
        <f t="shared" si="4"/>
        <v>0</v>
      </c>
      <c r="Y53">
        <f t="shared" si="5"/>
        <v>0</v>
      </c>
    </row>
    <row r="54" spans="1:25" s="50" customFormat="1" x14ac:dyDescent="0.25">
      <c r="A54" s="50" t="s">
        <v>514</v>
      </c>
      <c r="B54" s="51">
        <v>0</v>
      </c>
      <c r="C54" s="51" t="s">
        <v>602</v>
      </c>
      <c r="D54" s="51">
        <v>9</v>
      </c>
      <c r="E54" s="51">
        <v>1</v>
      </c>
      <c r="F54" s="51" t="s">
        <v>394</v>
      </c>
      <c r="G54" s="51" t="s">
        <v>394</v>
      </c>
      <c r="H54" s="2"/>
      <c r="I54" s="51" t="s">
        <v>394</v>
      </c>
      <c r="J54" s="51">
        <v>0</v>
      </c>
      <c r="K54" s="51" t="str">
        <f>K1</f>
        <v>Beide</v>
      </c>
      <c r="L54" s="51">
        <v>10</v>
      </c>
      <c r="M54" s="51">
        <v>8</v>
      </c>
      <c r="N54" s="51">
        <v>5</v>
      </c>
      <c r="O54" s="52">
        <v>100000</v>
      </c>
      <c r="P54" s="52"/>
      <c r="S54" s="50">
        <f>N54*H54</f>
        <v>0</v>
      </c>
      <c r="V54" s="50">
        <f t="shared" si="2"/>
        <v>0</v>
      </c>
      <c r="W54" s="50">
        <f t="shared" si="3"/>
        <v>0</v>
      </c>
      <c r="X54" s="52">
        <f t="shared" si="4"/>
        <v>0</v>
      </c>
      <c r="Y54" s="50">
        <f t="shared" si="5"/>
        <v>0</v>
      </c>
    </row>
    <row r="55" spans="1:25" x14ac:dyDescent="0.25">
      <c r="A55" t="s">
        <v>515</v>
      </c>
      <c r="B55" s="22">
        <v>0</v>
      </c>
      <c r="C55" s="22" t="s">
        <v>602</v>
      </c>
      <c r="D55" s="22">
        <v>7</v>
      </c>
      <c r="E55" s="22">
        <v>1</v>
      </c>
      <c r="F55" s="27" t="s">
        <v>394</v>
      </c>
      <c r="G55" s="27" t="s">
        <v>394</v>
      </c>
      <c r="H55" s="2"/>
      <c r="I55" s="22" t="s">
        <v>394</v>
      </c>
      <c r="J55" s="22">
        <v>0</v>
      </c>
      <c r="K55" s="22" t="str">
        <f>K1</f>
        <v>Beide</v>
      </c>
      <c r="L55" s="22">
        <v>7</v>
      </c>
      <c r="M55" s="22">
        <v>7</v>
      </c>
      <c r="N55" s="30">
        <v>9</v>
      </c>
      <c r="O55" s="3">
        <v>100000</v>
      </c>
      <c r="P55" s="3"/>
      <c r="S55">
        <f>N55*H55</f>
        <v>0</v>
      </c>
      <c r="V55">
        <f t="shared" si="2"/>
        <v>0</v>
      </c>
      <c r="W55">
        <f t="shared" si="3"/>
        <v>0</v>
      </c>
      <c r="X55" s="3">
        <f t="shared" si="4"/>
        <v>0</v>
      </c>
      <c r="Y55">
        <f t="shared" si="5"/>
        <v>0</v>
      </c>
    </row>
    <row r="56" spans="1:25" s="50" customFormat="1" x14ac:dyDescent="0.25">
      <c r="A56" s="50" t="s">
        <v>516</v>
      </c>
      <c r="B56" s="51">
        <v>0</v>
      </c>
      <c r="C56" s="51" t="s">
        <v>602</v>
      </c>
      <c r="D56" s="51">
        <f>1+'Interne Struktur'!B1/10</f>
        <v>21</v>
      </c>
      <c r="E56" s="51">
        <v>1</v>
      </c>
      <c r="F56" s="51" t="s">
        <v>394</v>
      </c>
      <c r="G56" s="51" t="s">
        <v>394</v>
      </c>
      <c r="H56" s="2"/>
      <c r="I56" s="51" t="s">
        <v>394</v>
      </c>
      <c r="J56" s="51">
        <v>0</v>
      </c>
      <c r="K56" s="51" t="str">
        <f>K1</f>
        <v>Beide</v>
      </c>
      <c r="L56" s="51">
        <f>'Interne Struktur'!B1/20+0.5</f>
        <v>10.5</v>
      </c>
      <c r="M56" s="51">
        <f>ROUNDUP(L56,0)</f>
        <v>11</v>
      </c>
      <c r="N56" s="51">
        <f>D56*1.725</f>
        <v>36.225000000000001</v>
      </c>
      <c r="O56" s="52">
        <f>10000+10000*(L56-0.5)</f>
        <v>110000</v>
      </c>
      <c r="P56" s="52"/>
      <c r="S56" s="50">
        <f>N56*H56</f>
        <v>0</v>
      </c>
      <c r="V56" s="50">
        <f t="shared" si="2"/>
        <v>0</v>
      </c>
      <c r="W56" s="50">
        <f t="shared" si="3"/>
        <v>0</v>
      </c>
      <c r="X56" s="52">
        <f t="shared" si="4"/>
        <v>0</v>
      </c>
      <c r="Y56" s="50">
        <f t="shared" si="5"/>
        <v>0</v>
      </c>
    </row>
    <row r="57" spans="1:25" x14ac:dyDescent="0.25">
      <c r="A57" t="s">
        <v>517</v>
      </c>
      <c r="B57" s="22">
        <v>0</v>
      </c>
      <c r="C57" s="22" t="s">
        <v>602</v>
      </c>
      <c r="D57" s="22">
        <v>5</v>
      </c>
      <c r="E57" s="22">
        <v>1</v>
      </c>
      <c r="F57" s="27" t="s">
        <v>394</v>
      </c>
      <c r="G57" s="27" t="s">
        <v>394</v>
      </c>
      <c r="H57" s="2"/>
      <c r="I57" s="22" t="s">
        <v>394</v>
      </c>
      <c r="J57" s="22">
        <v>0</v>
      </c>
      <c r="K57" s="22" t="str">
        <f>K1</f>
        <v>Beide</v>
      </c>
      <c r="L57" s="22">
        <v>5</v>
      </c>
      <c r="M57" s="22">
        <v>5</v>
      </c>
      <c r="N57" s="30">
        <v>6</v>
      </c>
      <c r="O57" s="3">
        <v>100000</v>
      </c>
      <c r="P57" s="3"/>
      <c r="S57">
        <f>N57*H57</f>
        <v>0</v>
      </c>
      <c r="V57">
        <f t="shared" si="2"/>
        <v>0</v>
      </c>
      <c r="W57">
        <f t="shared" si="3"/>
        <v>0</v>
      </c>
      <c r="X57" s="3">
        <f t="shared" si="4"/>
        <v>0</v>
      </c>
      <c r="Y57">
        <f t="shared" si="5"/>
        <v>0</v>
      </c>
    </row>
    <row r="58" spans="1:25" s="50" customFormat="1" x14ac:dyDescent="0.25">
      <c r="A58" s="50" t="s">
        <v>518</v>
      </c>
      <c r="B58" s="51">
        <v>0</v>
      </c>
      <c r="C58" s="51" t="s">
        <v>597</v>
      </c>
      <c r="D58" s="51">
        <v>0</v>
      </c>
      <c r="E58" s="51">
        <v>0</v>
      </c>
      <c r="F58" s="51">
        <v>30</v>
      </c>
      <c r="G58" s="51" t="s">
        <v>394</v>
      </c>
      <c r="H58" s="2"/>
      <c r="I58" s="55"/>
      <c r="J58" s="51">
        <v>0</v>
      </c>
      <c r="K58" s="51" t="str">
        <f>K1</f>
        <v>Beide</v>
      </c>
      <c r="L58" s="51">
        <v>0.5</v>
      </c>
      <c r="M58" s="51">
        <v>1</v>
      </c>
      <c r="N58" s="51">
        <v>0</v>
      </c>
      <c r="O58" s="52">
        <v>30000</v>
      </c>
      <c r="P58" s="52">
        <v>21000</v>
      </c>
      <c r="V58" s="50">
        <f>L58*H58+I58/F58</f>
        <v>0</v>
      </c>
      <c r="W58" s="50">
        <f>M58*H58+ROUNDUP(I58/F58,0)</f>
        <v>0</v>
      </c>
      <c r="X58" s="52">
        <f>O58*H58+P58/F58*I58</f>
        <v>0</v>
      </c>
      <c r="Y58" s="50">
        <f t="shared" si="5"/>
        <v>0</v>
      </c>
    </row>
    <row r="59" spans="1:25" x14ac:dyDescent="0.25">
      <c r="A59" t="s">
        <v>519</v>
      </c>
      <c r="B59" s="22">
        <v>0</v>
      </c>
      <c r="C59" s="22" t="s">
        <v>597</v>
      </c>
      <c r="D59" s="22">
        <v>0</v>
      </c>
      <c r="E59" s="22">
        <v>0</v>
      </c>
      <c r="F59" s="27">
        <v>10</v>
      </c>
      <c r="G59" s="27" t="s">
        <v>394</v>
      </c>
      <c r="H59" s="2"/>
      <c r="I59" s="22" t="s">
        <v>394</v>
      </c>
      <c r="J59" s="22">
        <v>0</v>
      </c>
      <c r="K59" s="22" t="str">
        <f>K1</f>
        <v>Beide</v>
      </c>
      <c r="L59" s="22">
        <v>1</v>
      </c>
      <c r="M59" s="22">
        <v>1</v>
      </c>
      <c r="N59" s="30">
        <v>0</v>
      </c>
      <c r="O59" s="3">
        <v>25000</v>
      </c>
      <c r="P59" s="3"/>
      <c r="V59">
        <f t="shared" si="2"/>
        <v>0</v>
      </c>
      <c r="W59">
        <f t="shared" si="3"/>
        <v>0</v>
      </c>
      <c r="X59" s="3">
        <f t="shared" si="4"/>
        <v>0</v>
      </c>
      <c r="Y59">
        <f t="shared" si="5"/>
        <v>0</v>
      </c>
    </row>
    <row r="60" spans="1:25" s="50" customFormat="1" x14ac:dyDescent="0.25">
      <c r="A60" s="50" t="s">
        <v>520</v>
      </c>
      <c r="B60" s="51">
        <v>0</v>
      </c>
      <c r="C60" s="51" t="s">
        <v>597</v>
      </c>
      <c r="D60" s="51">
        <v>0</v>
      </c>
      <c r="E60" s="51">
        <v>0</v>
      </c>
      <c r="F60" s="51">
        <v>10</v>
      </c>
      <c r="G60" s="51" t="s">
        <v>394</v>
      </c>
      <c r="H60" s="2"/>
      <c r="I60" s="51" t="s">
        <v>394</v>
      </c>
      <c r="J60" s="51">
        <v>0</v>
      </c>
      <c r="K60" s="51" t="str">
        <f>K1</f>
        <v>Beide</v>
      </c>
      <c r="L60" s="51">
        <v>0.5</v>
      </c>
      <c r="M60" s="51">
        <v>1</v>
      </c>
      <c r="N60" s="51">
        <v>0</v>
      </c>
      <c r="O60" s="52">
        <v>1000</v>
      </c>
      <c r="P60" s="52"/>
      <c r="V60" s="50">
        <f t="shared" si="2"/>
        <v>0</v>
      </c>
      <c r="W60" s="50">
        <f t="shared" si="3"/>
        <v>0</v>
      </c>
      <c r="X60" s="52">
        <f t="shared" si="4"/>
        <v>0</v>
      </c>
      <c r="Y60" s="50">
        <f t="shared" si="5"/>
        <v>0</v>
      </c>
    </row>
    <row r="61" spans="1:25" x14ac:dyDescent="0.25">
      <c r="A61" t="s">
        <v>521</v>
      </c>
      <c r="B61" s="22">
        <v>0</v>
      </c>
      <c r="C61" s="22" t="s">
        <v>602</v>
      </c>
      <c r="D61" s="22">
        <v>5</v>
      </c>
      <c r="E61" s="22">
        <v>1</v>
      </c>
      <c r="F61" s="27" t="s">
        <v>394</v>
      </c>
      <c r="G61" s="27" t="s">
        <v>394</v>
      </c>
      <c r="H61" s="2"/>
      <c r="I61" s="22" t="s">
        <v>394</v>
      </c>
      <c r="J61" s="22">
        <v>0</v>
      </c>
      <c r="K61" s="22" t="str">
        <f>K1</f>
        <v>Beide</v>
      </c>
      <c r="L61" s="22">
        <v>5</v>
      </c>
      <c r="M61" s="22">
        <v>5</v>
      </c>
      <c r="N61" s="30">
        <v>7</v>
      </c>
      <c r="O61" s="3">
        <v>100000</v>
      </c>
      <c r="P61" s="3"/>
      <c r="S61">
        <f>N61*H61</f>
        <v>0</v>
      </c>
      <c r="V61">
        <f t="shared" si="2"/>
        <v>0</v>
      </c>
      <c r="W61">
        <f t="shared" si="3"/>
        <v>0</v>
      </c>
      <c r="X61" s="3">
        <f t="shared" si="4"/>
        <v>0</v>
      </c>
      <c r="Y61">
        <f t="shared" si="5"/>
        <v>0</v>
      </c>
    </row>
    <row r="62" spans="1:25" s="50" customFormat="1" x14ac:dyDescent="0.25">
      <c r="A62" s="50" t="s">
        <v>522</v>
      </c>
      <c r="B62" s="51">
        <v>0</v>
      </c>
      <c r="C62" s="51" t="s">
        <v>597</v>
      </c>
      <c r="D62" s="51">
        <v>0</v>
      </c>
      <c r="E62" s="51">
        <v>0</v>
      </c>
      <c r="F62" s="51" t="s">
        <v>394</v>
      </c>
      <c r="G62" s="51" t="s">
        <v>394</v>
      </c>
      <c r="H62" s="2"/>
      <c r="I62" s="51" t="s">
        <v>394</v>
      </c>
      <c r="J62" s="51">
        <v>0</v>
      </c>
      <c r="K62" s="51" t="str">
        <f>K1</f>
        <v>Beide</v>
      </c>
      <c r="L62" s="51">
        <v>5</v>
      </c>
      <c r="M62" s="51">
        <v>6</v>
      </c>
      <c r="N62" s="51">
        <v>0</v>
      </c>
      <c r="O62" s="52">
        <f>10000*H62</f>
        <v>0</v>
      </c>
      <c r="P62" s="52"/>
      <c r="V62" s="50">
        <f t="shared" si="2"/>
        <v>0</v>
      </c>
      <c r="W62" s="50">
        <f t="shared" si="3"/>
        <v>0</v>
      </c>
      <c r="X62" s="52">
        <f t="shared" si="4"/>
        <v>0</v>
      </c>
      <c r="Y62" s="50">
        <f t="shared" si="5"/>
        <v>0</v>
      </c>
    </row>
    <row r="63" spans="1:25" x14ac:dyDescent="0.25">
      <c r="A63" t="s">
        <v>523</v>
      </c>
      <c r="B63" s="22">
        <v>0</v>
      </c>
      <c r="C63" s="22" t="s">
        <v>597</v>
      </c>
      <c r="D63" s="22">
        <v>0</v>
      </c>
      <c r="E63" s="22">
        <v>1</v>
      </c>
      <c r="F63" s="27" t="s">
        <v>394</v>
      </c>
      <c r="G63" s="27" t="s">
        <v>394</v>
      </c>
      <c r="H63" s="2"/>
      <c r="I63" s="22" t="s">
        <v>394</v>
      </c>
      <c r="J63" s="22">
        <v>0</v>
      </c>
      <c r="K63" s="22" t="str">
        <f>K1</f>
        <v>Beide</v>
      </c>
      <c r="L63" s="22">
        <v>3</v>
      </c>
      <c r="M63" s="22">
        <v>3</v>
      </c>
      <c r="N63" s="30">
        <v>0</v>
      </c>
      <c r="O63" s="3">
        <v>90000</v>
      </c>
      <c r="P63" s="3"/>
      <c r="V63">
        <f t="shared" si="2"/>
        <v>0</v>
      </c>
      <c r="W63">
        <f t="shared" si="3"/>
        <v>0</v>
      </c>
      <c r="X63" s="3">
        <f t="shared" si="4"/>
        <v>0</v>
      </c>
      <c r="Y63">
        <f t="shared" si="5"/>
        <v>0</v>
      </c>
    </row>
    <row r="64" spans="1:25" s="50" customFormat="1" x14ac:dyDescent="0.25">
      <c r="A64" s="50" t="s">
        <v>524</v>
      </c>
      <c r="B64" s="51">
        <v>0</v>
      </c>
      <c r="C64" s="51" t="s">
        <v>597</v>
      </c>
      <c r="D64" s="51">
        <v>0</v>
      </c>
      <c r="E64" s="51">
        <v>1</v>
      </c>
      <c r="F64" s="51" t="s">
        <v>394</v>
      </c>
      <c r="G64" s="51" t="s">
        <v>394</v>
      </c>
      <c r="H64" s="2"/>
      <c r="I64" s="51" t="s">
        <v>394</v>
      </c>
      <c r="J64" s="51">
        <v>0</v>
      </c>
      <c r="K64" s="51" t="str">
        <f>K1</f>
        <v>Beide</v>
      </c>
      <c r="L64" s="51">
        <v>3</v>
      </c>
      <c r="M64" s="51">
        <v>3</v>
      </c>
      <c r="N64" s="51">
        <v>0</v>
      </c>
      <c r="O64" s="52">
        <v>50000</v>
      </c>
      <c r="P64" s="52"/>
      <c r="V64" s="50">
        <f t="shared" si="2"/>
        <v>0</v>
      </c>
      <c r="W64" s="50">
        <f t="shared" si="3"/>
        <v>0</v>
      </c>
      <c r="X64" s="52">
        <f t="shared" si="4"/>
        <v>0</v>
      </c>
      <c r="Y64" s="50">
        <f t="shared" si="5"/>
        <v>0</v>
      </c>
    </row>
    <row r="65" spans="1:25" x14ac:dyDescent="0.25">
      <c r="A65" t="s">
        <v>525</v>
      </c>
      <c r="B65" s="22">
        <v>0</v>
      </c>
      <c r="C65" s="22" t="s">
        <v>602</v>
      </c>
      <c r="D65" s="22">
        <v>6</v>
      </c>
      <c r="E65" s="22">
        <v>1</v>
      </c>
      <c r="F65" s="27" t="s">
        <v>394</v>
      </c>
      <c r="G65" s="27" t="s">
        <v>394</v>
      </c>
      <c r="H65" s="2"/>
      <c r="I65" s="22" t="s">
        <v>394</v>
      </c>
      <c r="J65" s="22">
        <v>0</v>
      </c>
      <c r="K65" s="22" t="str">
        <f>K1</f>
        <v>Beide</v>
      </c>
      <c r="L65" s="22">
        <v>5</v>
      </c>
      <c r="M65" s="22">
        <v>6</v>
      </c>
      <c r="N65" s="30">
        <v>8</v>
      </c>
      <c r="O65" s="3">
        <v>50000</v>
      </c>
      <c r="P65" s="3"/>
      <c r="S65">
        <f>N65*H65</f>
        <v>0</v>
      </c>
      <c r="V65">
        <f t="shared" si="2"/>
        <v>0</v>
      </c>
      <c r="W65">
        <f t="shared" si="3"/>
        <v>0</v>
      </c>
      <c r="X65" s="3">
        <f t="shared" si="4"/>
        <v>0</v>
      </c>
      <c r="Y65">
        <f t="shared" si="5"/>
        <v>0</v>
      </c>
    </row>
    <row r="66" spans="1:25" s="50" customFormat="1" x14ac:dyDescent="0.25">
      <c r="A66" s="50" t="s">
        <v>526</v>
      </c>
      <c r="B66" s="51">
        <v>0</v>
      </c>
      <c r="C66" s="51" t="s">
        <v>602</v>
      </c>
      <c r="D66" s="51">
        <v>6</v>
      </c>
      <c r="E66" s="51">
        <v>1</v>
      </c>
      <c r="F66" s="51" t="s">
        <v>394</v>
      </c>
      <c r="G66" s="51" t="s">
        <v>394</v>
      </c>
      <c r="H66" s="2"/>
      <c r="I66" s="51" t="s">
        <v>394</v>
      </c>
      <c r="J66" s="51">
        <v>0</v>
      </c>
      <c r="K66" s="51" t="str">
        <f>K1</f>
        <v>Beide</v>
      </c>
      <c r="L66" s="51">
        <v>5</v>
      </c>
      <c r="M66" s="51">
        <v>6</v>
      </c>
      <c r="N66" s="51">
        <v>0</v>
      </c>
      <c r="O66" s="52">
        <v>5000</v>
      </c>
      <c r="P66" s="52"/>
      <c r="V66" s="50">
        <f t="shared" si="2"/>
        <v>0</v>
      </c>
      <c r="W66" s="50">
        <f t="shared" si="3"/>
        <v>0</v>
      </c>
      <c r="X66" s="52">
        <f t="shared" si="4"/>
        <v>0</v>
      </c>
      <c r="Y66" s="50">
        <f t="shared" si="5"/>
        <v>0</v>
      </c>
    </row>
    <row r="67" spans="1:25" x14ac:dyDescent="0.25">
      <c r="A67" t="s">
        <v>527</v>
      </c>
      <c r="B67" s="22">
        <v>0</v>
      </c>
      <c r="C67" s="22" t="s">
        <v>597</v>
      </c>
      <c r="D67" s="22">
        <v>0</v>
      </c>
      <c r="E67" s="22">
        <v>0</v>
      </c>
      <c r="F67" s="27" t="s">
        <v>394</v>
      </c>
      <c r="G67" s="27" t="s">
        <v>394</v>
      </c>
      <c r="H67" s="2"/>
      <c r="I67" s="22" t="s">
        <v>394</v>
      </c>
      <c r="J67" s="22">
        <v>0</v>
      </c>
      <c r="K67" s="22" t="str">
        <f>K1</f>
        <v>Beide</v>
      </c>
      <c r="L67" s="22">
        <f>ROUNDUP(H67/200,1)</f>
        <v>0</v>
      </c>
      <c r="M67" s="22">
        <v>1</v>
      </c>
      <c r="N67" s="30">
        <v>0</v>
      </c>
      <c r="O67" s="3">
        <f>5*H67</f>
        <v>0</v>
      </c>
      <c r="P67" s="3"/>
      <c r="V67">
        <f t="shared" si="2"/>
        <v>0</v>
      </c>
      <c r="W67">
        <f t="shared" si="3"/>
        <v>0</v>
      </c>
      <c r="X67" s="3">
        <f t="shared" si="4"/>
        <v>0</v>
      </c>
      <c r="Y67">
        <f t="shared" si="5"/>
        <v>0</v>
      </c>
    </row>
    <row r="68" spans="1:25" s="50" customFormat="1" x14ac:dyDescent="0.25">
      <c r="A68" s="50" t="s">
        <v>528</v>
      </c>
      <c r="B68" s="51">
        <v>0</v>
      </c>
      <c r="C68" s="51" t="s">
        <v>605</v>
      </c>
      <c r="D68" s="51">
        <v>0</v>
      </c>
      <c r="E68" s="51">
        <v>0</v>
      </c>
      <c r="F68" s="51" t="s">
        <v>394</v>
      </c>
      <c r="G68" s="51" t="s">
        <v>394</v>
      </c>
      <c r="H68" s="2"/>
      <c r="I68" s="51" t="s">
        <v>394</v>
      </c>
      <c r="J68" s="51">
        <v>0</v>
      </c>
      <c r="K68" s="51" t="str">
        <f>K1</f>
        <v>Beide</v>
      </c>
      <c r="L68" s="51">
        <v>1</v>
      </c>
      <c r="M68" s="51">
        <v>1</v>
      </c>
      <c r="N68" s="51">
        <v>5</v>
      </c>
      <c r="O68" s="52">
        <v>75000</v>
      </c>
      <c r="P68" s="52"/>
      <c r="V68" s="50">
        <f t="shared" si="2"/>
        <v>0</v>
      </c>
      <c r="W68" s="50">
        <f t="shared" si="3"/>
        <v>0</v>
      </c>
      <c r="X68" s="52">
        <f t="shared" si="4"/>
        <v>0</v>
      </c>
      <c r="Y68" s="50">
        <f t="shared" si="5"/>
        <v>0</v>
      </c>
    </row>
    <row r="69" spans="1:25" x14ac:dyDescent="0.25">
      <c r="A69" t="s">
        <v>529</v>
      </c>
      <c r="B69" s="22">
        <v>0</v>
      </c>
      <c r="C69" s="22" t="s">
        <v>602</v>
      </c>
      <c r="D69" s="22">
        <v>1</v>
      </c>
      <c r="E69" s="22">
        <v>1</v>
      </c>
      <c r="F69" s="27">
        <v>300</v>
      </c>
      <c r="G69" s="27" t="s">
        <v>394</v>
      </c>
      <c r="H69" s="2"/>
      <c r="I69" s="32"/>
      <c r="J69" s="22">
        <v>0</v>
      </c>
      <c r="K69" s="22" t="str">
        <f>K1</f>
        <v>Beide</v>
      </c>
      <c r="L69" s="22">
        <v>0.5</v>
      </c>
      <c r="M69" s="22">
        <v>1</v>
      </c>
      <c r="N69" s="30">
        <v>0</v>
      </c>
      <c r="O69" s="3">
        <v>7000</v>
      </c>
      <c r="P69" s="3">
        <v>300</v>
      </c>
      <c r="V69">
        <f>L69*H69+I69/F69</f>
        <v>0</v>
      </c>
      <c r="W69">
        <f>M69*H69+ROUNDUP(I69/F69,0)</f>
        <v>0</v>
      </c>
      <c r="X69" s="3">
        <f>O69*H69+I69</f>
        <v>0</v>
      </c>
      <c r="Y69">
        <f t="shared" ref="Y69:Y82" si="8">H69*B69</f>
        <v>0</v>
      </c>
    </row>
    <row r="70" spans="1:25" s="50" customFormat="1" x14ac:dyDescent="0.25">
      <c r="A70" s="50" t="s">
        <v>530</v>
      </c>
      <c r="B70" s="51">
        <v>0</v>
      </c>
      <c r="C70" s="51" t="s">
        <v>597</v>
      </c>
      <c r="D70" s="51">
        <v>0</v>
      </c>
      <c r="E70" s="51">
        <v>1</v>
      </c>
      <c r="F70" s="51" t="s">
        <v>394</v>
      </c>
      <c r="G70" s="51" t="s">
        <v>394</v>
      </c>
      <c r="H70" s="2"/>
      <c r="I70" s="51" t="s">
        <v>394</v>
      </c>
      <c r="J70" s="51">
        <v>0</v>
      </c>
      <c r="K70" s="51" t="str">
        <f>K1</f>
        <v>Beide</v>
      </c>
      <c r="L70" s="51">
        <v>1</v>
      </c>
      <c r="M70" s="51">
        <v>1</v>
      </c>
      <c r="N70" s="51">
        <v>5</v>
      </c>
      <c r="O70" s="52">
        <v>40000</v>
      </c>
      <c r="P70" s="52"/>
      <c r="R70" s="50">
        <f>N70*H70</f>
        <v>0</v>
      </c>
      <c r="V70" s="50">
        <f t="shared" ref="V70:V82" si="9">L70*H70</f>
        <v>0</v>
      </c>
      <c r="W70" s="50">
        <f t="shared" ref="W70:W82" si="10">M70*H70</f>
        <v>0</v>
      </c>
      <c r="X70" s="52">
        <f t="shared" ref="X70:X82" si="11">O70*H70</f>
        <v>0</v>
      </c>
      <c r="Y70" s="50">
        <f t="shared" si="8"/>
        <v>0</v>
      </c>
    </row>
    <row r="71" spans="1:25" x14ac:dyDescent="0.25">
      <c r="A71" t="s">
        <v>531</v>
      </c>
      <c r="B71" s="22">
        <v>0</v>
      </c>
      <c r="C71" s="22" t="s">
        <v>597</v>
      </c>
      <c r="D71" s="22">
        <v>0</v>
      </c>
      <c r="E71" s="22">
        <v>1</v>
      </c>
      <c r="F71" s="27" t="s">
        <v>394</v>
      </c>
      <c r="G71" s="27" t="s">
        <v>394</v>
      </c>
      <c r="H71" s="2"/>
      <c r="I71" s="22" t="s">
        <v>394</v>
      </c>
      <c r="J71" s="22">
        <v>0</v>
      </c>
      <c r="K71" s="22" t="str">
        <f>K1</f>
        <v>Beide</v>
      </c>
      <c r="L71" s="22">
        <v>2</v>
      </c>
      <c r="M71" s="22">
        <v>4</v>
      </c>
      <c r="N71" s="30">
        <v>10</v>
      </c>
      <c r="O71" s="3">
        <v>75000</v>
      </c>
      <c r="P71" s="3"/>
      <c r="R71">
        <f>N71*H71</f>
        <v>0</v>
      </c>
      <c r="V71">
        <f t="shared" si="9"/>
        <v>0</v>
      </c>
      <c r="W71">
        <f t="shared" si="10"/>
        <v>0</v>
      </c>
      <c r="X71" s="3">
        <f t="shared" si="11"/>
        <v>0</v>
      </c>
      <c r="Y71">
        <f t="shared" si="8"/>
        <v>0</v>
      </c>
    </row>
    <row r="72" spans="1:25" s="50" customFormat="1" x14ac:dyDescent="0.25">
      <c r="A72" s="50" t="s">
        <v>532</v>
      </c>
      <c r="B72" s="51">
        <v>0</v>
      </c>
      <c r="C72" s="51" t="s">
        <v>597</v>
      </c>
      <c r="D72" s="51">
        <v>0</v>
      </c>
      <c r="E72" s="51">
        <v>1</v>
      </c>
      <c r="F72" s="51" t="s">
        <v>394</v>
      </c>
      <c r="G72" s="51" t="s">
        <v>394</v>
      </c>
      <c r="H72" s="2"/>
      <c r="I72" s="51" t="s">
        <v>394</v>
      </c>
      <c r="J72" s="51">
        <v>0</v>
      </c>
      <c r="K72" s="51" t="str">
        <f>K1</f>
        <v>Beide</v>
      </c>
      <c r="L72" s="51">
        <v>6</v>
      </c>
      <c r="M72" s="51">
        <v>12</v>
      </c>
      <c r="N72" s="51">
        <v>20</v>
      </c>
      <c r="O72" s="52">
        <v>100000</v>
      </c>
      <c r="P72" s="52"/>
      <c r="R72" s="50">
        <f>N72*H72</f>
        <v>0</v>
      </c>
      <c r="V72" s="50">
        <f t="shared" si="9"/>
        <v>0</v>
      </c>
      <c r="W72" s="50">
        <f t="shared" si="10"/>
        <v>0</v>
      </c>
      <c r="X72" s="52">
        <f t="shared" si="11"/>
        <v>0</v>
      </c>
      <c r="Y72" s="50">
        <f t="shared" si="8"/>
        <v>0</v>
      </c>
    </row>
    <row r="73" spans="1:25" x14ac:dyDescent="0.25">
      <c r="A73" t="s">
        <v>533</v>
      </c>
      <c r="B73" s="22">
        <v>0</v>
      </c>
      <c r="C73" s="22" t="s">
        <v>597</v>
      </c>
      <c r="D73" s="22">
        <v>0</v>
      </c>
      <c r="E73" s="22">
        <v>0</v>
      </c>
      <c r="F73" s="27" t="s">
        <v>394</v>
      </c>
      <c r="G73" s="27" t="s">
        <v>394</v>
      </c>
      <c r="H73" s="2"/>
      <c r="I73" s="22" t="s">
        <v>394</v>
      </c>
      <c r="J73" s="22">
        <v>0</v>
      </c>
      <c r="K73" s="22" t="str">
        <f>K1</f>
        <v>Beide</v>
      </c>
      <c r="L73" s="22">
        <v>0</v>
      </c>
      <c r="M73" s="22">
        <v>7</v>
      </c>
      <c r="N73" s="30">
        <v>0</v>
      </c>
      <c r="O73" s="3">
        <v>5000</v>
      </c>
      <c r="P73" s="3"/>
      <c r="V73">
        <f t="shared" si="9"/>
        <v>0</v>
      </c>
      <c r="W73">
        <f t="shared" si="10"/>
        <v>0</v>
      </c>
      <c r="X73" s="3">
        <f t="shared" si="11"/>
        <v>0</v>
      </c>
      <c r="Y73">
        <f t="shared" si="8"/>
        <v>0</v>
      </c>
    </row>
    <row r="74" spans="1:25" s="50" customFormat="1" x14ac:dyDescent="0.25">
      <c r="A74" s="50" t="s">
        <v>534</v>
      </c>
      <c r="B74" s="51">
        <v>0</v>
      </c>
      <c r="C74" s="51" t="s">
        <v>597</v>
      </c>
      <c r="D74" s="51">
        <v>0</v>
      </c>
      <c r="E74" s="51">
        <v>0</v>
      </c>
      <c r="F74" s="51" t="s">
        <v>394</v>
      </c>
      <c r="G74" s="51" t="s">
        <v>394</v>
      </c>
      <c r="H74" s="2"/>
      <c r="I74" s="51" t="s">
        <v>394</v>
      </c>
      <c r="J74" s="51">
        <v>0</v>
      </c>
      <c r="K74" s="51" t="str">
        <f>K1</f>
        <v>Beide</v>
      </c>
      <c r="L74" s="51">
        <v>0</v>
      </c>
      <c r="M74" s="51">
        <v>7</v>
      </c>
      <c r="N74" s="51">
        <v>0</v>
      </c>
      <c r="O74" s="52">
        <v>5000</v>
      </c>
      <c r="P74" s="52"/>
      <c r="V74" s="50">
        <f t="shared" si="9"/>
        <v>0</v>
      </c>
      <c r="W74" s="50">
        <f t="shared" si="10"/>
        <v>0</v>
      </c>
      <c r="X74" s="52">
        <f t="shared" si="11"/>
        <v>0</v>
      </c>
      <c r="Y74" s="50">
        <f t="shared" si="8"/>
        <v>0</v>
      </c>
    </row>
    <row r="75" spans="1:25" x14ac:dyDescent="0.25">
      <c r="A75" t="s">
        <v>535</v>
      </c>
      <c r="B75" s="22">
        <v>0</v>
      </c>
      <c r="C75" s="22" t="s">
        <v>597</v>
      </c>
      <c r="D75" s="22">
        <v>0</v>
      </c>
      <c r="E75" s="22">
        <v>0</v>
      </c>
      <c r="F75" s="27" t="s">
        <v>394</v>
      </c>
      <c r="G75" s="27" t="s">
        <v>394</v>
      </c>
      <c r="H75" s="2"/>
      <c r="I75" s="22" t="s">
        <v>394</v>
      </c>
      <c r="J75" s="22">
        <v>0</v>
      </c>
      <c r="K75" s="22" t="str">
        <f>K1</f>
        <v>Beide</v>
      </c>
      <c r="L75" s="22">
        <v>0.25</v>
      </c>
      <c r="M75" s="22">
        <v>1</v>
      </c>
      <c r="N75" s="30">
        <v>0</v>
      </c>
      <c r="O75" s="3">
        <v>7500</v>
      </c>
      <c r="P75" s="3"/>
      <c r="V75">
        <f t="shared" si="9"/>
        <v>0</v>
      </c>
      <c r="W75">
        <f t="shared" si="10"/>
        <v>0</v>
      </c>
      <c r="X75" s="3">
        <f t="shared" si="11"/>
        <v>0</v>
      </c>
      <c r="Y75">
        <f t="shared" si="8"/>
        <v>0</v>
      </c>
    </row>
    <row r="76" spans="1:25" s="50" customFormat="1" x14ac:dyDescent="0.25">
      <c r="A76" s="50" t="s">
        <v>536</v>
      </c>
      <c r="B76" s="51">
        <v>0</v>
      </c>
      <c r="C76" s="51" t="s">
        <v>597</v>
      </c>
      <c r="D76" s="51">
        <v>0</v>
      </c>
      <c r="E76" s="51">
        <v>9</v>
      </c>
      <c r="F76" s="51" t="s">
        <v>394</v>
      </c>
      <c r="G76" s="51" t="s">
        <v>394</v>
      </c>
      <c r="H76" s="2"/>
      <c r="I76" s="51" t="s">
        <v>394</v>
      </c>
      <c r="J76" s="51">
        <v>-1</v>
      </c>
      <c r="K76" s="51" t="str">
        <f>K1</f>
        <v>Beide</v>
      </c>
      <c r="L76" s="51">
        <v>5.0000000000000001E-3</v>
      </c>
      <c r="M76" s="51">
        <v>0</v>
      </c>
      <c r="N76" s="51">
        <v>0</v>
      </c>
      <c r="O76" s="52">
        <v>500</v>
      </c>
      <c r="P76" s="52"/>
      <c r="V76" s="50">
        <f t="shared" si="9"/>
        <v>0</v>
      </c>
      <c r="W76" s="50">
        <f t="shared" si="10"/>
        <v>0</v>
      </c>
      <c r="X76" s="52">
        <f t="shared" si="11"/>
        <v>0</v>
      </c>
      <c r="Y76" s="50">
        <f t="shared" si="8"/>
        <v>0</v>
      </c>
    </row>
    <row r="77" spans="1:25" x14ac:dyDescent="0.25">
      <c r="A77" t="s">
        <v>537</v>
      </c>
      <c r="B77" s="22">
        <v>0</v>
      </c>
      <c r="C77" s="22" t="s">
        <v>597</v>
      </c>
      <c r="D77" s="22">
        <v>0</v>
      </c>
      <c r="E77" s="22">
        <v>170</v>
      </c>
      <c r="F77" s="27" t="s">
        <v>394</v>
      </c>
      <c r="G77" s="27" t="s">
        <v>394</v>
      </c>
      <c r="H77" s="2"/>
      <c r="I77" s="22" t="s">
        <v>394</v>
      </c>
      <c r="J77" s="22">
        <v>-1</v>
      </c>
      <c r="K77" s="22" t="str">
        <f>K1</f>
        <v>Beide</v>
      </c>
      <c r="L77" s="22">
        <v>0.5</v>
      </c>
      <c r="M77" s="22">
        <v>1</v>
      </c>
      <c r="N77" s="30">
        <v>0</v>
      </c>
      <c r="O77" s="3">
        <v>2000</v>
      </c>
      <c r="P77" s="3"/>
      <c r="V77">
        <f t="shared" si="9"/>
        <v>0</v>
      </c>
      <c r="W77">
        <f t="shared" si="10"/>
        <v>0</v>
      </c>
      <c r="X77" s="3">
        <f t="shared" si="11"/>
        <v>0</v>
      </c>
      <c r="Y77">
        <f t="shared" si="8"/>
        <v>0</v>
      </c>
    </row>
    <row r="78" spans="1:25" s="50" customFormat="1" x14ac:dyDescent="0.25">
      <c r="A78" s="50" t="s">
        <v>538</v>
      </c>
      <c r="B78" s="51">
        <v>2</v>
      </c>
      <c r="C78" s="51" t="s">
        <v>602</v>
      </c>
      <c r="D78" s="51">
        <v>5</v>
      </c>
      <c r="E78" s="51">
        <v>1</v>
      </c>
      <c r="F78" s="51" t="s">
        <v>394</v>
      </c>
      <c r="G78" s="51" t="s">
        <v>394</v>
      </c>
      <c r="H78" s="2"/>
      <c r="I78" s="51" t="s">
        <v>394</v>
      </c>
      <c r="J78" s="51">
        <v>0</v>
      </c>
      <c r="K78" s="51" t="str">
        <f>K1</f>
        <v>Beide</v>
      </c>
      <c r="L78" s="51">
        <v>2</v>
      </c>
      <c r="M78" s="51">
        <v>1</v>
      </c>
      <c r="N78" s="51">
        <v>5</v>
      </c>
      <c r="O78" s="52">
        <v>75000</v>
      </c>
      <c r="P78" s="52"/>
      <c r="S78" s="50">
        <f>N78*H78</f>
        <v>0</v>
      </c>
      <c r="V78" s="50">
        <f t="shared" si="9"/>
        <v>0</v>
      </c>
      <c r="W78" s="50">
        <f t="shared" si="10"/>
        <v>0</v>
      </c>
      <c r="X78" s="52">
        <f t="shared" si="11"/>
        <v>0</v>
      </c>
      <c r="Y78" s="50">
        <f t="shared" si="8"/>
        <v>0</v>
      </c>
    </row>
    <row r="79" spans="1:25" x14ac:dyDescent="0.25">
      <c r="A79" t="s">
        <v>539</v>
      </c>
      <c r="B79" s="22">
        <v>0</v>
      </c>
      <c r="C79" s="22" t="s">
        <v>597</v>
      </c>
      <c r="D79" s="22">
        <v>0</v>
      </c>
      <c r="E79" s="22">
        <v>0</v>
      </c>
      <c r="F79" s="27" t="s">
        <v>394</v>
      </c>
      <c r="G79" s="27" t="s">
        <v>394</v>
      </c>
      <c r="H79" s="2"/>
      <c r="I79" s="22" t="s">
        <v>394</v>
      </c>
      <c r="J79" s="22">
        <v>0</v>
      </c>
      <c r="K79" s="22" t="str">
        <f>K1</f>
        <v>Beide</v>
      </c>
      <c r="L79" s="22">
        <v>10</v>
      </c>
      <c r="M79" s="22">
        <v>1</v>
      </c>
      <c r="N79" s="30">
        <v>0</v>
      </c>
      <c r="O79" s="3">
        <v>0</v>
      </c>
      <c r="P79" s="3"/>
      <c r="V79">
        <f t="shared" si="9"/>
        <v>0</v>
      </c>
      <c r="W79">
        <f t="shared" si="10"/>
        <v>0</v>
      </c>
      <c r="X79" s="3">
        <f t="shared" si="11"/>
        <v>0</v>
      </c>
      <c r="Y79">
        <f t="shared" si="8"/>
        <v>0</v>
      </c>
    </row>
    <row r="80" spans="1:25" s="50" customFormat="1" x14ac:dyDescent="0.25">
      <c r="A80" s="50" t="s">
        <v>540</v>
      </c>
      <c r="B80" s="51">
        <v>0</v>
      </c>
      <c r="C80" s="51" t="s">
        <v>597</v>
      </c>
      <c r="D80" s="51">
        <v>0</v>
      </c>
      <c r="E80" s="51">
        <v>0</v>
      </c>
      <c r="F80" s="51" t="s">
        <v>394</v>
      </c>
      <c r="G80" s="51" t="s">
        <v>394</v>
      </c>
      <c r="H80" s="2"/>
      <c r="I80" s="51" t="s">
        <v>394</v>
      </c>
      <c r="J80" s="51">
        <v>0</v>
      </c>
      <c r="K80" s="51" t="str">
        <f>K1</f>
        <v>Beide</v>
      </c>
      <c r="L80" s="51">
        <v>1</v>
      </c>
      <c r="M80" s="51">
        <v>1</v>
      </c>
      <c r="N80" s="51">
        <v>0</v>
      </c>
      <c r="O80" s="52">
        <v>0</v>
      </c>
      <c r="P80" s="52"/>
      <c r="V80" s="50">
        <f t="shared" si="9"/>
        <v>0</v>
      </c>
      <c r="W80" s="50">
        <f t="shared" si="10"/>
        <v>0</v>
      </c>
      <c r="X80" s="52">
        <f t="shared" si="11"/>
        <v>0</v>
      </c>
      <c r="Y80" s="50">
        <f t="shared" si="8"/>
        <v>0</v>
      </c>
    </row>
    <row r="81" spans="1:25" x14ac:dyDescent="0.25">
      <c r="A81" t="s">
        <v>541</v>
      </c>
      <c r="B81" s="22">
        <v>0</v>
      </c>
      <c r="C81" s="22" t="s">
        <v>597</v>
      </c>
      <c r="D81" s="22">
        <v>0</v>
      </c>
      <c r="E81" s="22">
        <v>0</v>
      </c>
      <c r="F81" s="27" t="s">
        <v>394</v>
      </c>
      <c r="G81" s="27" t="s">
        <v>394</v>
      </c>
      <c r="H81" s="2"/>
      <c r="I81" s="22" t="s">
        <v>394</v>
      </c>
      <c r="J81" s="22">
        <v>0</v>
      </c>
      <c r="K81" s="22" t="str">
        <f>K1</f>
        <v>Beide</v>
      </c>
      <c r="L81" s="22">
        <v>1</v>
      </c>
      <c r="M81" s="22">
        <v>1</v>
      </c>
      <c r="N81" s="30">
        <v>0</v>
      </c>
      <c r="O81" s="3">
        <v>100</v>
      </c>
      <c r="P81" s="3"/>
      <c r="V81">
        <f t="shared" si="9"/>
        <v>0</v>
      </c>
      <c r="W81">
        <f t="shared" si="10"/>
        <v>0</v>
      </c>
      <c r="X81" s="3">
        <f t="shared" si="11"/>
        <v>0</v>
      </c>
      <c r="Y81">
        <f t="shared" si="8"/>
        <v>0</v>
      </c>
    </row>
    <row r="82" spans="1:25" s="50" customFormat="1" x14ac:dyDescent="0.25">
      <c r="A82" s="50" t="s">
        <v>542</v>
      </c>
      <c r="B82" s="51">
        <v>0</v>
      </c>
      <c r="C82" s="51" t="s">
        <v>597</v>
      </c>
      <c r="D82" s="51">
        <v>0</v>
      </c>
      <c r="E82" s="51">
        <v>0</v>
      </c>
      <c r="F82" s="51" t="s">
        <v>394</v>
      </c>
      <c r="G82" s="51" t="s">
        <v>394</v>
      </c>
      <c r="H82" s="2"/>
      <c r="I82" s="51" t="s">
        <v>394</v>
      </c>
      <c r="J82" s="51">
        <v>0</v>
      </c>
      <c r="K82" s="51" t="str">
        <f>K1</f>
        <v>Beide</v>
      </c>
      <c r="L82" s="51">
        <v>1</v>
      </c>
      <c r="M82" s="51">
        <v>1</v>
      </c>
      <c r="N82" s="51">
        <v>0</v>
      </c>
      <c r="O82" s="52">
        <v>250</v>
      </c>
      <c r="P82" s="52"/>
      <c r="V82" s="50">
        <f t="shared" si="9"/>
        <v>0</v>
      </c>
      <c r="W82" s="50">
        <f t="shared" si="10"/>
        <v>0</v>
      </c>
      <c r="X82" s="52">
        <f t="shared" si="11"/>
        <v>0</v>
      </c>
      <c r="Y82" s="50">
        <f t="shared" si="8"/>
        <v>0</v>
      </c>
    </row>
  </sheetData>
  <sortState ref="A22">
    <sortCondition descending="1" ref="A21"/>
  </sortState>
  <mergeCells count="11">
    <mergeCell ref="P1:P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O1:O2"/>
  </mergeCells>
  <conditionalFormatting sqref="K4:K49">
    <cfRule type="cellIs" dxfId="22" priority="3" operator="notEqual">
      <formula>$K$1</formula>
    </cfRule>
  </conditionalFormatting>
  <conditionalFormatting sqref="K51:K82">
    <cfRule type="cellIs" dxfId="21" priority="2" operator="notEqual">
      <formula>$K$1</formula>
    </cfRule>
  </conditionalFormatting>
  <conditionalFormatting sqref="K4:K82">
    <cfRule type="cellIs" dxfId="20" priority="1" operator="equal">
      <formula>$K$1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435"/>
  <sheetViews>
    <sheetView zoomScaleNormal="100" workbookViewId="0">
      <pane xSplit="2" ySplit="2" topLeftCell="C126" activePane="bottomRight" state="frozen"/>
      <selection pane="topRight" activeCell="C1" sqref="C1"/>
      <selection pane="bottomLeft" activeCell="A3" sqref="A3"/>
      <selection pane="bottomRight" activeCell="M184" sqref="M184"/>
    </sheetView>
  </sheetViews>
  <sheetFormatPr baseColWidth="10" defaultRowHeight="15" outlineLevelRow="2" x14ac:dyDescent="0.25"/>
  <cols>
    <col min="1" max="1" width="53.5703125" customWidth="1"/>
    <col min="2" max="2" width="25.7109375" customWidth="1"/>
    <col min="3" max="3" width="8" style="39" customWidth="1"/>
    <col min="4" max="4" width="12.42578125" style="39" customWidth="1"/>
    <col min="5" max="5" width="8.7109375" style="39" customWidth="1"/>
    <col min="6" max="6" width="12.28515625" style="39" customWidth="1"/>
    <col min="7" max="8" width="10.7109375" style="39"/>
    <col min="9" max="12" width="10.7109375" customWidth="1"/>
    <col min="13" max="13" width="7.140625" customWidth="1"/>
    <col min="14" max="14" width="6.42578125" style="39" customWidth="1"/>
    <col min="15" max="15" width="9.140625" style="39" customWidth="1"/>
    <col min="16" max="16" width="18.140625" style="39" customWidth="1"/>
    <col min="17" max="17" width="9" style="39" customWidth="1"/>
    <col min="18" max="18" width="10" style="39" customWidth="1"/>
    <col min="19" max="19" width="11.5703125" style="39" customWidth="1"/>
    <col min="20" max="20" width="10" style="44" customWidth="1"/>
    <col min="21" max="21" width="15.5703125" style="3" customWidth="1"/>
    <col min="22" max="22" width="17" style="3" customWidth="1"/>
    <col min="23" max="31" width="10.7109375" customWidth="1"/>
    <col min="32" max="32" width="18.5703125" style="3" customWidth="1"/>
    <col min="36" max="36" width="12.5703125" customWidth="1"/>
  </cols>
  <sheetData>
    <row r="1" spans="1:36" s="19" customFormat="1" x14ac:dyDescent="0.25">
      <c r="A1" s="98" t="s">
        <v>180</v>
      </c>
      <c r="B1" s="98" t="s">
        <v>221</v>
      </c>
      <c r="C1" s="98" t="s">
        <v>119</v>
      </c>
      <c r="D1" s="98" t="s">
        <v>181</v>
      </c>
      <c r="E1" s="98" t="s">
        <v>182</v>
      </c>
      <c r="F1" s="100" t="s">
        <v>342</v>
      </c>
      <c r="G1" s="98" t="s">
        <v>183</v>
      </c>
      <c r="H1" s="100" t="s">
        <v>482</v>
      </c>
      <c r="I1" s="100" t="s">
        <v>468</v>
      </c>
      <c r="J1" s="100" t="s">
        <v>575</v>
      </c>
      <c r="K1" s="100" t="s">
        <v>657</v>
      </c>
      <c r="L1" s="100" t="s">
        <v>658</v>
      </c>
      <c r="M1" s="98" t="s">
        <v>230</v>
      </c>
      <c r="N1" s="38"/>
      <c r="O1" s="38"/>
      <c r="P1" s="38" t="str">
        <f>Systeme_Industrie!K1</f>
        <v>Beide</v>
      </c>
      <c r="Q1" s="38"/>
      <c r="R1" s="38"/>
      <c r="S1" s="98" t="s">
        <v>179</v>
      </c>
      <c r="T1" s="100" t="s">
        <v>633</v>
      </c>
      <c r="U1" s="104" t="s">
        <v>10</v>
      </c>
      <c r="V1" s="104" t="s">
        <v>186</v>
      </c>
      <c r="X1" s="19">
        <f t="shared" ref="X1:AF1" si="0">SUM(X3:X2883)</f>
        <v>3</v>
      </c>
      <c r="Y1" s="43">
        <f t="shared" si="0"/>
        <v>43</v>
      </c>
      <c r="Z1" s="43">
        <f t="shared" si="0"/>
        <v>28</v>
      </c>
      <c r="AA1" s="43">
        <f t="shared" si="0"/>
        <v>694</v>
      </c>
      <c r="AB1" s="56">
        <f t="shared" si="0"/>
        <v>180</v>
      </c>
      <c r="AC1" s="43">
        <f t="shared" si="0"/>
        <v>21</v>
      </c>
      <c r="AD1" s="43">
        <f t="shared" si="0"/>
        <v>0.2</v>
      </c>
      <c r="AE1" s="56">
        <f t="shared" si="0"/>
        <v>10.5</v>
      </c>
      <c r="AF1" s="66">
        <f t="shared" si="0"/>
        <v>976000</v>
      </c>
      <c r="AH1" s="59">
        <f>SUM(AH3:AH2883)</f>
        <v>0</v>
      </c>
      <c r="AJ1" s="75">
        <f>SUM(AJ3:AJ2883)</f>
        <v>40</v>
      </c>
    </row>
    <row r="2" spans="1:36" s="20" customFormat="1" ht="15.75" thickBot="1" x14ac:dyDescent="0.3">
      <c r="A2" s="99"/>
      <c r="B2" s="99"/>
      <c r="C2" s="99"/>
      <c r="D2" s="99"/>
      <c r="E2" s="99"/>
      <c r="F2" s="101"/>
      <c r="G2" s="99"/>
      <c r="H2" s="101"/>
      <c r="I2" s="101"/>
      <c r="J2" s="101"/>
      <c r="K2" s="101"/>
      <c r="L2" s="101"/>
      <c r="M2" s="99"/>
      <c r="N2" s="40" t="s">
        <v>184</v>
      </c>
      <c r="O2" s="40" t="s">
        <v>185</v>
      </c>
      <c r="P2" s="40" t="s">
        <v>65</v>
      </c>
      <c r="Q2" s="40" t="s">
        <v>92</v>
      </c>
      <c r="R2" s="40" t="s">
        <v>9</v>
      </c>
      <c r="S2" s="99"/>
      <c r="T2" s="101"/>
      <c r="U2" s="105"/>
      <c r="V2" s="105"/>
      <c r="X2" s="20" t="s">
        <v>119</v>
      </c>
      <c r="Y2" s="20" t="s">
        <v>92</v>
      </c>
      <c r="Z2" s="20" t="s">
        <v>9</v>
      </c>
      <c r="AA2" s="20" t="s">
        <v>637</v>
      </c>
      <c r="AB2" s="58" t="s">
        <v>642</v>
      </c>
      <c r="AC2" s="20" t="s">
        <v>182</v>
      </c>
      <c r="AD2" s="20" t="s">
        <v>185</v>
      </c>
      <c r="AE2" s="58" t="s">
        <v>641</v>
      </c>
      <c r="AF2" s="61" t="s">
        <v>10</v>
      </c>
      <c r="AH2" s="20" t="s">
        <v>0</v>
      </c>
      <c r="AJ2" s="20" t="s">
        <v>702</v>
      </c>
    </row>
    <row r="3" spans="1:36" s="18" customFormat="1" ht="19.5" thickTop="1" x14ac:dyDescent="0.3">
      <c r="A3" s="17" t="s">
        <v>214</v>
      </c>
      <c r="B3" s="17"/>
      <c r="C3" s="28"/>
      <c r="D3" s="28"/>
      <c r="E3" s="28"/>
      <c r="F3" s="28"/>
      <c r="G3" s="28"/>
      <c r="H3" s="28"/>
      <c r="N3" s="28"/>
      <c r="O3" s="28"/>
      <c r="P3" s="28"/>
      <c r="Q3" s="28"/>
      <c r="R3" s="28"/>
      <c r="S3" s="28"/>
      <c r="T3" s="28"/>
      <c r="U3" s="47"/>
      <c r="V3" s="47"/>
      <c r="AF3" s="47"/>
    </row>
    <row r="4" spans="1:36" s="25" customFormat="1" ht="14.25" customHeight="1" outlineLevel="1" x14ac:dyDescent="0.25">
      <c r="A4" s="25" t="s">
        <v>191</v>
      </c>
      <c r="B4" s="25" t="s">
        <v>53</v>
      </c>
      <c r="C4" s="45">
        <v>1</v>
      </c>
      <c r="D4" s="45" t="s">
        <v>632</v>
      </c>
      <c r="E4" s="45">
        <v>2</v>
      </c>
      <c r="F4" s="45">
        <v>24</v>
      </c>
      <c r="G4" s="45">
        <v>45</v>
      </c>
      <c r="H4" s="45">
        <v>0</v>
      </c>
      <c r="I4" s="2"/>
      <c r="J4" s="2"/>
      <c r="K4" s="2"/>
      <c r="M4" s="2"/>
      <c r="N4" s="45">
        <v>0</v>
      </c>
      <c r="O4" s="45" t="s">
        <v>619</v>
      </c>
      <c r="P4" s="39" t="str">
        <f>IF(P1="Beide",P1,"Innere Sphäre")</f>
        <v>Beide</v>
      </c>
      <c r="Q4" s="45">
        <v>6</v>
      </c>
      <c r="R4" s="45">
        <v>1</v>
      </c>
      <c r="S4" s="45">
        <v>37</v>
      </c>
      <c r="T4" s="45">
        <v>5</v>
      </c>
      <c r="U4" s="48">
        <v>75000</v>
      </c>
      <c r="V4" s="48">
        <v>1000</v>
      </c>
      <c r="X4" s="25">
        <f>C4*(I4+J4+K4+L4)/(1+H4)</f>
        <v>0</v>
      </c>
      <c r="Y4" s="25">
        <f>Q4*(I4+J4)+M4/G4</f>
        <v>0</v>
      </c>
      <c r="Z4" s="25">
        <f>R4*(I4+J4)+M4/G4</f>
        <v>0</v>
      </c>
      <c r="AA4" s="25">
        <f>S4*(I4+J4+K4+L4)+T4*(M4/G4)</f>
        <v>0</v>
      </c>
      <c r="AB4" s="25">
        <f>15*M4/G4</f>
        <v>0</v>
      </c>
      <c r="AC4" s="25">
        <f>E4*(I4+J4+K4+L4)/(H4+1)</f>
        <v>0</v>
      </c>
      <c r="AD4" s="25">
        <f t="shared" ref="AD4:AD7" si="1">(I4+J4)*Q4*IF(O4="J",IF(P4="Innere Sphäre",0.25,0)+IF(P4="Clan",0.2,0)+IF(P4="Beide",0.2,0),0)</f>
        <v>0</v>
      </c>
      <c r="AE4" s="25">
        <f>IF(AD4&gt;0,S4*(I4+J4)*0.25,0)</f>
        <v>0</v>
      </c>
      <c r="AF4" s="48">
        <f>U4*(I4+J4+K4+L4)+V4/G4*M4</f>
        <v>0</v>
      </c>
      <c r="AH4" s="25">
        <f>(K4+L4)*Q4*1.1</f>
        <v>0</v>
      </c>
    </row>
    <row r="5" spans="1:36" ht="14.25" customHeight="1" outlineLevel="1" x14ac:dyDescent="0.25">
      <c r="B5" t="s">
        <v>215</v>
      </c>
      <c r="C5" s="39">
        <v>1</v>
      </c>
      <c r="D5" s="39" t="s">
        <v>634</v>
      </c>
      <c r="E5" s="39">
        <f>E4*4</f>
        <v>8</v>
      </c>
      <c r="F5" s="39">
        <f>F4</f>
        <v>24</v>
      </c>
      <c r="G5" s="44">
        <f t="shared" ref="G5:H5" si="2">G4</f>
        <v>45</v>
      </c>
      <c r="H5" s="44">
        <f t="shared" si="2"/>
        <v>0</v>
      </c>
      <c r="M5" s="2"/>
      <c r="N5" s="39">
        <v>0</v>
      </c>
      <c r="O5" s="39" t="s">
        <v>619</v>
      </c>
      <c r="P5" s="39" t="str">
        <f>IF(P1="Beide",P1,"Innere Sphäre")</f>
        <v>Beide</v>
      </c>
      <c r="T5" s="44">
        <f>T4/2</f>
        <v>2.5</v>
      </c>
      <c r="V5" s="3">
        <f>V4*1.5</f>
        <v>1500</v>
      </c>
      <c r="X5">
        <f t="shared" ref="X5:X65" si="3">C5*(I5+J5+K5+L5)/(1+H5)</f>
        <v>0</v>
      </c>
      <c r="Y5">
        <f t="shared" ref="Y5:Y68" si="4">Q5*(I5+J5)+M5/G5</f>
        <v>0</v>
      </c>
      <c r="Z5">
        <f t="shared" ref="Z5:Z68" si="5">R5*(I5+J5)+M5/G5</f>
        <v>0</v>
      </c>
      <c r="AA5">
        <f t="shared" ref="AA5:AA68" si="6">S5*(I5+J5+K5+L5)+T5*(M5/G5)</f>
        <v>0</v>
      </c>
      <c r="AB5">
        <f t="shared" ref="AB5:AB68" si="7">15*M5/G5</f>
        <v>0</v>
      </c>
      <c r="AC5">
        <f t="shared" ref="AC5:AC65" si="8">E5*(I5+J5+K5+L5)/(H5+1)</f>
        <v>0</v>
      </c>
      <c r="AD5">
        <f t="shared" si="1"/>
        <v>0</v>
      </c>
      <c r="AE5">
        <f t="shared" ref="AE5:AE68" si="9">IF(AD5&gt;0,S5*(I5+J5)*0.25,0)</f>
        <v>0</v>
      </c>
      <c r="AF5" s="3">
        <f t="shared" ref="AF5:AF68" si="10">U5*(I5+J5+K5+L5)+V5/G5*M5</f>
        <v>0</v>
      </c>
      <c r="AH5">
        <f t="shared" ref="AH5:AH68" si="11">(K5+L5)*Q5*1.1</f>
        <v>0</v>
      </c>
    </row>
    <row r="6" spans="1:36" ht="14.25" customHeight="1" outlineLevel="1" x14ac:dyDescent="0.25">
      <c r="B6" t="s">
        <v>216</v>
      </c>
      <c r="C6" s="39">
        <v>1</v>
      </c>
      <c r="D6" s="39" t="s">
        <v>618</v>
      </c>
      <c r="E6" s="39">
        <f>E4</f>
        <v>2</v>
      </c>
      <c r="F6" s="39">
        <f>F4</f>
        <v>24</v>
      </c>
      <c r="G6" s="44">
        <f>G4/2</f>
        <v>22.5</v>
      </c>
      <c r="H6" s="44">
        <f t="shared" ref="H6" si="12">H4</f>
        <v>0</v>
      </c>
      <c r="M6" s="2"/>
      <c r="N6" s="39">
        <v>0</v>
      </c>
      <c r="O6" s="39" t="s">
        <v>619</v>
      </c>
      <c r="P6" s="39" t="str">
        <f>IF(P1="Beide",P1,"Innere Sphäre")</f>
        <v>Beide</v>
      </c>
      <c r="T6" s="44">
        <f>T4*1.5</f>
        <v>7.5</v>
      </c>
      <c r="V6" s="3">
        <f>V4*4</f>
        <v>4000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1"/>
        <v>0</v>
      </c>
      <c r="AE6">
        <f t="shared" si="9"/>
        <v>0</v>
      </c>
      <c r="AF6" s="3">
        <f t="shared" si="10"/>
        <v>0</v>
      </c>
      <c r="AH6">
        <f t="shared" si="11"/>
        <v>0</v>
      </c>
    </row>
    <row r="7" spans="1:36" ht="14.25" customHeight="1" outlineLevel="1" x14ac:dyDescent="0.25">
      <c r="B7" t="s">
        <v>217</v>
      </c>
      <c r="C7" s="39">
        <v>1</v>
      </c>
      <c r="D7" s="39" t="s">
        <v>618</v>
      </c>
      <c r="E7" s="39">
        <f>E4</f>
        <v>2</v>
      </c>
      <c r="F7" s="39">
        <f>F4</f>
        <v>24</v>
      </c>
      <c r="G7" s="44">
        <f>G4/2</f>
        <v>22.5</v>
      </c>
      <c r="H7" s="44">
        <f t="shared" ref="H7" si="13">H4</f>
        <v>0</v>
      </c>
      <c r="M7" s="2"/>
      <c r="N7" s="39">
        <v>-2</v>
      </c>
      <c r="O7" s="39" t="s">
        <v>619</v>
      </c>
      <c r="P7" s="39" t="str">
        <f>IF(P1="Beide",P1,"Innere Sphäre")</f>
        <v>Beide</v>
      </c>
      <c r="T7" s="44">
        <f>T4*1.5</f>
        <v>7.5</v>
      </c>
      <c r="V7" s="3">
        <f>V4*6</f>
        <v>6000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1"/>
        <v>0</v>
      </c>
      <c r="AE7">
        <f t="shared" si="9"/>
        <v>0</v>
      </c>
      <c r="AF7" s="3">
        <f t="shared" si="10"/>
        <v>0</v>
      </c>
      <c r="AH7">
        <f t="shared" si="11"/>
        <v>0</v>
      </c>
    </row>
    <row r="8" spans="1:36" ht="14.25" customHeight="1" outlineLevel="1" x14ac:dyDescent="0.25">
      <c r="B8" t="s">
        <v>218</v>
      </c>
      <c r="C8" s="39">
        <v>1</v>
      </c>
      <c r="D8" s="39" t="s">
        <v>635</v>
      </c>
      <c r="E8" s="39">
        <f>E4</f>
        <v>2</v>
      </c>
      <c r="F8" s="39">
        <f>F4</f>
        <v>24</v>
      </c>
      <c r="G8" s="44">
        <f t="shared" ref="G8:H8" si="14">G4</f>
        <v>45</v>
      </c>
      <c r="H8" s="44">
        <f t="shared" si="14"/>
        <v>0</v>
      </c>
      <c r="M8" s="2"/>
      <c r="N8" s="39">
        <v>0</v>
      </c>
      <c r="O8" s="39" t="s">
        <v>636</v>
      </c>
      <c r="P8" s="39" t="str">
        <f>IF(P1="Beide",P1,"Innere Sphäre")</f>
        <v>Beide</v>
      </c>
      <c r="T8" s="44">
        <f>T4*1.5</f>
        <v>7.5</v>
      </c>
      <c r="V8" s="3">
        <f>V4*1.5</f>
        <v>1500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>(I8+J8)*Q8*IF(O8="J",IF(P8="Innere Sphäre",0.25,0)+IF(P8="Clan",0.2,0)+IF(P8="Beide",0.2,0),0)</f>
        <v>0</v>
      </c>
      <c r="AE8">
        <f t="shared" si="9"/>
        <v>0</v>
      </c>
      <c r="AF8" s="3">
        <f t="shared" si="10"/>
        <v>0</v>
      </c>
      <c r="AH8">
        <f t="shared" si="11"/>
        <v>0</v>
      </c>
    </row>
    <row r="9" spans="1:36" ht="14.25" customHeight="1" outlineLevel="1" x14ac:dyDescent="0.25">
      <c r="B9" t="s">
        <v>219</v>
      </c>
      <c r="C9" s="39">
        <v>1</v>
      </c>
      <c r="D9" s="39" t="s">
        <v>618</v>
      </c>
      <c r="E9" s="39">
        <f>E4</f>
        <v>2</v>
      </c>
      <c r="F9" s="39">
        <f>F4</f>
        <v>24</v>
      </c>
      <c r="G9" s="44">
        <f>G4*2</f>
        <v>90</v>
      </c>
      <c r="H9" s="44">
        <f t="shared" ref="H9" si="15">H4</f>
        <v>0</v>
      </c>
      <c r="M9" s="2"/>
      <c r="N9" s="39">
        <v>0</v>
      </c>
      <c r="O9" s="39" t="s">
        <v>619</v>
      </c>
      <c r="P9" s="39" t="str">
        <f>IF(P1="Beide",P1,"Innere Sphäre")</f>
        <v>Beide</v>
      </c>
      <c r="T9" s="44">
        <f>T4*2</f>
        <v>10</v>
      </c>
      <c r="V9" s="3">
        <f>V4*1.5</f>
        <v>1500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ref="AD9:AD72" si="16">(I9+J9)*Q9*IF(O9="J",IF(P9="Innere Sphäre",0.25,0)+IF(P9="Clan",0.2,0)+IF(P9="Beide",0.2,0),0)</f>
        <v>0</v>
      </c>
      <c r="AE9">
        <f t="shared" si="9"/>
        <v>0</v>
      </c>
      <c r="AF9" s="3">
        <f t="shared" si="10"/>
        <v>0</v>
      </c>
      <c r="AH9">
        <f t="shared" si="11"/>
        <v>0</v>
      </c>
    </row>
    <row r="10" spans="1:36" ht="14.25" customHeight="1" outlineLevel="1" x14ac:dyDescent="0.25">
      <c r="B10" t="s">
        <v>220</v>
      </c>
      <c r="C10" s="39">
        <v>1</v>
      </c>
      <c r="D10" s="39" t="s">
        <v>618</v>
      </c>
      <c r="E10" s="39">
        <f>E4-1</f>
        <v>1</v>
      </c>
      <c r="F10" s="39">
        <f>F4</f>
        <v>24</v>
      </c>
      <c r="G10" s="44">
        <f t="shared" ref="G10:H10" si="17">G4</f>
        <v>45</v>
      </c>
      <c r="H10" s="44">
        <f t="shared" si="17"/>
        <v>0</v>
      </c>
      <c r="M10" s="2"/>
      <c r="N10" s="39">
        <v>-1</v>
      </c>
      <c r="O10" s="39" t="s">
        <v>619</v>
      </c>
      <c r="P10" s="39" t="str">
        <f>IF(P1="Beide",P1,"Innere Sphäre")</f>
        <v>Beide</v>
      </c>
      <c r="T10" s="44">
        <f>T4*1.5</f>
        <v>7.5</v>
      </c>
      <c r="V10" s="3">
        <f>V4*1.5</f>
        <v>1500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16"/>
        <v>0</v>
      </c>
      <c r="AE10">
        <f t="shared" si="9"/>
        <v>0</v>
      </c>
      <c r="AF10" s="3">
        <f t="shared" si="10"/>
        <v>0</v>
      </c>
      <c r="AH10">
        <f t="shared" si="11"/>
        <v>0</v>
      </c>
    </row>
    <row r="11" spans="1:36" s="25" customFormat="1" ht="14.25" customHeight="1" outlineLevel="1" x14ac:dyDescent="0.25">
      <c r="A11" s="25" t="s">
        <v>192</v>
      </c>
      <c r="B11" s="25" t="s">
        <v>53</v>
      </c>
      <c r="C11" s="45">
        <v>1</v>
      </c>
      <c r="D11" s="45" t="s">
        <v>632</v>
      </c>
      <c r="E11" s="45">
        <v>5</v>
      </c>
      <c r="F11" s="45">
        <v>18</v>
      </c>
      <c r="G11" s="45">
        <v>20</v>
      </c>
      <c r="H11" s="45">
        <v>0</v>
      </c>
      <c r="I11" s="2"/>
      <c r="J11" s="2"/>
      <c r="K11" s="2"/>
      <c r="M11" s="2"/>
      <c r="N11" s="45">
        <v>0</v>
      </c>
      <c r="O11" s="45" t="s">
        <v>619</v>
      </c>
      <c r="P11" s="39" t="str">
        <f>IF(P1="Beide",P1,"Innere Sphäre")</f>
        <v>Beide</v>
      </c>
      <c r="Q11" s="45">
        <v>8</v>
      </c>
      <c r="R11" s="45">
        <v>4</v>
      </c>
      <c r="S11" s="45">
        <v>70</v>
      </c>
      <c r="T11" s="45">
        <v>9</v>
      </c>
      <c r="U11" s="48">
        <v>125000</v>
      </c>
      <c r="V11" s="48">
        <v>4500</v>
      </c>
      <c r="X11" s="25">
        <f t="shared" si="3"/>
        <v>0</v>
      </c>
      <c r="Y11" s="25">
        <f t="shared" si="4"/>
        <v>0</v>
      </c>
      <c r="Z11" s="25">
        <f t="shared" si="5"/>
        <v>0</v>
      </c>
      <c r="AA11" s="25">
        <f t="shared" si="6"/>
        <v>0</v>
      </c>
      <c r="AB11" s="25">
        <f t="shared" si="7"/>
        <v>0</v>
      </c>
      <c r="AC11" s="25">
        <f t="shared" si="8"/>
        <v>0</v>
      </c>
      <c r="AD11" s="25">
        <f t="shared" si="16"/>
        <v>0</v>
      </c>
      <c r="AE11" s="25">
        <f t="shared" si="9"/>
        <v>0</v>
      </c>
      <c r="AF11" s="48">
        <f t="shared" si="10"/>
        <v>0</v>
      </c>
      <c r="AH11" s="25">
        <f t="shared" si="11"/>
        <v>0</v>
      </c>
    </row>
    <row r="12" spans="1:36" ht="14.25" customHeight="1" outlineLevel="1" x14ac:dyDescent="0.25">
      <c r="B12" t="s">
        <v>215</v>
      </c>
      <c r="C12" s="39">
        <v>1</v>
      </c>
      <c r="D12" s="44" t="s">
        <v>634</v>
      </c>
      <c r="E12" s="44">
        <f>E11*4</f>
        <v>20</v>
      </c>
      <c r="F12" s="44">
        <f>F11</f>
        <v>18</v>
      </c>
      <c r="G12" s="44">
        <f t="shared" ref="G12" si="18">G11</f>
        <v>20</v>
      </c>
      <c r="H12" s="44">
        <f t="shared" ref="H12" si="19">H11</f>
        <v>0</v>
      </c>
      <c r="M12" s="2"/>
      <c r="N12" s="44">
        <v>0</v>
      </c>
      <c r="O12" s="44" t="s">
        <v>619</v>
      </c>
      <c r="P12" s="39" t="str">
        <f>IF(P1="Beide",P1,"Innere Sphäre")</f>
        <v>Beide</v>
      </c>
      <c r="T12" s="44">
        <f>T11/2</f>
        <v>4.5</v>
      </c>
      <c r="V12" s="3">
        <f>V11*1.5</f>
        <v>6750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16"/>
        <v>0</v>
      </c>
      <c r="AE12">
        <f t="shared" si="9"/>
        <v>0</v>
      </c>
      <c r="AF12" s="3">
        <f t="shared" si="10"/>
        <v>0</v>
      </c>
      <c r="AH12">
        <f t="shared" si="11"/>
        <v>0</v>
      </c>
    </row>
    <row r="13" spans="1:36" ht="14.25" customHeight="1" outlineLevel="1" x14ac:dyDescent="0.25">
      <c r="B13" t="s">
        <v>216</v>
      </c>
      <c r="C13" s="39">
        <v>1</v>
      </c>
      <c r="D13" s="44" t="s">
        <v>618</v>
      </c>
      <c r="E13" s="44">
        <f>E11</f>
        <v>5</v>
      </c>
      <c r="F13" s="44">
        <f>F11</f>
        <v>18</v>
      </c>
      <c r="G13" s="44">
        <f>G11/2</f>
        <v>10</v>
      </c>
      <c r="H13" s="44">
        <f t="shared" ref="H13" si="20">H11</f>
        <v>0</v>
      </c>
      <c r="M13" s="2"/>
      <c r="N13" s="44">
        <v>0</v>
      </c>
      <c r="O13" s="44" t="s">
        <v>619</v>
      </c>
      <c r="P13" s="39" t="str">
        <f>IF(P1="Beide",P1,"Innere Sphäre")</f>
        <v>Beide</v>
      </c>
      <c r="T13" s="44">
        <f>T11*1.5</f>
        <v>13.5</v>
      </c>
      <c r="V13" s="3">
        <f>V11*4</f>
        <v>18000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16"/>
        <v>0</v>
      </c>
      <c r="AE13">
        <f t="shared" si="9"/>
        <v>0</v>
      </c>
      <c r="AF13" s="3">
        <f t="shared" si="10"/>
        <v>0</v>
      </c>
      <c r="AH13">
        <f t="shared" si="11"/>
        <v>0</v>
      </c>
    </row>
    <row r="14" spans="1:36" ht="14.25" customHeight="1" outlineLevel="1" x14ac:dyDescent="0.25">
      <c r="B14" t="s">
        <v>217</v>
      </c>
      <c r="C14" s="39">
        <v>1</v>
      </c>
      <c r="D14" s="44" t="s">
        <v>618</v>
      </c>
      <c r="E14" s="44">
        <f>E11</f>
        <v>5</v>
      </c>
      <c r="F14" s="44">
        <f>F11</f>
        <v>18</v>
      </c>
      <c r="G14" s="44">
        <f>G11/2</f>
        <v>10</v>
      </c>
      <c r="H14" s="44">
        <f t="shared" ref="H14" si="21">H11</f>
        <v>0</v>
      </c>
      <c r="M14" s="2"/>
      <c r="N14" s="44">
        <v>-2</v>
      </c>
      <c r="O14" s="44" t="s">
        <v>619</v>
      </c>
      <c r="P14" s="39" t="str">
        <f>IF(P1="Beide",P1,"Innere Sphäre")</f>
        <v>Beide</v>
      </c>
      <c r="T14" s="44">
        <f>T11*1.5</f>
        <v>13.5</v>
      </c>
      <c r="V14" s="3">
        <f>V11*6</f>
        <v>27000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16"/>
        <v>0</v>
      </c>
      <c r="AE14">
        <f t="shared" si="9"/>
        <v>0</v>
      </c>
      <c r="AF14" s="3">
        <f t="shared" si="10"/>
        <v>0</v>
      </c>
      <c r="AH14">
        <f t="shared" si="11"/>
        <v>0</v>
      </c>
    </row>
    <row r="15" spans="1:36" ht="14.25" customHeight="1" outlineLevel="1" x14ac:dyDescent="0.25">
      <c r="B15" t="s">
        <v>218</v>
      </c>
      <c r="C15" s="39">
        <v>1</v>
      </c>
      <c r="D15" s="44" t="s">
        <v>635</v>
      </c>
      <c r="E15" s="44">
        <f>E11</f>
        <v>5</v>
      </c>
      <c r="F15" s="44">
        <f>F11</f>
        <v>18</v>
      </c>
      <c r="G15" s="44">
        <f t="shared" ref="G15:H15" si="22">G11</f>
        <v>20</v>
      </c>
      <c r="H15" s="44">
        <f t="shared" si="22"/>
        <v>0</v>
      </c>
      <c r="M15" s="2"/>
      <c r="N15" s="44">
        <v>0</v>
      </c>
      <c r="O15" s="44" t="s">
        <v>636</v>
      </c>
      <c r="P15" s="39" t="str">
        <f>IF(P1="Beide",P1,"Innere Sphäre")</f>
        <v>Beide</v>
      </c>
      <c r="T15" s="44">
        <f>T11*1.5</f>
        <v>13.5</v>
      </c>
      <c r="V15" s="3">
        <f>V11*1.5</f>
        <v>6750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16"/>
        <v>0</v>
      </c>
      <c r="AE15">
        <f t="shared" si="9"/>
        <v>0</v>
      </c>
      <c r="AF15" s="3">
        <f t="shared" si="10"/>
        <v>0</v>
      </c>
      <c r="AH15">
        <f t="shared" si="11"/>
        <v>0</v>
      </c>
    </row>
    <row r="16" spans="1:36" ht="14.25" customHeight="1" outlineLevel="1" x14ac:dyDescent="0.25">
      <c r="B16" t="s">
        <v>219</v>
      </c>
      <c r="C16" s="39">
        <v>1</v>
      </c>
      <c r="D16" s="44" t="s">
        <v>618</v>
      </c>
      <c r="E16" s="44">
        <f>E11</f>
        <v>5</v>
      </c>
      <c r="F16" s="44">
        <f>F11</f>
        <v>18</v>
      </c>
      <c r="G16" s="44">
        <f>G11*2</f>
        <v>40</v>
      </c>
      <c r="H16" s="44">
        <f t="shared" ref="H16" si="23">H11</f>
        <v>0</v>
      </c>
      <c r="M16" s="2"/>
      <c r="N16" s="44">
        <v>0</v>
      </c>
      <c r="O16" s="44" t="s">
        <v>619</v>
      </c>
      <c r="P16" s="39" t="str">
        <f>IF(P1="Beide",P1,"Innere Sphäre")</f>
        <v>Beide</v>
      </c>
      <c r="T16" s="44">
        <f>T11*2</f>
        <v>18</v>
      </c>
      <c r="V16" s="3">
        <f>V11*1.5</f>
        <v>6750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16"/>
        <v>0</v>
      </c>
      <c r="AE16">
        <f t="shared" si="9"/>
        <v>0</v>
      </c>
      <c r="AF16" s="3">
        <f t="shared" si="10"/>
        <v>0</v>
      </c>
      <c r="AH16">
        <f t="shared" si="11"/>
        <v>0</v>
      </c>
    </row>
    <row r="17" spans="1:34" ht="14.25" customHeight="1" outlineLevel="1" x14ac:dyDescent="0.25">
      <c r="B17" t="s">
        <v>220</v>
      </c>
      <c r="C17" s="39">
        <v>1</v>
      </c>
      <c r="D17" s="44" t="s">
        <v>618</v>
      </c>
      <c r="E17" s="44">
        <f>E11-1</f>
        <v>4</v>
      </c>
      <c r="F17" s="44">
        <f>F11</f>
        <v>18</v>
      </c>
      <c r="G17" s="44">
        <f t="shared" ref="G17:H17" si="24">G11</f>
        <v>20</v>
      </c>
      <c r="H17" s="44">
        <f t="shared" si="24"/>
        <v>0</v>
      </c>
      <c r="M17" s="2"/>
      <c r="N17" s="44">
        <v>-1</v>
      </c>
      <c r="O17" s="44" t="s">
        <v>619</v>
      </c>
      <c r="P17" s="39" t="str">
        <f>IF(P1="Beide",P1,"Innere Sphäre")</f>
        <v>Beide</v>
      </c>
      <c r="T17" s="44">
        <f>T11*1.5</f>
        <v>13.5</v>
      </c>
      <c r="V17" s="3">
        <f>V11*1.5</f>
        <v>6750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16"/>
        <v>0</v>
      </c>
      <c r="AE17">
        <f t="shared" si="9"/>
        <v>0</v>
      </c>
      <c r="AF17" s="3">
        <f t="shared" si="10"/>
        <v>0</v>
      </c>
      <c r="AH17">
        <f t="shared" si="11"/>
        <v>0</v>
      </c>
    </row>
    <row r="18" spans="1:34" s="25" customFormat="1" ht="14.25" customHeight="1" outlineLevel="1" x14ac:dyDescent="0.25">
      <c r="A18" s="25" t="s">
        <v>193</v>
      </c>
      <c r="B18" s="25" t="s">
        <v>53</v>
      </c>
      <c r="C18" s="45">
        <v>3</v>
      </c>
      <c r="D18" s="45" t="s">
        <v>632</v>
      </c>
      <c r="E18" s="45">
        <v>10</v>
      </c>
      <c r="F18" s="45">
        <v>15</v>
      </c>
      <c r="G18" s="45">
        <v>10</v>
      </c>
      <c r="H18" s="45">
        <v>0</v>
      </c>
      <c r="I18" s="2"/>
      <c r="J18" s="2"/>
      <c r="K18" s="2"/>
      <c r="M18" s="2"/>
      <c r="N18" s="45">
        <v>0</v>
      </c>
      <c r="O18" s="45" t="s">
        <v>619</v>
      </c>
      <c r="P18" s="39" t="str">
        <f>IF(P1="Beide",P1,"Innere Sphäre")</f>
        <v>Beide</v>
      </c>
      <c r="Q18" s="45">
        <v>12</v>
      </c>
      <c r="R18" s="45">
        <v>7</v>
      </c>
      <c r="S18" s="45">
        <v>123</v>
      </c>
      <c r="T18" s="45">
        <v>15</v>
      </c>
      <c r="U18" s="48">
        <v>200000</v>
      </c>
      <c r="V18" s="48">
        <v>6000</v>
      </c>
      <c r="X18" s="25">
        <f t="shared" si="3"/>
        <v>0</v>
      </c>
      <c r="Y18" s="25">
        <f t="shared" si="4"/>
        <v>0</v>
      </c>
      <c r="Z18" s="25">
        <f t="shared" si="5"/>
        <v>0</v>
      </c>
      <c r="AA18" s="25">
        <f t="shared" si="6"/>
        <v>0</v>
      </c>
      <c r="AB18" s="25">
        <f t="shared" si="7"/>
        <v>0</v>
      </c>
      <c r="AC18" s="25">
        <f t="shared" si="8"/>
        <v>0</v>
      </c>
      <c r="AD18" s="25">
        <f t="shared" si="16"/>
        <v>0</v>
      </c>
      <c r="AE18" s="25">
        <f t="shared" si="9"/>
        <v>0</v>
      </c>
      <c r="AF18" s="48">
        <f t="shared" si="10"/>
        <v>0</v>
      </c>
      <c r="AH18" s="25">
        <f t="shared" si="11"/>
        <v>0</v>
      </c>
    </row>
    <row r="19" spans="1:34" ht="14.25" customHeight="1" outlineLevel="1" x14ac:dyDescent="0.25">
      <c r="B19" t="s">
        <v>215</v>
      </c>
      <c r="C19" s="39">
        <v>3</v>
      </c>
      <c r="D19" s="44" t="s">
        <v>634</v>
      </c>
      <c r="E19" s="44">
        <f>E18*4</f>
        <v>40</v>
      </c>
      <c r="F19" s="44">
        <f>F18</f>
        <v>15</v>
      </c>
      <c r="G19" s="44">
        <f t="shared" ref="G19" si="25">G18</f>
        <v>10</v>
      </c>
      <c r="H19" s="44">
        <f t="shared" ref="H19" si="26">H18</f>
        <v>0</v>
      </c>
      <c r="M19" s="2"/>
      <c r="N19" s="44">
        <v>0</v>
      </c>
      <c r="O19" s="44" t="s">
        <v>619</v>
      </c>
      <c r="P19" s="39" t="str">
        <f>IF(P1="Beide",P1,"Innere Sphäre")</f>
        <v>Beide</v>
      </c>
      <c r="T19" s="44">
        <f>T18/2</f>
        <v>7.5</v>
      </c>
      <c r="V19" s="3">
        <f>V18*1.5</f>
        <v>9000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16"/>
        <v>0</v>
      </c>
      <c r="AE19">
        <f t="shared" si="9"/>
        <v>0</v>
      </c>
      <c r="AF19" s="3">
        <f t="shared" si="10"/>
        <v>0</v>
      </c>
      <c r="AH19">
        <f t="shared" si="11"/>
        <v>0</v>
      </c>
    </row>
    <row r="20" spans="1:34" ht="14.25" customHeight="1" outlineLevel="1" x14ac:dyDescent="0.25">
      <c r="B20" t="s">
        <v>216</v>
      </c>
      <c r="C20" s="39">
        <v>3</v>
      </c>
      <c r="D20" s="44" t="s">
        <v>618</v>
      </c>
      <c r="E20" s="44">
        <f>E18</f>
        <v>10</v>
      </c>
      <c r="F20" s="44">
        <f>F18</f>
        <v>15</v>
      </c>
      <c r="G20" s="44">
        <f>G18/2</f>
        <v>5</v>
      </c>
      <c r="H20" s="44">
        <f t="shared" ref="H20" si="27">H18</f>
        <v>0</v>
      </c>
      <c r="M20" s="2"/>
      <c r="N20" s="44">
        <v>0</v>
      </c>
      <c r="O20" s="44" t="s">
        <v>619</v>
      </c>
      <c r="P20" s="39" t="str">
        <f>IF(P1="Beide",P1,"Innere Sphäre")</f>
        <v>Beide</v>
      </c>
      <c r="T20" s="44">
        <f>T18*1.5</f>
        <v>22.5</v>
      </c>
      <c r="V20" s="3">
        <f>V18*4</f>
        <v>24000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16"/>
        <v>0</v>
      </c>
      <c r="AE20">
        <f t="shared" si="9"/>
        <v>0</v>
      </c>
      <c r="AF20" s="3">
        <f t="shared" si="10"/>
        <v>0</v>
      </c>
      <c r="AH20">
        <f t="shared" si="11"/>
        <v>0</v>
      </c>
    </row>
    <row r="21" spans="1:34" ht="14.25" customHeight="1" outlineLevel="1" x14ac:dyDescent="0.25">
      <c r="B21" t="s">
        <v>217</v>
      </c>
      <c r="C21" s="39">
        <v>3</v>
      </c>
      <c r="D21" s="44" t="s">
        <v>618</v>
      </c>
      <c r="E21" s="44">
        <f>E18</f>
        <v>10</v>
      </c>
      <c r="F21" s="44">
        <f>F18</f>
        <v>15</v>
      </c>
      <c r="G21" s="44">
        <f>G18/2</f>
        <v>5</v>
      </c>
      <c r="H21" s="44">
        <f t="shared" ref="H21" si="28">H18</f>
        <v>0</v>
      </c>
      <c r="M21" s="2"/>
      <c r="N21" s="44">
        <v>-2</v>
      </c>
      <c r="O21" s="44" t="s">
        <v>619</v>
      </c>
      <c r="P21" s="39" t="str">
        <f>IF(P1="Beide",P1,"Innere Sphäre")</f>
        <v>Beide</v>
      </c>
      <c r="T21" s="44">
        <f>T18*1.5</f>
        <v>22.5</v>
      </c>
      <c r="V21" s="3">
        <f>V18*6</f>
        <v>36000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16"/>
        <v>0</v>
      </c>
      <c r="AE21">
        <f t="shared" si="9"/>
        <v>0</v>
      </c>
      <c r="AF21" s="3">
        <f t="shared" si="10"/>
        <v>0</v>
      </c>
      <c r="AH21">
        <f t="shared" si="11"/>
        <v>0</v>
      </c>
    </row>
    <row r="22" spans="1:34" ht="14.25" customHeight="1" outlineLevel="1" x14ac:dyDescent="0.25">
      <c r="B22" t="s">
        <v>218</v>
      </c>
      <c r="C22" s="39">
        <v>3</v>
      </c>
      <c r="D22" s="44" t="s">
        <v>635</v>
      </c>
      <c r="E22" s="44">
        <f>E18</f>
        <v>10</v>
      </c>
      <c r="F22" s="44">
        <f>F18</f>
        <v>15</v>
      </c>
      <c r="G22" s="44">
        <f t="shared" ref="G22:H22" si="29">G18</f>
        <v>10</v>
      </c>
      <c r="H22" s="44">
        <f t="shared" si="29"/>
        <v>0</v>
      </c>
      <c r="M22" s="2"/>
      <c r="N22" s="44">
        <v>0</v>
      </c>
      <c r="O22" s="44" t="s">
        <v>636</v>
      </c>
      <c r="P22" s="39" t="str">
        <f>IF(P1="Beide",P1,"Innere Sphäre")</f>
        <v>Beide</v>
      </c>
      <c r="T22" s="44">
        <f>T18*1.5</f>
        <v>22.5</v>
      </c>
      <c r="V22" s="3">
        <f>V18*1.5</f>
        <v>9000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16"/>
        <v>0</v>
      </c>
      <c r="AE22">
        <f t="shared" si="9"/>
        <v>0</v>
      </c>
      <c r="AF22" s="3">
        <f t="shared" si="10"/>
        <v>0</v>
      </c>
      <c r="AH22">
        <f t="shared" si="11"/>
        <v>0</v>
      </c>
    </row>
    <row r="23" spans="1:34" ht="14.25" customHeight="1" outlineLevel="1" x14ac:dyDescent="0.25">
      <c r="B23" t="s">
        <v>219</v>
      </c>
      <c r="C23" s="39">
        <v>3</v>
      </c>
      <c r="D23" s="44" t="s">
        <v>618</v>
      </c>
      <c r="E23" s="44">
        <f>E18</f>
        <v>10</v>
      </c>
      <c r="F23" s="44">
        <f>F18</f>
        <v>15</v>
      </c>
      <c r="G23" s="44">
        <f>G18*2</f>
        <v>20</v>
      </c>
      <c r="H23" s="44">
        <f t="shared" ref="H23" si="30">H18</f>
        <v>0</v>
      </c>
      <c r="M23" s="2"/>
      <c r="N23" s="44">
        <v>0</v>
      </c>
      <c r="O23" s="44" t="s">
        <v>619</v>
      </c>
      <c r="P23" s="39" t="str">
        <f>IF(P1="Beide",P1,"Innere Sphäre")</f>
        <v>Beide</v>
      </c>
      <c r="T23" s="44">
        <f>T18*2</f>
        <v>30</v>
      </c>
      <c r="V23" s="3">
        <f>V18*1.5</f>
        <v>9000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16"/>
        <v>0</v>
      </c>
      <c r="AE23">
        <f t="shared" si="9"/>
        <v>0</v>
      </c>
      <c r="AF23" s="3">
        <f t="shared" si="10"/>
        <v>0</v>
      </c>
      <c r="AH23">
        <f t="shared" si="11"/>
        <v>0</v>
      </c>
    </row>
    <row r="24" spans="1:34" ht="14.25" customHeight="1" outlineLevel="1" x14ac:dyDescent="0.25">
      <c r="B24" t="s">
        <v>220</v>
      </c>
      <c r="C24" s="39">
        <v>3</v>
      </c>
      <c r="D24" s="44" t="s">
        <v>618</v>
      </c>
      <c r="E24" s="44">
        <f>E18-1</f>
        <v>9</v>
      </c>
      <c r="F24" s="44">
        <f>F18</f>
        <v>15</v>
      </c>
      <c r="G24" s="44">
        <f t="shared" ref="G24:H24" si="31">G18</f>
        <v>10</v>
      </c>
      <c r="H24" s="44">
        <f t="shared" si="31"/>
        <v>0</v>
      </c>
      <c r="M24" s="2"/>
      <c r="N24" s="44">
        <v>-1</v>
      </c>
      <c r="O24" s="44" t="s">
        <v>619</v>
      </c>
      <c r="P24" s="39" t="str">
        <f>IF(P1="Beide",P1,"Innere Sphäre")</f>
        <v>Beide</v>
      </c>
      <c r="T24" s="44">
        <f>T18*1.5</f>
        <v>22.5</v>
      </c>
      <c r="V24" s="3">
        <f>V18*1.5</f>
        <v>9000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16"/>
        <v>0</v>
      </c>
      <c r="AE24">
        <f t="shared" si="9"/>
        <v>0</v>
      </c>
      <c r="AF24" s="3">
        <f t="shared" si="10"/>
        <v>0</v>
      </c>
      <c r="AH24">
        <f t="shared" si="11"/>
        <v>0</v>
      </c>
    </row>
    <row r="25" spans="1:34" s="25" customFormat="1" ht="14.25" customHeight="1" outlineLevel="1" x14ac:dyDescent="0.25">
      <c r="A25" s="25" t="s">
        <v>194</v>
      </c>
      <c r="B25" s="25" t="s">
        <v>53</v>
      </c>
      <c r="C25" s="45">
        <v>7</v>
      </c>
      <c r="D25" s="45" t="s">
        <v>632</v>
      </c>
      <c r="E25" s="45">
        <v>20</v>
      </c>
      <c r="F25" s="45">
        <v>9</v>
      </c>
      <c r="G25" s="45">
        <v>5</v>
      </c>
      <c r="H25" s="45">
        <v>1</v>
      </c>
      <c r="I25" s="2"/>
      <c r="J25" s="2"/>
      <c r="K25" s="2"/>
      <c r="M25" s="2"/>
      <c r="N25" s="45">
        <v>0</v>
      </c>
      <c r="O25" s="45" t="s">
        <v>619</v>
      </c>
      <c r="P25" s="39" t="str">
        <f>IF(P1="Beide",P1,"Innere Sphäre")</f>
        <v>Beide</v>
      </c>
      <c r="Q25" s="45">
        <v>14</v>
      </c>
      <c r="R25" s="45">
        <v>10</v>
      </c>
      <c r="S25" s="45">
        <v>178</v>
      </c>
      <c r="T25" s="45">
        <v>22</v>
      </c>
      <c r="U25" s="48">
        <v>300000</v>
      </c>
      <c r="V25" s="48">
        <v>10000</v>
      </c>
      <c r="X25" s="25">
        <f t="shared" si="3"/>
        <v>0</v>
      </c>
      <c r="Y25" s="25">
        <f t="shared" si="4"/>
        <v>0</v>
      </c>
      <c r="Z25" s="25">
        <f t="shared" si="5"/>
        <v>0</v>
      </c>
      <c r="AA25" s="25">
        <f t="shared" si="6"/>
        <v>0</v>
      </c>
      <c r="AB25" s="25">
        <f t="shared" si="7"/>
        <v>0</v>
      </c>
      <c r="AC25" s="25">
        <f t="shared" si="8"/>
        <v>0</v>
      </c>
      <c r="AD25" s="25">
        <f t="shared" si="16"/>
        <v>0</v>
      </c>
      <c r="AE25" s="25">
        <f t="shared" si="9"/>
        <v>0</v>
      </c>
      <c r="AF25" s="48">
        <f t="shared" si="10"/>
        <v>0</v>
      </c>
      <c r="AH25" s="25">
        <f t="shared" si="11"/>
        <v>0</v>
      </c>
    </row>
    <row r="26" spans="1:34" ht="14.25" customHeight="1" outlineLevel="1" x14ac:dyDescent="0.25">
      <c r="B26" t="s">
        <v>215</v>
      </c>
      <c r="C26" s="39">
        <v>7</v>
      </c>
      <c r="D26" s="44" t="s">
        <v>634</v>
      </c>
      <c r="E26" s="44">
        <f>E25*4</f>
        <v>80</v>
      </c>
      <c r="F26" s="44">
        <f>F25</f>
        <v>9</v>
      </c>
      <c r="G26" s="44">
        <f t="shared" ref="G26" si="32">G25</f>
        <v>5</v>
      </c>
      <c r="H26" s="44">
        <f t="shared" ref="H26" si="33">H25</f>
        <v>1</v>
      </c>
      <c r="M26" s="2"/>
      <c r="N26" s="44">
        <v>0</v>
      </c>
      <c r="O26" s="44" t="s">
        <v>619</v>
      </c>
      <c r="P26" s="39" t="str">
        <f>IF(P1="Beide",P1,"Innere Sphäre")</f>
        <v>Beide</v>
      </c>
      <c r="T26" s="44">
        <f>T25/2</f>
        <v>11</v>
      </c>
      <c r="V26" s="3">
        <f>V25*1.5</f>
        <v>15000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16"/>
        <v>0</v>
      </c>
      <c r="AE26">
        <f t="shared" si="9"/>
        <v>0</v>
      </c>
      <c r="AF26" s="3">
        <f t="shared" si="10"/>
        <v>0</v>
      </c>
      <c r="AH26">
        <f t="shared" si="11"/>
        <v>0</v>
      </c>
    </row>
    <row r="27" spans="1:34" ht="14.25" customHeight="1" outlineLevel="1" x14ac:dyDescent="0.25">
      <c r="B27" t="s">
        <v>216</v>
      </c>
      <c r="C27" s="39">
        <v>7</v>
      </c>
      <c r="D27" s="44" t="s">
        <v>618</v>
      </c>
      <c r="E27" s="44">
        <f>E25</f>
        <v>20</v>
      </c>
      <c r="F27" s="44">
        <f>F25</f>
        <v>9</v>
      </c>
      <c r="G27" s="44">
        <f>G25/2</f>
        <v>2.5</v>
      </c>
      <c r="H27" s="44">
        <f t="shared" ref="H27" si="34">H25</f>
        <v>1</v>
      </c>
      <c r="M27" s="2"/>
      <c r="N27" s="44">
        <v>0</v>
      </c>
      <c r="O27" s="44" t="s">
        <v>619</v>
      </c>
      <c r="P27" s="39" t="str">
        <f>IF(P1="Beide",P1,"Innere Sphäre")</f>
        <v>Beide</v>
      </c>
      <c r="T27" s="44">
        <f>T25*1.5</f>
        <v>33</v>
      </c>
      <c r="V27" s="3">
        <f>V25*4</f>
        <v>40000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16"/>
        <v>0</v>
      </c>
      <c r="AE27">
        <f t="shared" si="9"/>
        <v>0</v>
      </c>
      <c r="AF27" s="3">
        <f t="shared" si="10"/>
        <v>0</v>
      </c>
      <c r="AH27">
        <f t="shared" si="11"/>
        <v>0</v>
      </c>
    </row>
    <row r="28" spans="1:34" ht="14.25" customHeight="1" outlineLevel="1" x14ac:dyDescent="0.25">
      <c r="B28" t="s">
        <v>217</v>
      </c>
      <c r="C28" s="39">
        <v>7</v>
      </c>
      <c r="D28" s="44" t="s">
        <v>618</v>
      </c>
      <c r="E28" s="44">
        <f>E25</f>
        <v>20</v>
      </c>
      <c r="F28" s="44">
        <f>F25</f>
        <v>9</v>
      </c>
      <c r="G28" s="44">
        <f>G25/2</f>
        <v>2.5</v>
      </c>
      <c r="H28" s="44">
        <f t="shared" ref="H28" si="35">H25</f>
        <v>1</v>
      </c>
      <c r="M28" s="2"/>
      <c r="N28" s="44">
        <v>-2</v>
      </c>
      <c r="O28" s="44" t="s">
        <v>619</v>
      </c>
      <c r="P28" s="39" t="str">
        <f>IF(P1="Beide",P23,"Innere Sphäre")</f>
        <v>Beide</v>
      </c>
      <c r="T28" s="44">
        <f>T25*1.5</f>
        <v>33</v>
      </c>
      <c r="V28" s="3">
        <f>V25*6</f>
        <v>60000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16"/>
        <v>0</v>
      </c>
      <c r="AE28">
        <f t="shared" si="9"/>
        <v>0</v>
      </c>
      <c r="AF28" s="3">
        <f t="shared" si="10"/>
        <v>0</v>
      </c>
      <c r="AH28">
        <f t="shared" si="11"/>
        <v>0</v>
      </c>
    </row>
    <row r="29" spans="1:34" ht="14.25" customHeight="1" outlineLevel="1" x14ac:dyDescent="0.25">
      <c r="B29" t="s">
        <v>218</v>
      </c>
      <c r="C29" s="39">
        <v>7</v>
      </c>
      <c r="D29" s="44" t="s">
        <v>635</v>
      </c>
      <c r="E29" s="44">
        <f>E25</f>
        <v>20</v>
      </c>
      <c r="F29" s="44">
        <f>F25</f>
        <v>9</v>
      </c>
      <c r="G29" s="44">
        <f t="shared" ref="G29:H29" si="36">G25</f>
        <v>5</v>
      </c>
      <c r="H29" s="44">
        <f t="shared" si="36"/>
        <v>1</v>
      </c>
      <c r="M29" s="2"/>
      <c r="N29" s="44">
        <v>0</v>
      </c>
      <c r="O29" s="44" t="s">
        <v>636</v>
      </c>
      <c r="P29" s="39" t="str">
        <f>IF(P1="Beide",P1,"Innere Sphäre")</f>
        <v>Beide</v>
      </c>
      <c r="T29" s="44">
        <f>T25*1.5</f>
        <v>33</v>
      </c>
      <c r="V29" s="3">
        <f>V25*1.5</f>
        <v>15000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16"/>
        <v>0</v>
      </c>
      <c r="AE29">
        <f t="shared" si="9"/>
        <v>0</v>
      </c>
      <c r="AF29" s="3">
        <f t="shared" si="10"/>
        <v>0</v>
      </c>
      <c r="AH29">
        <f t="shared" si="11"/>
        <v>0</v>
      </c>
    </row>
    <row r="30" spans="1:34" ht="14.25" customHeight="1" outlineLevel="1" x14ac:dyDescent="0.25">
      <c r="B30" t="s">
        <v>219</v>
      </c>
      <c r="C30" s="39">
        <v>7</v>
      </c>
      <c r="D30" s="44" t="s">
        <v>618</v>
      </c>
      <c r="E30" s="44">
        <f>E25</f>
        <v>20</v>
      </c>
      <c r="F30" s="44">
        <f>F25</f>
        <v>9</v>
      </c>
      <c r="G30" s="44">
        <f>G25*2</f>
        <v>10</v>
      </c>
      <c r="H30" s="44">
        <f t="shared" ref="H30" si="37">H25</f>
        <v>1</v>
      </c>
      <c r="M30" s="2"/>
      <c r="N30" s="44">
        <v>0</v>
      </c>
      <c r="O30" s="44" t="s">
        <v>619</v>
      </c>
      <c r="P30" s="39" t="str">
        <f>IF(P1="Beide",P1,"Innere Sphäre")</f>
        <v>Beide</v>
      </c>
      <c r="T30" s="44">
        <f>T25*2</f>
        <v>44</v>
      </c>
      <c r="V30" s="3">
        <f>V25*1.5</f>
        <v>15000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16"/>
        <v>0</v>
      </c>
      <c r="AE30">
        <f t="shared" si="9"/>
        <v>0</v>
      </c>
      <c r="AF30" s="3">
        <f t="shared" si="10"/>
        <v>0</v>
      </c>
      <c r="AH30">
        <f t="shared" si="11"/>
        <v>0</v>
      </c>
    </row>
    <row r="31" spans="1:34" ht="14.25" customHeight="1" outlineLevel="1" x14ac:dyDescent="0.25">
      <c r="B31" t="s">
        <v>220</v>
      </c>
      <c r="C31" s="39">
        <v>7</v>
      </c>
      <c r="D31" s="44" t="s">
        <v>618</v>
      </c>
      <c r="E31" s="44">
        <f>E25-1</f>
        <v>19</v>
      </c>
      <c r="F31" s="44">
        <f>F25</f>
        <v>9</v>
      </c>
      <c r="G31" s="44">
        <f t="shared" ref="G31:H31" si="38">G25</f>
        <v>5</v>
      </c>
      <c r="H31" s="44">
        <f t="shared" si="38"/>
        <v>1</v>
      </c>
      <c r="M31" s="2"/>
      <c r="N31" s="44">
        <v>-1</v>
      </c>
      <c r="O31" s="44" t="s">
        <v>619</v>
      </c>
      <c r="P31" s="39" t="str">
        <f>IF(P1="Beide",P1,"Innere Sphäre")</f>
        <v>Beide</v>
      </c>
      <c r="T31" s="44">
        <f>T25*1.5</f>
        <v>33</v>
      </c>
      <c r="V31" s="3">
        <f>V25*1.5</f>
        <v>15000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16"/>
        <v>0</v>
      </c>
      <c r="AE31">
        <f t="shared" si="9"/>
        <v>0</v>
      </c>
      <c r="AF31" s="3">
        <f t="shared" si="10"/>
        <v>0</v>
      </c>
      <c r="AH31">
        <f t="shared" si="11"/>
        <v>0</v>
      </c>
    </row>
    <row r="32" spans="1:34" s="25" customFormat="1" ht="14.25" customHeight="1" outlineLevel="1" x14ac:dyDescent="0.25">
      <c r="A32" s="25" t="s">
        <v>195</v>
      </c>
      <c r="B32" s="25" t="s">
        <v>53</v>
      </c>
      <c r="C32" s="45">
        <v>1</v>
      </c>
      <c r="D32" s="45" t="s">
        <v>614</v>
      </c>
      <c r="E32" s="45">
        <v>2</v>
      </c>
      <c r="F32" s="45">
        <v>35</v>
      </c>
      <c r="G32" s="45">
        <v>30</v>
      </c>
      <c r="H32" s="45">
        <v>0</v>
      </c>
      <c r="I32" s="2"/>
      <c r="J32" s="2"/>
      <c r="K32" s="2"/>
      <c r="M32" s="2"/>
      <c r="N32" s="45">
        <v>0</v>
      </c>
      <c r="O32" s="45" t="s">
        <v>619</v>
      </c>
      <c r="P32" s="39" t="str">
        <f>IF(P1="Beide",P1,"Innere Sphäre")</f>
        <v>Beide</v>
      </c>
      <c r="Q32" s="45">
        <v>8</v>
      </c>
      <c r="R32" s="45">
        <v>2</v>
      </c>
      <c r="S32" s="45">
        <v>52</v>
      </c>
      <c r="T32" s="45">
        <v>7</v>
      </c>
      <c r="U32" s="48">
        <v>100000</v>
      </c>
      <c r="V32" s="48">
        <v>3000</v>
      </c>
      <c r="X32" s="25">
        <f t="shared" si="3"/>
        <v>0</v>
      </c>
      <c r="Y32" s="25">
        <f t="shared" si="4"/>
        <v>0</v>
      </c>
      <c r="Z32" s="25">
        <f t="shared" si="5"/>
        <v>0</v>
      </c>
      <c r="AA32" s="25">
        <f t="shared" si="6"/>
        <v>0</v>
      </c>
      <c r="AB32" s="25">
        <f t="shared" si="7"/>
        <v>0</v>
      </c>
      <c r="AC32" s="25">
        <f t="shared" si="8"/>
        <v>0</v>
      </c>
      <c r="AD32" s="25">
        <f t="shared" si="16"/>
        <v>0</v>
      </c>
      <c r="AE32" s="25">
        <f t="shared" si="9"/>
        <v>0</v>
      </c>
      <c r="AF32" s="48">
        <f t="shared" si="10"/>
        <v>0</v>
      </c>
      <c r="AH32" s="25">
        <f t="shared" si="11"/>
        <v>0</v>
      </c>
    </row>
    <row r="33" spans="1:34" s="25" customFormat="1" ht="14.25" customHeight="1" outlineLevel="1" x14ac:dyDescent="0.25">
      <c r="A33" s="25" t="s">
        <v>196</v>
      </c>
      <c r="B33" s="25" t="s">
        <v>53</v>
      </c>
      <c r="C33" s="45">
        <v>3</v>
      </c>
      <c r="D33" s="45" t="s">
        <v>614</v>
      </c>
      <c r="E33" s="45">
        <v>5</v>
      </c>
      <c r="F33" s="45">
        <v>28</v>
      </c>
      <c r="G33" s="45">
        <v>15</v>
      </c>
      <c r="H33" s="45">
        <v>0</v>
      </c>
      <c r="I33" s="2"/>
      <c r="J33" s="2"/>
      <c r="K33" s="2"/>
      <c r="M33" s="2"/>
      <c r="N33" s="45">
        <v>0</v>
      </c>
      <c r="O33" s="45" t="s">
        <v>619</v>
      </c>
      <c r="P33" s="39" t="str">
        <f>IF(P1="Beide",P1,"Innere Sphäre")</f>
        <v>Beide</v>
      </c>
      <c r="Q33" s="45">
        <v>12</v>
      </c>
      <c r="R33" s="45">
        <v>4</v>
      </c>
      <c r="S33" s="45">
        <v>109</v>
      </c>
      <c r="T33" s="45">
        <v>14</v>
      </c>
      <c r="U33" s="48">
        <v>160000</v>
      </c>
      <c r="V33" s="48">
        <v>10000</v>
      </c>
      <c r="X33" s="25">
        <f t="shared" si="3"/>
        <v>0</v>
      </c>
      <c r="Y33" s="25">
        <f t="shared" si="4"/>
        <v>0</v>
      </c>
      <c r="Z33" s="25">
        <f t="shared" si="5"/>
        <v>0</v>
      </c>
      <c r="AA33" s="25">
        <f t="shared" si="6"/>
        <v>0</v>
      </c>
      <c r="AB33" s="25">
        <f t="shared" si="7"/>
        <v>0</v>
      </c>
      <c r="AC33" s="25">
        <f t="shared" si="8"/>
        <v>0</v>
      </c>
      <c r="AD33" s="25">
        <f t="shared" si="16"/>
        <v>0</v>
      </c>
      <c r="AE33" s="25">
        <f t="shared" si="9"/>
        <v>0</v>
      </c>
      <c r="AF33" s="48">
        <f t="shared" si="10"/>
        <v>0</v>
      </c>
      <c r="AH33" s="25">
        <f t="shared" si="11"/>
        <v>0</v>
      </c>
    </row>
    <row r="34" spans="1:34" s="25" customFormat="1" ht="14.25" customHeight="1" outlineLevel="1" x14ac:dyDescent="0.25">
      <c r="A34" s="25" t="s">
        <v>197</v>
      </c>
      <c r="B34" s="25" t="s">
        <v>53</v>
      </c>
      <c r="C34" s="45">
        <v>7</v>
      </c>
      <c r="D34" s="45" t="s">
        <v>614</v>
      </c>
      <c r="E34" s="45">
        <v>10</v>
      </c>
      <c r="F34" s="45">
        <v>20</v>
      </c>
      <c r="G34" s="45">
        <v>8</v>
      </c>
      <c r="H34" s="45">
        <v>0</v>
      </c>
      <c r="I34" s="2"/>
      <c r="J34" s="2"/>
      <c r="K34" s="2"/>
      <c r="M34" s="2"/>
      <c r="N34" s="45">
        <v>0</v>
      </c>
      <c r="O34" s="45" t="s">
        <v>619</v>
      </c>
      <c r="P34" s="39" t="str">
        <f>IF(P1="Beide",P1,"Innere Sphäre")</f>
        <v>Beide</v>
      </c>
      <c r="Q34" s="45">
        <v>14</v>
      </c>
      <c r="R34" s="45">
        <v>6</v>
      </c>
      <c r="S34" s="45">
        <v>158</v>
      </c>
      <c r="T34" s="45">
        <v>20</v>
      </c>
      <c r="U34" s="48">
        <v>230000</v>
      </c>
      <c r="V34" s="48">
        <v>20000</v>
      </c>
      <c r="X34" s="25">
        <f t="shared" si="3"/>
        <v>0</v>
      </c>
      <c r="Y34" s="25">
        <f t="shared" si="4"/>
        <v>0</v>
      </c>
      <c r="Z34" s="25">
        <f t="shared" si="5"/>
        <v>0</v>
      </c>
      <c r="AA34" s="25">
        <f t="shared" si="6"/>
        <v>0</v>
      </c>
      <c r="AB34" s="25">
        <f t="shared" si="7"/>
        <v>0</v>
      </c>
      <c r="AC34" s="25">
        <f t="shared" si="8"/>
        <v>0</v>
      </c>
      <c r="AD34" s="25">
        <f t="shared" si="16"/>
        <v>0</v>
      </c>
      <c r="AE34" s="25">
        <f t="shared" si="9"/>
        <v>0</v>
      </c>
      <c r="AF34" s="48">
        <f t="shared" si="10"/>
        <v>0</v>
      </c>
      <c r="AH34" s="25">
        <f t="shared" si="11"/>
        <v>0</v>
      </c>
    </row>
    <row r="35" spans="1:34" s="25" customFormat="1" ht="14.25" customHeight="1" outlineLevel="1" x14ac:dyDescent="0.25">
      <c r="A35" s="25" t="s">
        <v>198</v>
      </c>
      <c r="B35" s="25" t="s">
        <v>53</v>
      </c>
      <c r="C35" s="45">
        <v>15</v>
      </c>
      <c r="D35" s="45" t="s">
        <v>614</v>
      </c>
      <c r="E35" s="45">
        <v>20</v>
      </c>
      <c r="F35" s="45">
        <v>14</v>
      </c>
      <c r="G35" s="45">
        <v>4</v>
      </c>
      <c r="H35" s="45">
        <v>1</v>
      </c>
      <c r="I35" s="2"/>
      <c r="J35" s="2"/>
      <c r="K35" s="2"/>
      <c r="M35" s="2"/>
      <c r="N35" s="45">
        <v>0</v>
      </c>
      <c r="O35" s="45" t="s">
        <v>619</v>
      </c>
      <c r="P35" s="39" t="str">
        <f>IF(P1="Beide",P1,"Innere Sphäre")</f>
        <v>Beide</v>
      </c>
      <c r="Q35" s="45">
        <v>16.5</v>
      </c>
      <c r="R35" s="45">
        <v>8</v>
      </c>
      <c r="S35" s="45">
        <v>237</v>
      </c>
      <c r="T35" s="45">
        <v>30</v>
      </c>
      <c r="U35" s="48">
        <v>310000</v>
      </c>
      <c r="V35" s="48">
        <v>30000</v>
      </c>
      <c r="X35" s="25">
        <f t="shared" si="3"/>
        <v>0</v>
      </c>
      <c r="Y35" s="25">
        <f t="shared" si="4"/>
        <v>0</v>
      </c>
      <c r="Z35" s="25">
        <f t="shared" si="5"/>
        <v>0</v>
      </c>
      <c r="AA35" s="25">
        <f t="shared" si="6"/>
        <v>0</v>
      </c>
      <c r="AB35" s="25">
        <f t="shared" si="7"/>
        <v>0</v>
      </c>
      <c r="AC35" s="25">
        <f t="shared" si="8"/>
        <v>0</v>
      </c>
      <c r="AD35" s="25">
        <f t="shared" si="16"/>
        <v>0</v>
      </c>
      <c r="AE35" s="25">
        <f t="shared" si="9"/>
        <v>0</v>
      </c>
      <c r="AF35" s="48">
        <f t="shared" si="10"/>
        <v>0</v>
      </c>
      <c r="AH35" s="25">
        <f t="shared" si="11"/>
        <v>0</v>
      </c>
    </row>
    <row r="36" spans="1:34" s="25" customFormat="1" ht="14.25" customHeight="1" outlineLevel="1" x14ac:dyDescent="0.25">
      <c r="A36" s="25" t="s">
        <v>199</v>
      </c>
      <c r="B36" s="25" t="s">
        <v>53</v>
      </c>
      <c r="C36" s="45">
        <v>1</v>
      </c>
      <c r="D36" s="45" t="s">
        <v>632</v>
      </c>
      <c r="E36" s="45">
        <v>2</v>
      </c>
      <c r="F36" s="45">
        <v>27</v>
      </c>
      <c r="G36" s="45">
        <v>45</v>
      </c>
      <c r="H36" s="45">
        <v>0</v>
      </c>
      <c r="I36" s="2"/>
      <c r="J36" s="2"/>
      <c r="K36" s="2"/>
      <c r="M36" s="2"/>
      <c r="N36" s="45">
        <v>0</v>
      </c>
      <c r="O36" s="45" t="s">
        <v>619</v>
      </c>
      <c r="P36" s="39" t="str">
        <f>IF(P1="Beide",P1,"Innere Sphäre")</f>
        <v>Beide</v>
      </c>
      <c r="Q36" s="45">
        <v>6</v>
      </c>
      <c r="R36" s="45">
        <v>4</v>
      </c>
      <c r="S36" s="45">
        <v>42</v>
      </c>
      <c r="T36" s="45">
        <v>5</v>
      </c>
      <c r="U36" s="48">
        <v>150000</v>
      </c>
      <c r="V36" s="48">
        <v>2000</v>
      </c>
      <c r="X36" s="25">
        <f t="shared" si="3"/>
        <v>0</v>
      </c>
      <c r="Y36" s="25">
        <f t="shared" si="4"/>
        <v>0</v>
      </c>
      <c r="Z36" s="25">
        <f t="shared" si="5"/>
        <v>0</v>
      </c>
      <c r="AA36" s="25">
        <f t="shared" si="6"/>
        <v>0</v>
      </c>
      <c r="AB36" s="25">
        <f t="shared" si="7"/>
        <v>0</v>
      </c>
      <c r="AC36" s="25">
        <f t="shared" si="8"/>
        <v>0</v>
      </c>
      <c r="AD36" s="25">
        <f t="shared" si="16"/>
        <v>0</v>
      </c>
      <c r="AE36" s="25">
        <f t="shared" si="9"/>
        <v>0</v>
      </c>
      <c r="AF36" s="48">
        <f t="shared" si="10"/>
        <v>0</v>
      </c>
      <c r="AH36" s="25">
        <f t="shared" si="11"/>
        <v>0</v>
      </c>
    </row>
    <row r="37" spans="1:34" ht="14.25" customHeight="1" outlineLevel="1" x14ac:dyDescent="0.25">
      <c r="B37" t="s">
        <v>222</v>
      </c>
      <c r="C37" s="39">
        <v>1</v>
      </c>
      <c r="D37" s="39" t="s">
        <v>639</v>
      </c>
      <c r="E37" s="39">
        <v>2</v>
      </c>
      <c r="F37" s="39">
        <v>27</v>
      </c>
      <c r="G37" s="39">
        <v>45</v>
      </c>
      <c r="H37" s="39">
        <v>0</v>
      </c>
      <c r="M37" s="2"/>
      <c r="N37" s="39">
        <v>0</v>
      </c>
      <c r="O37" s="39" t="s">
        <v>636</v>
      </c>
      <c r="P37" s="39" t="str">
        <f>IF(P1="Beide",P1,"Innere Sphäre")</f>
        <v>Beide</v>
      </c>
      <c r="T37" s="44">
        <v>6</v>
      </c>
      <c r="V37" s="3">
        <v>3300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16"/>
        <v>0</v>
      </c>
      <c r="AE37">
        <f t="shared" si="9"/>
        <v>0</v>
      </c>
      <c r="AF37" s="3">
        <f t="shared" si="10"/>
        <v>0</v>
      </c>
      <c r="AH37">
        <f t="shared" si="11"/>
        <v>0</v>
      </c>
    </row>
    <row r="38" spans="1:34" s="25" customFormat="1" ht="14.25" customHeight="1" outlineLevel="1" x14ac:dyDescent="0.25">
      <c r="A38" s="25" t="s">
        <v>199</v>
      </c>
      <c r="B38" s="25" t="s">
        <v>53</v>
      </c>
      <c r="C38" s="45">
        <v>1</v>
      </c>
      <c r="D38" s="45" t="s">
        <v>632</v>
      </c>
      <c r="E38" s="45">
        <v>2</v>
      </c>
      <c r="F38" s="45">
        <v>30</v>
      </c>
      <c r="G38" s="45">
        <v>45</v>
      </c>
      <c r="H38" s="45">
        <v>0</v>
      </c>
      <c r="I38" s="2"/>
      <c r="J38" s="2"/>
      <c r="K38" s="2"/>
      <c r="M38" s="2"/>
      <c r="N38" s="45">
        <v>0</v>
      </c>
      <c r="O38" s="45" t="s">
        <v>619</v>
      </c>
      <c r="P38" s="51" t="str">
        <f>IF(P1="Beide",P1,"Clan")</f>
        <v>Beide</v>
      </c>
      <c r="Q38" s="45">
        <v>5</v>
      </c>
      <c r="R38" s="45">
        <v>3</v>
      </c>
      <c r="S38" s="45">
        <v>47</v>
      </c>
      <c r="T38" s="45">
        <v>6</v>
      </c>
      <c r="U38" s="48">
        <v>150000</v>
      </c>
      <c r="V38" s="48">
        <v>2000</v>
      </c>
      <c r="X38" s="25">
        <f t="shared" si="3"/>
        <v>0</v>
      </c>
      <c r="Y38" s="25">
        <f t="shared" si="4"/>
        <v>0</v>
      </c>
      <c r="Z38" s="25">
        <f t="shared" si="5"/>
        <v>0</v>
      </c>
      <c r="AA38" s="25">
        <f t="shared" si="6"/>
        <v>0</v>
      </c>
      <c r="AB38" s="25">
        <f t="shared" si="7"/>
        <v>0</v>
      </c>
      <c r="AC38" s="25">
        <f t="shared" si="8"/>
        <v>0</v>
      </c>
      <c r="AD38" s="25">
        <f t="shared" si="16"/>
        <v>0</v>
      </c>
      <c r="AE38" s="25">
        <f t="shared" si="9"/>
        <v>0</v>
      </c>
      <c r="AF38" s="48">
        <f t="shared" si="10"/>
        <v>0</v>
      </c>
      <c r="AH38" s="25">
        <f t="shared" si="11"/>
        <v>0</v>
      </c>
    </row>
    <row r="39" spans="1:34" ht="14.25" customHeight="1" outlineLevel="1" x14ac:dyDescent="0.25">
      <c r="B39" t="s">
        <v>222</v>
      </c>
      <c r="C39" s="39">
        <v>1</v>
      </c>
      <c r="D39" s="57" t="s">
        <v>639</v>
      </c>
      <c r="E39" s="39">
        <v>2</v>
      </c>
      <c r="F39" s="39">
        <v>30</v>
      </c>
      <c r="G39" s="39">
        <v>45</v>
      </c>
      <c r="H39" s="39">
        <v>0</v>
      </c>
      <c r="M39" s="2"/>
      <c r="N39" s="39">
        <v>0</v>
      </c>
      <c r="O39" s="39" t="s">
        <v>636</v>
      </c>
      <c r="P39" s="51" t="str">
        <f>IF(P1="Beide",P1,"Clan")</f>
        <v>Beide</v>
      </c>
      <c r="T39" s="44">
        <v>8</v>
      </c>
      <c r="V39" s="3">
        <v>3300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16"/>
        <v>0</v>
      </c>
      <c r="AE39">
        <f t="shared" si="9"/>
        <v>0</v>
      </c>
      <c r="AF39" s="3">
        <f t="shared" si="10"/>
        <v>0</v>
      </c>
      <c r="AH39">
        <f t="shared" si="11"/>
        <v>0</v>
      </c>
    </row>
    <row r="40" spans="1:34" s="25" customFormat="1" ht="14.25" customHeight="1" outlineLevel="1" x14ac:dyDescent="0.25">
      <c r="A40" s="25" t="s">
        <v>200</v>
      </c>
      <c r="B40" s="25" t="s">
        <v>53</v>
      </c>
      <c r="C40" s="45">
        <v>1</v>
      </c>
      <c r="D40" s="45" t="s">
        <v>632</v>
      </c>
      <c r="E40" s="45">
        <v>5</v>
      </c>
      <c r="F40" s="45">
        <v>21</v>
      </c>
      <c r="G40" s="45">
        <v>20</v>
      </c>
      <c r="H40" s="45">
        <v>0</v>
      </c>
      <c r="I40" s="2"/>
      <c r="J40" s="2"/>
      <c r="K40" s="2"/>
      <c r="M40" s="2"/>
      <c r="N40" s="45">
        <v>0</v>
      </c>
      <c r="O40" s="45" t="s">
        <v>619</v>
      </c>
      <c r="P40" s="39" t="str">
        <f>IF(P1="Beide",P1,"Innere Sphäre")</f>
        <v>Beide</v>
      </c>
      <c r="Q40" s="45">
        <v>8</v>
      </c>
      <c r="R40" s="45">
        <v>5</v>
      </c>
      <c r="S40" s="45">
        <v>83</v>
      </c>
      <c r="T40" s="45">
        <v>10</v>
      </c>
      <c r="U40" s="48">
        <v>250000</v>
      </c>
      <c r="V40" s="48">
        <v>9000</v>
      </c>
      <c r="X40" s="25">
        <f t="shared" si="3"/>
        <v>0</v>
      </c>
      <c r="Y40" s="25">
        <f t="shared" si="4"/>
        <v>0</v>
      </c>
      <c r="Z40" s="25">
        <f t="shared" si="5"/>
        <v>0</v>
      </c>
      <c r="AA40" s="25">
        <f t="shared" si="6"/>
        <v>0</v>
      </c>
      <c r="AB40" s="25">
        <f t="shared" si="7"/>
        <v>0</v>
      </c>
      <c r="AC40" s="25">
        <f t="shared" si="8"/>
        <v>0</v>
      </c>
      <c r="AD40" s="25">
        <f t="shared" si="16"/>
        <v>0</v>
      </c>
      <c r="AE40" s="25">
        <f t="shared" si="9"/>
        <v>0</v>
      </c>
      <c r="AF40" s="48">
        <f t="shared" si="10"/>
        <v>0</v>
      </c>
      <c r="AH40" s="25">
        <f t="shared" si="11"/>
        <v>0</v>
      </c>
    </row>
    <row r="41" spans="1:34" ht="14.25" customHeight="1" outlineLevel="1" x14ac:dyDescent="0.25">
      <c r="B41" t="s">
        <v>222</v>
      </c>
      <c r="C41" s="39">
        <v>1</v>
      </c>
      <c r="D41" s="57" t="s">
        <v>639</v>
      </c>
      <c r="E41" s="39">
        <v>5</v>
      </c>
      <c r="F41" s="39">
        <v>21</v>
      </c>
      <c r="G41" s="39">
        <v>20</v>
      </c>
      <c r="H41" s="39">
        <v>0</v>
      </c>
      <c r="M41" s="2"/>
      <c r="N41" s="39">
        <v>0</v>
      </c>
      <c r="O41" s="39" t="s">
        <v>636</v>
      </c>
      <c r="P41" s="39" t="str">
        <f>IF(P1="Beide",P1,"Innere Sphäre")</f>
        <v>Beide</v>
      </c>
      <c r="T41" s="44">
        <v>12</v>
      </c>
      <c r="V41" s="3">
        <v>15000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16"/>
        <v>0</v>
      </c>
      <c r="AE41">
        <f t="shared" si="9"/>
        <v>0</v>
      </c>
      <c r="AF41" s="3">
        <f t="shared" si="10"/>
        <v>0</v>
      </c>
      <c r="AH41">
        <f t="shared" si="11"/>
        <v>0</v>
      </c>
    </row>
    <row r="42" spans="1:34" s="25" customFormat="1" ht="14.25" customHeight="1" outlineLevel="1" x14ac:dyDescent="0.25">
      <c r="A42" s="25" t="s">
        <v>200</v>
      </c>
      <c r="B42" s="25" t="s">
        <v>53</v>
      </c>
      <c r="C42" s="45">
        <v>1</v>
      </c>
      <c r="D42" s="45" t="s">
        <v>632</v>
      </c>
      <c r="E42" s="45">
        <v>5</v>
      </c>
      <c r="F42" s="45">
        <v>24</v>
      </c>
      <c r="G42" s="45">
        <v>20</v>
      </c>
      <c r="H42" s="45">
        <v>0</v>
      </c>
      <c r="I42" s="2"/>
      <c r="J42" s="2"/>
      <c r="K42" s="2"/>
      <c r="M42" s="2"/>
      <c r="N42" s="45">
        <v>0</v>
      </c>
      <c r="O42" s="45" t="s">
        <v>619</v>
      </c>
      <c r="P42" s="51" t="str">
        <f>IF(P1="Beide",P1,"Clan")</f>
        <v>Beide</v>
      </c>
      <c r="Q42" s="45">
        <v>7</v>
      </c>
      <c r="R42" s="45">
        <v>4</v>
      </c>
      <c r="S42" s="45">
        <v>93</v>
      </c>
      <c r="T42" s="45">
        <v>12</v>
      </c>
      <c r="U42" s="48">
        <v>250000</v>
      </c>
      <c r="V42" s="48">
        <v>9000</v>
      </c>
      <c r="X42" s="25">
        <f t="shared" si="3"/>
        <v>0</v>
      </c>
      <c r="Y42" s="25">
        <f t="shared" si="4"/>
        <v>0</v>
      </c>
      <c r="Z42" s="25">
        <f t="shared" si="5"/>
        <v>0</v>
      </c>
      <c r="AA42" s="25">
        <f t="shared" si="6"/>
        <v>0</v>
      </c>
      <c r="AB42" s="25">
        <f t="shared" si="7"/>
        <v>0</v>
      </c>
      <c r="AC42" s="25">
        <f t="shared" si="8"/>
        <v>0</v>
      </c>
      <c r="AD42" s="25">
        <f t="shared" si="16"/>
        <v>0</v>
      </c>
      <c r="AE42" s="25">
        <f t="shared" si="9"/>
        <v>0</v>
      </c>
      <c r="AF42" s="48">
        <f t="shared" si="10"/>
        <v>0</v>
      </c>
      <c r="AH42" s="25">
        <f t="shared" si="11"/>
        <v>0</v>
      </c>
    </row>
    <row r="43" spans="1:34" ht="14.25" customHeight="1" outlineLevel="1" x14ac:dyDescent="0.25">
      <c r="B43" t="s">
        <v>222</v>
      </c>
      <c r="C43" s="39">
        <v>1</v>
      </c>
      <c r="D43" s="57" t="s">
        <v>639</v>
      </c>
      <c r="E43" s="39">
        <v>5</v>
      </c>
      <c r="F43" s="39">
        <v>24</v>
      </c>
      <c r="G43" s="39">
        <v>20</v>
      </c>
      <c r="H43" s="39">
        <v>0</v>
      </c>
      <c r="M43" s="2"/>
      <c r="N43" s="39">
        <v>0</v>
      </c>
      <c r="O43" s="39" t="s">
        <v>636</v>
      </c>
      <c r="P43" s="51" t="str">
        <f>IF(P1="Beide",P1,"Clan")</f>
        <v>Beide</v>
      </c>
      <c r="T43" s="44">
        <v>15</v>
      </c>
      <c r="V43" s="3">
        <v>15000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16"/>
        <v>0</v>
      </c>
      <c r="AE43">
        <f t="shared" si="9"/>
        <v>0</v>
      </c>
      <c r="AF43" s="3">
        <f t="shared" si="10"/>
        <v>0</v>
      </c>
      <c r="AH43">
        <f t="shared" si="11"/>
        <v>0</v>
      </c>
    </row>
    <row r="44" spans="1:34" s="25" customFormat="1" ht="14.25" customHeight="1" outlineLevel="1" x14ac:dyDescent="0.25">
      <c r="A44" s="25" t="s">
        <v>201</v>
      </c>
      <c r="B44" s="25" t="s">
        <v>53</v>
      </c>
      <c r="C44" s="45">
        <v>2</v>
      </c>
      <c r="D44" s="45" t="s">
        <v>632</v>
      </c>
      <c r="E44" s="45">
        <v>10</v>
      </c>
      <c r="F44" s="45">
        <v>18</v>
      </c>
      <c r="G44" s="45">
        <v>10</v>
      </c>
      <c r="H44" s="45">
        <v>0</v>
      </c>
      <c r="I44" s="2"/>
      <c r="J44" s="2"/>
      <c r="K44" s="2"/>
      <c r="M44" s="2"/>
      <c r="N44" s="45">
        <v>0</v>
      </c>
      <c r="O44" s="45" t="s">
        <v>619</v>
      </c>
      <c r="P44" s="39" t="str">
        <f>IF(P1="Beide",P1,"Innere Sphäre")</f>
        <v>Beide</v>
      </c>
      <c r="Q44" s="45">
        <v>11</v>
      </c>
      <c r="R44" s="45">
        <v>6</v>
      </c>
      <c r="S44" s="45">
        <v>148</v>
      </c>
      <c r="T44" s="45">
        <v>19</v>
      </c>
      <c r="U44" s="48">
        <v>400000</v>
      </c>
      <c r="V44" s="48">
        <v>12000</v>
      </c>
      <c r="X44" s="25">
        <f t="shared" si="3"/>
        <v>0</v>
      </c>
      <c r="Y44" s="25">
        <f t="shared" si="4"/>
        <v>0</v>
      </c>
      <c r="Z44" s="25">
        <f t="shared" si="5"/>
        <v>0</v>
      </c>
      <c r="AA44" s="25">
        <f t="shared" si="6"/>
        <v>0</v>
      </c>
      <c r="AB44" s="25">
        <f t="shared" si="7"/>
        <v>0</v>
      </c>
      <c r="AC44" s="25">
        <f t="shared" si="8"/>
        <v>0</v>
      </c>
      <c r="AD44" s="25">
        <f t="shared" si="16"/>
        <v>0</v>
      </c>
      <c r="AE44" s="25">
        <f t="shared" si="9"/>
        <v>0</v>
      </c>
      <c r="AF44" s="48">
        <f t="shared" si="10"/>
        <v>0</v>
      </c>
      <c r="AH44" s="25">
        <f t="shared" si="11"/>
        <v>0</v>
      </c>
    </row>
    <row r="45" spans="1:34" ht="14.25" customHeight="1" outlineLevel="1" x14ac:dyDescent="0.25">
      <c r="B45" t="s">
        <v>222</v>
      </c>
      <c r="C45" s="39">
        <v>2</v>
      </c>
      <c r="D45" s="57" t="s">
        <v>639</v>
      </c>
      <c r="E45" s="39">
        <v>10</v>
      </c>
      <c r="F45" s="39">
        <v>18</v>
      </c>
      <c r="G45" s="39">
        <v>10</v>
      </c>
      <c r="H45" s="39">
        <v>0</v>
      </c>
      <c r="M45" s="2"/>
      <c r="N45" s="39">
        <v>0</v>
      </c>
      <c r="O45" s="39" t="s">
        <v>636</v>
      </c>
      <c r="P45" s="39" t="str">
        <f>IF(P1="Beide",P1,"Innere Sphäre")</f>
        <v>Beide</v>
      </c>
      <c r="T45" s="44">
        <v>23</v>
      </c>
      <c r="V45" s="3">
        <v>20000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16"/>
        <v>0</v>
      </c>
      <c r="AE45">
        <f t="shared" si="9"/>
        <v>0</v>
      </c>
      <c r="AF45" s="3">
        <f t="shared" si="10"/>
        <v>0</v>
      </c>
      <c r="AH45">
        <f t="shared" si="11"/>
        <v>0</v>
      </c>
    </row>
    <row r="46" spans="1:34" s="25" customFormat="1" ht="14.25" customHeight="1" outlineLevel="1" x14ac:dyDescent="0.25">
      <c r="A46" s="25" t="s">
        <v>201</v>
      </c>
      <c r="B46" s="25" t="s">
        <v>53</v>
      </c>
      <c r="C46" s="45">
        <v>2</v>
      </c>
      <c r="D46" s="45" t="s">
        <v>632</v>
      </c>
      <c r="E46" s="45">
        <v>10</v>
      </c>
      <c r="F46" s="45">
        <v>18</v>
      </c>
      <c r="G46" s="45">
        <v>10</v>
      </c>
      <c r="H46" s="45">
        <v>0</v>
      </c>
      <c r="I46" s="2"/>
      <c r="J46" s="2"/>
      <c r="K46" s="2"/>
      <c r="M46" s="2"/>
      <c r="N46" s="45">
        <v>0</v>
      </c>
      <c r="O46" s="45" t="s">
        <v>619</v>
      </c>
      <c r="P46" s="51" t="str">
        <f>IF(P1="Beide",P1,"Clan")</f>
        <v>Beide</v>
      </c>
      <c r="Q46" s="45">
        <v>10</v>
      </c>
      <c r="R46" s="45">
        <v>9</v>
      </c>
      <c r="S46" s="45">
        <v>148</v>
      </c>
      <c r="T46" s="45">
        <v>19</v>
      </c>
      <c r="U46" s="48">
        <v>400000</v>
      </c>
      <c r="V46" s="48">
        <v>12000</v>
      </c>
      <c r="X46" s="25">
        <f t="shared" si="3"/>
        <v>0</v>
      </c>
      <c r="Y46" s="25">
        <f t="shared" si="4"/>
        <v>0</v>
      </c>
      <c r="Z46" s="25">
        <f t="shared" si="5"/>
        <v>0</v>
      </c>
      <c r="AA46" s="25">
        <f t="shared" si="6"/>
        <v>0</v>
      </c>
      <c r="AB46" s="25">
        <f t="shared" si="7"/>
        <v>0</v>
      </c>
      <c r="AC46" s="25">
        <f t="shared" si="8"/>
        <v>0</v>
      </c>
      <c r="AD46" s="25">
        <f t="shared" si="16"/>
        <v>0</v>
      </c>
      <c r="AE46" s="25">
        <f t="shared" si="9"/>
        <v>0</v>
      </c>
      <c r="AF46" s="48">
        <f t="shared" si="10"/>
        <v>0</v>
      </c>
      <c r="AH46" s="25">
        <f t="shared" si="11"/>
        <v>0</v>
      </c>
    </row>
    <row r="47" spans="1:34" ht="14.25" customHeight="1" outlineLevel="1" x14ac:dyDescent="0.25">
      <c r="B47" t="s">
        <v>222</v>
      </c>
      <c r="C47" s="39">
        <v>2</v>
      </c>
      <c r="D47" s="57" t="s">
        <v>639</v>
      </c>
      <c r="E47" s="39">
        <v>10</v>
      </c>
      <c r="F47" s="39">
        <v>18</v>
      </c>
      <c r="G47" s="39">
        <v>10</v>
      </c>
      <c r="H47" s="39">
        <v>0</v>
      </c>
      <c r="M47" s="2"/>
      <c r="N47" s="39">
        <v>0</v>
      </c>
      <c r="O47" s="39" t="s">
        <v>636</v>
      </c>
      <c r="P47" s="51" t="str">
        <f>IF(P1="Beide",P1,"Clan")</f>
        <v>Beide</v>
      </c>
      <c r="T47" s="44">
        <v>23</v>
      </c>
      <c r="V47" s="3">
        <v>20000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16"/>
        <v>0</v>
      </c>
      <c r="AE47">
        <f t="shared" si="9"/>
        <v>0</v>
      </c>
      <c r="AF47" s="3">
        <f t="shared" si="10"/>
        <v>0</v>
      </c>
      <c r="AH47">
        <f t="shared" si="11"/>
        <v>0</v>
      </c>
    </row>
    <row r="48" spans="1:34" s="25" customFormat="1" ht="14.25" customHeight="1" outlineLevel="1" x14ac:dyDescent="0.25">
      <c r="A48" s="25" t="s">
        <v>202</v>
      </c>
      <c r="B48" s="25" t="s">
        <v>53</v>
      </c>
      <c r="C48" s="45">
        <v>6</v>
      </c>
      <c r="D48" s="45" t="s">
        <v>632</v>
      </c>
      <c r="E48" s="45">
        <v>20</v>
      </c>
      <c r="F48" s="45">
        <v>12</v>
      </c>
      <c r="G48" s="45">
        <v>5</v>
      </c>
      <c r="H48" s="45">
        <v>1</v>
      </c>
      <c r="I48" s="2"/>
      <c r="J48" s="2"/>
      <c r="K48" s="2"/>
      <c r="M48" s="2"/>
      <c r="N48" s="45">
        <v>0</v>
      </c>
      <c r="O48" s="45" t="s">
        <v>619</v>
      </c>
      <c r="P48" s="39" t="str">
        <f>IF(P1="Beide",P1,"Innere Sphäre")</f>
        <v>Beide</v>
      </c>
      <c r="Q48" s="45">
        <v>14</v>
      </c>
      <c r="R48" s="45">
        <v>11</v>
      </c>
      <c r="S48" s="45">
        <v>237</v>
      </c>
      <c r="T48" s="45">
        <v>30</v>
      </c>
      <c r="U48" s="48">
        <v>600000</v>
      </c>
      <c r="V48" s="48">
        <v>20000</v>
      </c>
      <c r="X48" s="25">
        <f t="shared" si="3"/>
        <v>0</v>
      </c>
      <c r="Y48" s="25">
        <f t="shared" si="4"/>
        <v>0</v>
      </c>
      <c r="Z48" s="25">
        <f t="shared" si="5"/>
        <v>0</v>
      </c>
      <c r="AA48" s="25">
        <f t="shared" si="6"/>
        <v>0</v>
      </c>
      <c r="AB48" s="25">
        <f t="shared" si="7"/>
        <v>0</v>
      </c>
      <c r="AC48" s="25">
        <f t="shared" si="8"/>
        <v>0</v>
      </c>
      <c r="AD48" s="25">
        <f t="shared" si="16"/>
        <v>0</v>
      </c>
      <c r="AE48" s="25">
        <f t="shared" si="9"/>
        <v>0</v>
      </c>
      <c r="AF48" s="48">
        <f t="shared" si="10"/>
        <v>0</v>
      </c>
      <c r="AH48" s="25">
        <f t="shared" si="11"/>
        <v>0</v>
      </c>
    </row>
    <row r="49" spans="1:34" ht="14.25" customHeight="1" outlineLevel="1" x14ac:dyDescent="0.25">
      <c r="B49" t="s">
        <v>222</v>
      </c>
      <c r="C49" s="39">
        <v>6</v>
      </c>
      <c r="D49" s="57" t="s">
        <v>639</v>
      </c>
      <c r="E49" s="39">
        <v>20</v>
      </c>
      <c r="F49" s="39">
        <v>12</v>
      </c>
      <c r="G49" s="39">
        <v>5</v>
      </c>
      <c r="H49" s="39">
        <v>1</v>
      </c>
      <c r="M49" s="2"/>
      <c r="N49" s="39">
        <v>0</v>
      </c>
      <c r="O49" s="39" t="s">
        <v>636</v>
      </c>
      <c r="P49" s="39" t="str">
        <f>IF(P1="Beide",P1,"Innere Sphäre")</f>
        <v>Beide</v>
      </c>
      <c r="T49" s="44">
        <v>36</v>
      </c>
      <c r="V49" s="3">
        <v>34000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16"/>
        <v>0</v>
      </c>
      <c r="AE49">
        <f t="shared" si="9"/>
        <v>0</v>
      </c>
      <c r="AF49" s="3">
        <f t="shared" si="10"/>
        <v>0</v>
      </c>
      <c r="AH49">
        <f t="shared" si="11"/>
        <v>0</v>
      </c>
    </row>
    <row r="50" spans="1:34" s="25" customFormat="1" ht="14.25" customHeight="1" outlineLevel="1" x14ac:dyDescent="0.25">
      <c r="A50" s="25" t="s">
        <v>202</v>
      </c>
      <c r="B50" s="25" t="s">
        <v>53</v>
      </c>
      <c r="C50" s="45">
        <v>6</v>
      </c>
      <c r="D50" s="45" t="s">
        <v>632</v>
      </c>
      <c r="E50" s="45">
        <v>20</v>
      </c>
      <c r="F50" s="45">
        <v>12</v>
      </c>
      <c r="G50" s="45">
        <v>5</v>
      </c>
      <c r="H50" s="45">
        <v>1</v>
      </c>
      <c r="I50" s="2"/>
      <c r="J50" s="2"/>
      <c r="K50" s="2"/>
      <c r="M50" s="2"/>
      <c r="N50" s="45">
        <v>0</v>
      </c>
      <c r="O50" s="45" t="s">
        <v>619</v>
      </c>
      <c r="P50" s="51" t="str">
        <f>IF(P1="Beide",P1,"Clan")</f>
        <v>Beide</v>
      </c>
      <c r="Q50" s="45">
        <v>12</v>
      </c>
      <c r="R50" s="45">
        <v>9</v>
      </c>
      <c r="S50" s="45">
        <v>237</v>
      </c>
      <c r="T50" s="45">
        <v>30</v>
      </c>
      <c r="U50" s="48">
        <v>600000</v>
      </c>
      <c r="V50" s="48">
        <v>20000</v>
      </c>
      <c r="X50" s="25">
        <f t="shared" si="3"/>
        <v>0</v>
      </c>
      <c r="Y50" s="25">
        <f t="shared" si="4"/>
        <v>0</v>
      </c>
      <c r="Z50" s="25">
        <f t="shared" si="5"/>
        <v>0</v>
      </c>
      <c r="AA50" s="25">
        <f t="shared" si="6"/>
        <v>0</v>
      </c>
      <c r="AB50" s="25">
        <f t="shared" si="7"/>
        <v>0</v>
      </c>
      <c r="AC50" s="25">
        <f t="shared" si="8"/>
        <v>0</v>
      </c>
      <c r="AD50" s="25">
        <f t="shared" si="16"/>
        <v>0</v>
      </c>
      <c r="AE50" s="25">
        <f t="shared" si="9"/>
        <v>0</v>
      </c>
      <c r="AF50" s="48">
        <f t="shared" si="10"/>
        <v>0</v>
      </c>
      <c r="AH50" s="25">
        <f t="shared" si="11"/>
        <v>0</v>
      </c>
    </row>
    <row r="51" spans="1:34" ht="14.25" customHeight="1" outlineLevel="1" x14ac:dyDescent="0.25">
      <c r="B51" t="s">
        <v>222</v>
      </c>
      <c r="C51" s="39">
        <v>6</v>
      </c>
      <c r="D51" s="57" t="s">
        <v>639</v>
      </c>
      <c r="E51" s="39">
        <v>20</v>
      </c>
      <c r="F51" s="39">
        <v>12</v>
      </c>
      <c r="G51" s="39">
        <v>5</v>
      </c>
      <c r="H51" s="39">
        <v>1</v>
      </c>
      <c r="M51" s="2"/>
      <c r="N51" s="39">
        <v>0</v>
      </c>
      <c r="O51" s="39" t="s">
        <v>636</v>
      </c>
      <c r="P51" s="51" t="str">
        <f>IF(P1="Beide",P1,"Clan")</f>
        <v>Beide</v>
      </c>
      <c r="T51" s="44">
        <v>36</v>
      </c>
      <c r="V51" s="3">
        <v>34000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16"/>
        <v>0</v>
      </c>
      <c r="AE51">
        <f t="shared" si="9"/>
        <v>0</v>
      </c>
      <c r="AF51" s="3">
        <f t="shared" si="10"/>
        <v>0</v>
      </c>
      <c r="AH51">
        <f t="shared" si="11"/>
        <v>0</v>
      </c>
    </row>
    <row r="52" spans="1:34" s="25" customFormat="1" ht="14.25" customHeight="1" outlineLevel="1" x14ac:dyDescent="0.25">
      <c r="A52" s="25" t="s">
        <v>203</v>
      </c>
      <c r="B52" s="25" t="s">
        <v>53</v>
      </c>
      <c r="C52" s="45">
        <v>1</v>
      </c>
      <c r="D52" s="45" t="s">
        <v>632</v>
      </c>
      <c r="E52" s="45">
        <v>2</v>
      </c>
      <c r="F52" s="45">
        <v>18</v>
      </c>
      <c r="G52" s="45">
        <v>45</v>
      </c>
      <c r="H52" s="45">
        <v>0</v>
      </c>
      <c r="I52" s="2"/>
      <c r="J52" s="2"/>
      <c r="K52" s="2"/>
      <c r="M52" s="2"/>
      <c r="N52" s="45">
        <v>0</v>
      </c>
      <c r="O52" s="45" t="s">
        <v>619</v>
      </c>
      <c r="P52" s="57" t="str">
        <f>IF(P1="Beide",P1,"Innere Sphäre")</f>
        <v>Beide</v>
      </c>
      <c r="Q52" s="45">
        <v>4</v>
      </c>
      <c r="R52" s="45">
        <v>1</v>
      </c>
      <c r="S52" s="45">
        <v>30</v>
      </c>
      <c r="T52" s="45">
        <v>4</v>
      </c>
      <c r="U52" s="48">
        <v>100000</v>
      </c>
      <c r="V52" s="48">
        <v>1000</v>
      </c>
      <c r="X52" s="25">
        <f t="shared" si="3"/>
        <v>0</v>
      </c>
      <c r="Y52" s="25">
        <f t="shared" si="4"/>
        <v>0</v>
      </c>
      <c r="Z52" s="25">
        <f t="shared" si="5"/>
        <v>0</v>
      </c>
      <c r="AA52" s="25">
        <f t="shared" si="6"/>
        <v>0</v>
      </c>
      <c r="AB52" s="25">
        <f t="shared" si="7"/>
        <v>0</v>
      </c>
      <c r="AC52" s="25">
        <f t="shared" si="8"/>
        <v>0</v>
      </c>
      <c r="AD52" s="25">
        <f t="shared" si="16"/>
        <v>0</v>
      </c>
      <c r="AE52" s="25">
        <f t="shared" si="9"/>
        <v>0</v>
      </c>
      <c r="AF52" s="48">
        <f t="shared" si="10"/>
        <v>0</v>
      </c>
      <c r="AH52" s="25">
        <f t="shared" si="11"/>
        <v>0</v>
      </c>
    </row>
    <row r="53" spans="1:34" ht="14.25" customHeight="1" outlineLevel="1" x14ac:dyDescent="0.25">
      <c r="B53" t="s">
        <v>215</v>
      </c>
      <c r="C53" s="57">
        <v>1</v>
      </c>
      <c r="D53" s="57" t="s">
        <v>634</v>
      </c>
      <c r="E53" s="57">
        <f>E52*4</f>
        <v>8</v>
      </c>
      <c r="F53" s="57">
        <f>F52</f>
        <v>18</v>
      </c>
      <c r="G53" s="57">
        <f t="shared" ref="G53:H53" si="39">G52</f>
        <v>45</v>
      </c>
      <c r="H53" s="57">
        <f t="shared" si="39"/>
        <v>0</v>
      </c>
      <c r="M53" s="2"/>
      <c r="N53" s="57">
        <v>0</v>
      </c>
      <c r="O53" s="57" t="s">
        <v>619</v>
      </c>
      <c r="P53" s="57" t="str">
        <f>IF(P1="Beide",P1,"Innere Sphäre")</f>
        <v>Beide</v>
      </c>
      <c r="Q53" s="57"/>
      <c r="R53" s="57"/>
      <c r="S53" s="57"/>
      <c r="T53" s="57">
        <f>T52/2</f>
        <v>2</v>
      </c>
      <c r="V53" s="3">
        <f>V52*1.5</f>
        <v>1500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16"/>
        <v>0</v>
      </c>
      <c r="AE53">
        <f t="shared" si="9"/>
        <v>0</v>
      </c>
      <c r="AF53" s="3">
        <f t="shared" si="10"/>
        <v>0</v>
      </c>
      <c r="AH53">
        <f t="shared" si="11"/>
        <v>0</v>
      </c>
    </row>
    <row r="54" spans="1:34" ht="14.25" customHeight="1" outlineLevel="1" x14ac:dyDescent="0.25">
      <c r="B54" t="s">
        <v>216</v>
      </c>
      <c r="C54" s="57">
        <v>1</v>
      </c>
      <c r="D54" s="57" t="s">
        <v>618</v>
      </c>
      <c r="E54" s="57">
        <f>E52</f>
        <v>2</v>
      </c>
      <c r="F54" s="57">
        <f>F52</f>
        <v>18</v>
      </c>
      <c r="G54" s="57">
        <f>G52/2</f>
        <v>22.5</v>
      </c>
      <c r="H54" s="57">
        <f t="shared" ref="H54" si="40">H52</f>
        <v>0</v>
      </c>
      <c r="M54" s="2"/>
      <c r="N54" s="57">
        <v>0</v>
      </c>
      <c r="O54" s="57" t="s">
        <v>619</v>
      </c>
      <c r="P54" s="57" t="str">
        <f>IF(P49="Beide",P49,"Innere Sphäre")</f>
        <v>Beide</v>
      </c>
      <c r="Q54" s="57"/>
      <c r="R54" s="57"/>
      <c r="S54" s="57"/>
      <c r="T54" s="57">
        <f>T52*1.5</f>
        <v>6</v>
      </c>
      <c r="V54" s="3">
        <f>V52*4</f>
        <v>4000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16"/>
        <v>0</v>
      </c>
      <c r="AE54">
        <f t="shared" si="9"/>
        <v>0</v>
      </c>
      <c r="AF54" s="3">
        <f t="shared" si="10"/>
        <v>0</v>
      </c>
      <c r="AH54">
        <f t="shared" si="11"/>
        <v>0</v>
      </c>
    </row>
    <row r="55" spans="1:34" ht="14.25" customHeight="1" outlineLevel="1" x14ac:dyDescent="0.25">
      <c r="B55" t="s">
        <v>217</v>
      </c>
      <c r="C55" s="57">
        <v>1</v>
      </c>
      <c r="D55" s="57" t="s">
        <v>618</v>
      </c>
      <c r="E55" s="57">
        <f>E52</f>
        <v>2</v>
      </c>
      <c r="F55" s="57">
        <f>F52</f>
        <v>18</v>
      </c>
      <c r="G55" s="57">
        <f>G52/2</f>
        <v>22.5</v>
      </c>
      <c r="H55" s="57">
        <f t="shared" ref="H55" si="41">H52</f>
        <v>0</v>
      </c>
      <c r="M55" s="2"/>
      <c r="N55" s="57">
        <v>-2</v>
      </c>
      <c r="O55" s="57" t="s">
        <v>619</v>
      </c>
      <c r="P55" s="57" t="str">
        <f>IF(P49="Beide",P49,"Innere Sphäre")</f>
        <v>Beide</v>
      </c>
      <c r="Q55" s="57"/>
      <c r="R55" s="57"/>
      <c r="S55" s="57"/>
      <c r="T55" s="57">
        <f>T52*1.5</f>
        <v>6</v>
      </c>
      <c r="V55" s="3">
        <f>V52*6</f>
        <v>6000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16"/>
        <v>0</v>
      </c>
      <c r="AE55">
        <f t="shared" si="9"/>
        <v>0</v>
      </c>
      <c r="AF55" s="3">
        <f t="shared" si="10"/>
        <v>0</v>
      </c>
      <c r="AH55">
        <f t="shared" si="11"/>
        <v>0</v>
      </c>
    </row>
    <row r="56" spans="1:34" ht="14.25" customHeight="1" outlineLevel="1" x14ac:dyDescent="0.25">
      <c r="B56" t="s">
        <v>218</v>
      </c>
      <c r="C56" s="57">
        <v>1</v>
      </c>
      <c r="D56" s="57" t="s">
        <v>635</v>
      </c>
      <c r="E56" s="57">
        <f>E52</f>
        <v>2</v>
      </c>
      <c r="F56" s="57">
        <f>F52</f>
        <v>18</v>
      </c>
      <c r="G56" s="57">
        <f t="shared" ref="G56:H56" si="42">G52</f>
        <v>45</v>
      </c>
      <c r="H56" s="57">
        <f t="shared" si="42"/>
        <v>0</v>
      </c>
      <c r="M56" s="2"/>
      <c r="N56" s="57">
        <v>0</v>
      </c>
      <c r="O56" s="57" t="s">
        <v>636</v>
      </c>
      <c r="P56" s="57" t="str">
        <f>IF(P49="Beide",P49,"Innere Sphäre")</f>
        <v>Beide</v>
      </c>
      <c r="Q56" s="57"/>
      <c r="R56" s="57"/>
      <c r="S56" s="57"/>
      <c r="T56" s="57">
        <f>T52*1.5</f>
        <v>6</v>
      </c>
      <c r="V56" s="3">
        <f>V52*1.5</f>
        <v>1500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16"/>
        <v>0</v>
      </c>
      <c r="AE56">
        <f t="shared" si="9"/>
        <v>0</v>
      </c>
      <c r="AF56" s="3">
        <f t="shared" si="10"/>
        <v>0</v>
      </c>
      <c r="AH56">
        <f t="shared" si="11"/>
        <v>0</v>
      </c>
    </row>
    <row r="57" spans="1:34" ht="14.25" customHeight="1" outlineLevel="1" x14ac:dyDescent="0.25">
      <c r="B57" t="s">
        <v>219</v>
      </c>
      <c r="C57" s="57">
        <v>1</v>
      </c>
      <c r="D57" s="57" t="s">
        <v>618</v>
      </c>
      <c r="E57" s="57">
        <f>E52</f>
        <v>2</v>
      </c>
      <c r="F57" s="57">
        <f>F52</f>
        <v>18</v>
      </c>
      <c r="G57" s="57">
        <f>G52*2</f>
        <v>90</v>
      </c>
      <c r="H57" s="57">
        <f t="shared" ref="H57" si="43">H52</f>
        <v>0</v>
      </c>
      <c r="M57" s="2"/>
      <c r="N57" s="57">
        <v>0</v>
      </c>
      <c r="O57" s="57" t="s">
        <v>619</v>
      </c>
      <c r="P57" s="57" t="str">
        <f>IF(P49="Beide",P49,"Innere Sphäre")</f>
        <v>Beide</v>
      </c>
      <c r="Q57" s="57"/>
      <c r="R57" s="57"/>
      <c r="S57" s="57"/>
      <c r="T57" s="57">
        <f>T52*2</f>
        <v>8</v>
      </c>
      <c r="V57" s="3">
        <f>V52*1.5</f>
        <v>1500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16"/>
        <v>0</v>
      </c>
      <c r="AE57">
        <f t="shared" si="9"/>
        <v>0</v>
      </c>
      <c r="AF57" s="3">
        <f t="shared" si="10"/>
        <v>0</v>
      </c>
      <c r="AH57">
        <f t="shared" si="11"/>
        <v>0</v>
      </c>
    </row>
    <row r="58" spans="1:34" ht="14.25" customHeight="1" outlineLevel="1" x14ac:dyDescent="0.25">
      <c r="B58" t="s">
        <v>220</v>
      </c>
      <c r="C58" s="57">
        <v>1</v>
      </c>
      <c r="D58" s="57" t="s">
        <v>618</v>
      </c>
      <c r="E58" s="57">
        <f>E52-1</f>
        <v>1</v>
      </c>
      <c r="F58" s="57">
        <f>F52</f>
        <v>18</v>
      </c>
      <c r="G58" s="57">
        <f t="shared" ref="G58:H58" si="44">G52</f>
        <v>45</v>
      </c>
      <c r="H58" s="57">
        <f t="shared" si="44"/>
        <v>0</v>
      </c>
      <c r="M58" s="2"/>
      <c r="N58" s="57">
        <v>-1</v>
      </c>
      <c r="O58" s="57" t="s">
        <v>619</v>
      </c>
      <c r="P58" s="57" t="str">
        <f>IF(P49="Beide",P49,"Innere Sphäre")</f>
        <v>Beide</v>
      </c>
      <c r="Q58" s="57"/>
      <c r="R58" s="57"/>
      <c r="S58" s="57"/>
      <c r="T58" s="57">
        <f>T52*1.5</f>
        <v>6</v>
      </c>
      <c r="V58" s="3">
        <f>V52*1.5</f>
        <v>1500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16"/>
        <v>0</v>
      </c>
      <c r="AE58">
        <f t="shared" si="9"/>
        <v>0</v>
      </c>
      <c r="AF58" s="3">
        <f t="shared" si="10"/>
        <v>0</v>
      </c>
      <c r="AH58">
        <f t="shared" si="11"/>
        <v>0</v>
      </c>
    </row>
    <row r="59" spans="1:34" s="25" customFormat="1" ht="14.25" customHeight="1" outlineLevel="1" x14ac:dyDescent="0.25">
      <c r="A59" s="25" t="s">
        <v>204</v>
      </c>
      <c r="B59" s="25" t="s">
        <v>53</v>
      </c>
      <c r="C59" s="45">
        <v>1</v>
      </c>
      <c r="D59" s="45" t="s">
        <v>632</v>
      </c>
      <c r="E59" s="45">
        <v>5</v>
      </c>
      <c r="F59" s="45">
        <v>15</v>
      </c>
      <c r="G59" s="45">
        <v>20</v>
      </c>
      <c r="H59" s="45">
        <v>0</v>
      </c>
      <c r="I59" s="2"/>
      <c r="J59" s="2"/>
      <c r="K59" s="2"/>
      <c r="M59" s="2"/>
      <c r="N59" s="45">
        <v>0</v>
      </c>
      <c r="O59" s="45" t="s">
        <v>619</v>
      </c>
      <c r="P59" s="57" t="str">
        <f>IF(P50="Beide",P50,"Innere Sphäre")</f>
        <v>Beide</v>
      </c>
      <c r="Q59" s="45">
        <v>5</v>
      </c>
      <c r="R59" s="45">
        <v>2</v>
      </c>
      <c r="S59" s="45">
        <v>62</v>
      </c>
      <c r="T59" s="45">
        <v>8</v>
      </c>
      <c r="U59" s="48">
        <v>150000</v>
      </c>
      <c r="V59" s="48">
        <v>4500</v>
      </c>
      <c r="X59" s="25">
        <f t="shared" si="3"/>
        <v>0</v>
      </c>
      <c r="Y59" s="25">
        <f t="shared" si="4"/>
        <v>0</v>
      </c>
      <c r="Z59" s="25">
        <f t="shared" si="5"/>
        <v>0</v>
      </c>
      <c r="AA59" s="25">
        <f t="shared" si="6"/>
        <v>0</v>
      </c>
      <c r="AB59" s="25">
        <f t="shared" si="7"/>
        <v>0</v>
      </c>
      <c r="AC59" s="25">
        <f t="shared" si="8"/>
        <v>0</v>
      </c>
      <c r="AD59" s="25">
        <f t="shared" si="16"/>
        <v>0</v>
      </c>
      <c r="AE59" s="25">
        <f t="shared" si="9"/>
        <v>0</v>
      </c>
      <c r="AF59" s="48">
        <f t="shared" si="10"/>
        <v>0</v>
      </c>
      <c r="AH59" s="25">
        <f t="shared" si="11"/>
        <v>0</v>
      </c>
    </row>
    <row r="60" spans="1:34" ht="14.25" customHeight="1" outlineLevel="1" x14ac:dyDescent="0.25">
      <c r="B60" t="s">
        <v>215</v>
      </c>
      <c r="C60" s="57">
        <v>1</v>
      </c>
      <c r="D60" s="57" t="s">
        <v>634</v>
      </c>
      <c r="E60" s="57">
        <f>E59*4</f>
        <v>20</v>
      </c>
      <c r="F60" s="57">
        <f>F59</f>
        <v>15</v>
      </c>
      <c r="G60" s="57">
        <f t="shared" ref="G60:H60" si="45">G59</f>
        <v>20</v>
      </c>
      <c r="H60" s="57">
        <f t="shared" si="45"/>
        <v>0</v>
      </c>
      <c r="M60" s="2"/>
      <c r="N60" s="57">
        <v>0</v>
      </c>
      <c r="O60" s="57" t="s">
        <v>619</v>
      </c>
      <c r="P60" s="57" t="str">
        <f>IF(P56="Beide",P56,"Innere Sphäre")</f>
        <v>Beide</v>
      </c>
      <c r="Q60" s="57"/>
      <c r="R60" s="57"/>
      <c r="S60" s="57"/>
      <c r="T60" s="57">
        <f>T59/2</f>
        <v>4</v>
      </c>
      <c r="V60" s="3">
        <f>V59*1.5</f>
        <v>6750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16"/>
        <v>0</v>
      </c>
      <c r="AE60">
        <f t="shared" si="9"/>
        <v>0</v>
      </c>
      <c r="AF60" s="3">
        <f t="shared" si="10"/>
        <v>0</v>
      </c>
      <c r="AH60">
        <f t="shared" si="11"/>
        <v>0</v>
      </c>
    </row>
    <row r="61" spans="1:34" ht="14.25" customHeight="1" outlineLevel="1" x14ac:dyDescent="0.25">
      <c r="B61" t="s">
        <v>216</v>
      </c>
      <c r="C61" s="57">
        <v>1</v>
      </c>
      <c r="D61" s="57" t="s">
        <v>618</v>
      </c>
      <c r="E61" s="57">
        <f>E59</f>
        <v>5</v>
      </c>
      <c r="F61" s="57">
        <f>F59</f>
        <v>15</v>
      </c>
      <c r="G61" s="57">
        <f>G59/2</f>
        <v>10</v>
      </c>
      <c r="H61" s="57">
        <f t="shared" ref="H61" si="46">H59</f>
        <v>0</v>
      </c>
      <c r="M61" s="2"/>
      <c r="N61" s="57">
        <v>0</v>
      </c>
      <c r="O61" s="57" t="s">
        <v>619</v>
      </c>
      <c r="P61" s="57" t="str">
        <f>IF(P56="Beide",P56,"Innere Sphäre")</f>
        <v>Beide</v>
      </c>
      <c r="Q61" s="57"/>
      <c r="R61" s="57"/>
      <c r="S61" s="57"/>
      <c r="T61" s="57">
        <f>T59*1.5</f>
        <v>12</v>
      </c>
      <c r="V61" s="3">
        <f>V59*4</f>
        <v>18000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16"/>
        <v>0</v>
      </c>
      <c r="AE61">
        <f t="shared" si="9"/>
        <v>0</v>
      </c>
      <c r="AF61" s="3">
        <f t="shared" si="10"/>
        <v>0</v>
      </c>
      <c r="AH61">
        <f t="shared" si="11"/>
        <v>0</v>
      </c>
    </row>
    <row r="62" spans="1:34" ht="14.25" customHeight="1" outlineLevel="1" x14ac:dyDescent="0.25">
      <c r="B62" t="s">
        <v>217</v>
      </c>
      <c r="C62" s="57">
        <v>1</v>
      </c>
      <c r="D62" s="57" t="s">
        <v>618</v>
      </c>
      <c r="E62" s="57">
        <f>E59</f>
        <v>5</v>
      </c>
      <c r="F62" s="57">
        <f>F59</f>
        <v>15</v>
      </c>
      <c r="G62" s="57">
        <f>G59/2</f>
        <v>10</v>
      </c>
      <c r="H62" s="57">
        <f t="shared" ref="H62" si="47">H59</f>
        <v>0</v>
      </c>
      <c r="M62" s="2"/>
      <c r="N62" s="57">
        <v>-2</v>
      </c>
      <c r="O62" s="57" t="s">
        <v>619</v>
      </c>
      <c r="P62" s="57" t="str">
        <f>IF(P56="Beide",P56,"Innere Sphäre")</f>
        <v>Beide</v>
      </c>
      <c r="Q62" s="57"/>
      <c r="R62" s="57"/>
      <c r="S62" s="57"/>
      <c r="T62" s="57">
        <f>T59*1.5</f>
        <v>12</v>
      </c>
      <c r="V62" s="3">
        <f>V59*6</f>
        <v>27000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16"/>
        <v>0</v>
      </c>
      <c r="AE62">
        <f t="shared" si="9"/>
        <v>0</v>
      </c>
      <c r="AF62" s="3">
        <f t="shared" si="10"/>
        <v>0</v>
      </c>
      <c r="AH62">
        <f t="shared" si="11"/>
        <v>0</v>
      </c>
    </row>
    <row r="63" spans="1:34" ht="14.25" customHeight="1" outlineLevel="1" x14ac:dyDescent="0.25">
      <c r="B63" t="s">
        <v>218</v>
      </c>
      <c r="C63" s="57">
        <v>1</v>
      </c>
      <c r="D63" s="57" t="s">
        <v>635</v>
      </c>
      <c r="E63" s="57">
        <f>E59</f>
        <v>5</v>
      </c>
      <c r="F63" s="57">
        <f>F59</f>
        <v>15</v>
      </c>
      <c r="G63" s="57">
        <f t="shared" ref="G63:H63" si="48">G59</f>
        <v>20</v>
      </c>
      <c r="H63" s="57">
        <f t="shared" si="48"/>
        <v>0</v>
      </c>
      <c r="M63" s="2"/>
      <c r="N63" s="57">
        <v>0</v>
      </c>
      <c r="O63" s="57" t="s">
        <v>636</v>
      </c>
      <c r="P63" s="57" t="str">
        <f>IF(P56="Beide",P56,"Innere Sphäre")</f>
        <v>Beide</v>
      </c>
      <c r="Q63" s="57"/>
      <c r="R63" s="57"/>
      <c r="S63" s="57"/>
      <c r="T63" s="57">
        <f>T59*1.5</f>
        <v>12</v>
      </c>
      <c r="V63" s="3">
        <f>V59*1.5</f>
        <v>6750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16"/>
        <v>0</v>
      </c>
      <c r="AE63">
        <f t="shared" si="9"/>
        <v>0</v>
      </c>
      <c r="AF63" s="3">
        <f t="shared" si="10"/>
        <v>0</v>
      </c>
      <c r="AH63">
        <f t="shared" si="11"/>
        <v>0</v>
      </c>
    </row>
    <row r="64" spans="1:34" ht="14.25" customHeight="1" outlineLevel="1" x14ac:dyDescent="0.25">
      <c r="B64" t="s">
        <v>219</v>
      </c>
      <c r="C64" s="57">
        <v>1</v>
      </c>
      <c r="D64" s="57" t="s">
        <v>618</v>
      </c>
      <c r="E64" s="57">
        <f>E59</f>
        <v>5</v>
      </c>
      <c r="F64" s="57">
        <f>F59</f>
        <v>15</v>
      </c>
      <c r="G64" s="57">
        <f>G59*2</f>
        <v>40</v>
      </c>
      <c r="H64" s="57">
        <f t="shared" ref="H64" si="49">H59</f>
        <v>0</v>
      </c>
      <c r="M64" s="2"/>
      <c r="N64" s="57">
        <v>0</v>
      </c>
      <c r="O64" s="57" t="s">
        <v>619</v>
      </c>
      <c r="P64" s="57" t="str">
        <f>IF(P56="Beide",P56,"Innere Sphäre")</f>
        <v>Beide</v>
      </c>
      <c r="Q64" s="57"/>
      <c r="R64" s="57"/>
      <c r="S64" s="57"/>
      <c r="T64" s="57">
        <f>T59*2</f>
        <v>16</v>
      </c>
      <c r="V64" s="3">
        <f>V59*1.5</f>
        <v>6750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16"/>
        <v>0</v>
      </c>
      <c r="AE64">
        <f t="shared" si="9"/>
        <v>0</v>
      </c>
      <c r="AF64" s="3">
        <f t="shared" si="10"/>
        <v>0</v>
      </c>
      <c r="AH64">
        <f t="shared" si="11"/>
        <v>0</v>
      </c>
    </row>
    <row r="65" spans="1:34" ht="14.25" customHeight="1" outlineLevel="1" x14ac:dyDescent="0.25">
      <c r="B65" t="s">
        <v>220</v>
      </c>
      <c r="C65" s="57">
        <v>1</v>
      </c>
      <c r="D65" s="57" t="s">
        <v>618</v>
      </c>
      <c r="E65" s="57">
        <f>E59-1</f>
        <v>4</v>
      </c>
      <c r="F65" s="57">
        <f>F59</f>
        <v>15</v>
      </c>
      <c r="G65" s="57">
        <f t="shared" ref="G65:H65" si="50">G59</f>
        <v>20</v>
      </c>
      <c r="H65" s="57">
        <f t="shared" si="50"/>
        <v>0</v>
      </c>
      <c r="M65" s="2"/>
      <c r="N65" s="57">
        <v>-1</v>
      </c>
      <c r="O65" s="57" t="s">
        <v>619</v>
      </c>
      <c r="P65" s="57" t="str">
        <f>IF(P56="Beide",P56,"Innere Sphäre")</f>
        <v>Beide</v>
      </c>
      <c r="Q65" s="57"/>
      <c r="R65" s="57"/>
      <c r="S65" s="57"/>
      <c r="T65" s="57">
        <f>T59*1.5</f>
        <v>12</v>
      </c>
      <c r="V65" s="3">
        <f>V59*1.5</f>
        <v>6750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16"/>
        <v>0</v>
      </c>
      <c r="AE65">
        <f t="shared" si="9"/>
        <v>0</v>
      </c>
      <c r="AF65" s="3">
        <f t="shared" si="10"/>
        <v>0</v>
      </c>
      <c r="AH65">
        <f t="shared" si="11"/>
        <v>0</v>
      </c>
    </row>
    <row r="66" spans="1:34" s="25" customFormat="1" ht="14.25" customHeight="1" outlineLevel="1" x14ac:dyDescent="0.25">
      <c r="A66" s="25" t="s">
        <v>205</v>
      </c>
      <c r="B66" s="25" t="s">
        <v>53</v>
      </c>
      <c r="C66" s="45">
        <v>1</v>
      </c>
      <c r="D66" s="45" t="s">
        <v>640</v>
      </c>
      <c r="E66" s="45">
        <v>2</v>
      </c>
      <c r="F66" s="45">
        <v>18</v>
      </c>
      <c r="G66" s="45">
        <v>45</v>
      </c>
      <c r="H66" s="45">
        <v>0</v>
      </c>
      <c r="I66" s="2"/>
      <c r="J66" s="2"/>
      <c r="K66" s="2"/>
      <c r="M66" s="2"/>
      <c r="N66" s="45">
        <v>0</v>
      </c>
      <c r="O66" s="45" t="s">
        <v>619</v>
      </c>
      <c r="P66" s="57" t="str">
        <f>IF(P19="Beide",P19,"Innere Sphäre")</f>
        <v>Beide</v>
      </c>
      <c r="Q66" s="45">
        <v>8</v>
      </c>
      <c r="R66" s="45">
        <v>3</v>
      </c>
      <c r="S66" s="45">
        <v>118</v>
      </c>
      <c r="T66" s="45">
        <v>15</v>
      </c>
      <c r="U66" s="48">
        <v>175000</v>
      </c>
      <c r="V66" s="48">
        <v>3000</v>
      </c>
      <c r="X66" s="25">
        <f t="shared" ref="X66:X68" si="51">C66*(I66+J66+K66+L66)/(1+H66)*6</f>
        <v>0</v>
      </c>
      <c r="Y66" s="25">
        <f t="shared" si="4"/>
        <v>0</v>
      </c>
      <c r="Z66" s="25">
        <f t="shared" si="5"/>
        <v>0</v>
      </c>
      <c r="AA66" s="25">
        <f t="shared" si="6"/>
        <v>0</v>
      </c>
      <c r="AB66" s="25">
        <f t="shared" si="7"/>
        <v>0</v>
      </c>
      <c r="AC66" s="25">
        <f t="shared" ref="AC66:AC68" si="52">E66*(I66+J66+K66+L66)/(H66+1)*6</f>
        <v>0</v>
      </c>
      <c r="AD66" s="25">
        <f t="shared" si="16"/>
        <v>0</v>
      </c>
      <c r="AE66" s="25">
        <f t="shared" si="9"/>
        <v>0</v>
      </c>
      <c r="AF66" s="48">
        <f t="shared" si="10"/>
        <v>0</v>
      </c>
      <c r="AH66" s="25">
        <f t="shared" si="11"/>
        <v>0</v>
      </c>
    </row>
    <row r="67" spans="1:34" s="25" customFormat="1" ht="14.25" customHeight="1" outlineLevel="1" x14ac:dyDescent="0.25">
      <c r="A67" s="25" t="s">
        <v>205</v>
      </c>
      <c r="B67" s="25" t="s">
        <v>53</v>
      </c>
      <c r="C67" s="45">
        <v>1</v>
      </c>
      <c r="D67" s="45" t="s">
        <v>640</v>
      </c>
      <c r="E67" s="45">
        <v>2</v>
      </c>
      <c r="F67" s="45">
        <v>25</v>
      </c>
      <c r="G67" s="45">
        <v>45</v>
      </c>
      <c r="H67" s="45">
        <v>0</v>
      </c>
      <c r="I67" s="2"/>
      <c r="J67" s="2"/>
      <c r="K67" s="2"/>
      <c r="M67" s="2"/>
      <c r="N67" s="45">
        <v>0</v>
      </c>
      <c r="O67" s="45" t="s">
        <v>619</v>
      </c>
      <c r="P67" s="51" t="str">
        <f>IF(P18="Beide",P18,"Clan")</f>
        <v>Beide</v>
      </c>
      <c r="Q67" s="45">
        <v>8</v>
      </c>
      <c r="R67" s="45">
        <v>4</v>
      </c>
      <c r="S67" s="45">
        <v>161</v>
      </c>
      <c r="T67" s="45">
        <v>20</v>
      </c>
      <c r="U67" s="48">
        <v>175000</v>
      </c>
      <c r="V67" s="48">
        <v>3000</v>
      </c>
      <c r="X67" s="25">
        <f t="shared" si="51"/>
        <v>0</v>
      </c>
      <c r="Y67" s="25">
        <f t="shared" si="4"/>
        <v>0</v>
      </c>
      <c r="Z67" s="25">
        <f t="shared" si="5"/>
        <v>0</v>
      </c>
      <c r="AA67" s="25">
        <f t="shared" si="6"/>
        <v>0</v>
      </c>
      <c r="AB67" s="25">
        <f t="shared" si="7"/>
        <v>0</v>
      </c>
      <c r="AC67" s="25">
        <f t="shared" si="52"/>
        <v>0</v>
      </c>
      <c r="AD67" s="25">
        <f t="shared" si="16"/>
        <v>0</v>
      </c>
      <c r="AE67" s="25">
        <f t="shared" si="9"/>
        <v>0</v>
      </c>
      <c r="AF67" s="48">
        <f t="shared" si="10"/>
        <v>0</v>
      </c>
      <c r="AH67" s="25">
        <f t="shared" si="11"/>
        <v>0</v>
      </c>
    </row>
    <row r="68" spans="1:34" s="25" customFormat="1" ht="14.25" customHeight="1" outlineLevel="1" x14ac:dyDescent="0.25">
      <c r="A68" s="25" t="s">
        <v>206</v>
      </c>
      <c r="B68" s="25" t="s">
        <v>53</v>
      </c>
      <c r="C68" s="45">
        <v>1</v>
      </c>
      <c r="D68" s="45" t="s">
        <v>640</v>
      </c>
      <c r="E68" s="45">
        <v>5</v>
      </c>
      <c r="F68" s="45">
        <v>15</v>
      </c>
      <c r="G68" s="45">
        <v>20</v>
      </c>
      <c r="H68" s="45">
        <v>0</v>
      </c>
      <c r="I68" s="2"/>
      <c r="J68" s="2"/>
      <c r="K68" s="2"/>
      <c r="M68" s="2"/>
      <c r="N68" s="45">
        <v>0</v>
      </c>
      <c r="O68" s="45" t="s">
        <v>619</v>
      </c>
      <c r="P68" s="57" t="str">
        <f>IF(P21="Beide",P21,"Innere Sphäre")</f>
        <v>Beide</v>
      </c>
      <c r="Q68" s="45">
        <v>10</v>
      </c>
      <c r="R68" s="45">
        <v>6</v>
      </c>
      <c r="S68" s="45">
        <v>247</v>
      </c>
      <c r="T68" s="45">
        <v>31</v>
      </c>
      <c r="U68" s="48">
        <v>275000</v>
      </c>
      <c r="V68" s="48">
        <v>12000</v>
      </c>
      <c r="X68" s="25">
        <f t="shared" si="51"/>
        <v>0</v>
      </c>
      <c r="Y68" s="25">
        <f t="shared" si="4"/>
        <v>0</v>
      </c>
      <c r="Z68" s="25">
        <f t="shared" si="5"/>
        <v>0</v>
      </c>
      <c r="AA68" s="25">
        <f t="shared" si="6"/>
        <v>0</v>
      </c>
      <c r="AB68" s="25">
        <f t="shared" si="7"/>
        <v>0</v>
      </c>
      <c r="AC68" s="25">
        <f t="shared" si="52"/>
        <v>0</v>
      </c>
      <c r="AD68" s="25">
        <f t="shared" si="16"/>
        <v>0</v>
      </c>
      <c r="AE68" s="25">
        <f t="shared" si="9"/>
        <v>0</v>
      </c>
      <c r="AF68" s="48">
        <f t="shared" si="10"/>
        <v>0</v>
      </c>
      <c r="AH68" s="25">
        <f t="shared" si="11"/>
        <v>0</v>
      </c>
    </row>
    <row r="69" spans="1:34" s="25" customFormat="1" ht="14.25" customHeight="1" outlineLevel="1" x14ac:dyDescent="0.25">
      <c r="A69" s="25" t="s">
        <v>206</v>
      </c>
      <c r="B69" s="25" t="s">
        <v>53</v>
      </c>
      <c r="C69" s="45">
        <v>1</v>
      </c>
      <c r="D69" s="45" t="s">
        <v>640</v>
      </c>
      <c r="E69" s="45">
        <v>5</v>
      </c>
      <c r="F69" s="45">
        <v>21</v>
      </c>
      <c r="G69" s="45">
        <v>20</v>
      </c>
      <c r="H69" s="45">
        <v>0</v>
      </c>
      <c r="I69" s="2"/>
      <c r="J69" s="2"/>
      <c r="K69" s="2"/>
      <c r="M69" s="2"/>
      <c r="N69" s="45">
        <v>0</v>
      </c>
      <c r="O69" s="45" t="s">
        <v>619</v>
      </c>
      <c r="P69" s="51" t="str">
        <f>IF(P19="Beide",P19,"Clan")</f>
        <v>Beide</v>
      </c>
      <c r="Q69" s="45">
        <v>10</v>
      </c>
      <c r="R69" s="45">
        <v>8</v>
      </c>
      <c r="S69" s="45">
        <v>345</v>
      </c>
      <c r="T69" s="45">
        <v>43</v>
      </c>
      <c r="U69" s="48">
        <v>275000</v>
      </c>
      <c r="V69" s="48">
        <v>12000</v>
      </c>
      <c r="X69" s="25">
        <f>C69*(I69+J69+K69+L69)/(1+H69)*6</f>
        <v>0</v>
      </c>
      <c r="Y69" s="25">
        <f t="shared" ref="Y69:Y132" si="53">Q69*(I69+J69)+M69/G69</f>
        <v>0</v>
      </c>
      <c r="Z69" s="25">
        <f t="shared" ref="Z69:Z132" si="54">R69*(I69+J69)+M69/G69</f>
        <v>0</v>
      </c>
      <c r="AA69" s="25">
        <f t="shared" ref="AA69:AA132" si="55">S69*(I69+J69+K69+L69)+T69*(M69/G69)</f>
        <v>0</v>
      </c>
      <c r="AB69" s="25">
        <f t="shared" ref="AB69:AB132" si="56">15*M69/G69</f>
        <v>0</v>
      </c>
      <c r="AC69" s="25">
        <f>E69*(I69+J69+K69+L69)/(H69+1)*6</f>
        <v>0</v>
      </c>
      <c r="AD69" s="25">
        <f t="shared" si="16"/>
        <v>0</v>
      </c>
      <c r="AE69" s="25">
        <f t="shared" ref="AE69:AE132" si="57">IF(AD69&gt;0,S69*(I69+J69)*0.25,0)</f>
        <v>0</v>
      </c>
      <c r="AF69" s="48">
        <f t="shared" ref="AF69:AF132" si="58">U69*(I69+J69+K69+L69)+V69/G69*M69</f>
        <v>0</v>
      </c>
      <c r="AH69" s="25">
        <f t="shared" ref="AH69:AH132" si="59">(K69+L69)*Q69*1.1</f>
        <v>0</v>
      </c>
    </row>
    <row r="70" spans="1:34" s="25" customFormat="1" ht="14.25" customHeight="1" outlineLevel="1" x14ac:dyDescent="0.25">
      <c r="A70" s="25" t="s">
        <v>207</v>
      </c>
      <c r="B70" s="25" t="s">
        <v>53</v>
      </c>
      <c r="C70" s="45">
        <v>1</v>
      </c>
      <c r="D70" s="45" t="s">
        <v>632</v>
      </c>
      <c r="E70" s="45">
        <v>2</v>
      </c>
      <c r="F70" s="45">
        <v>20</v>
      </c>
      <c r="G70" s="45">
        <v>40</v>
      </c>
      <c r="H70" s="45">
        <v>0</v>
      </c>
      <c r="I70" s="2"/>
      <c r="J70" s="2"/>
      <c r="K70" s="2"/>
      <c r="M70" s="2"/>
      <c r="N70" s="45">
        <v>0</v>
      </c>
      <c r="O70" s="45" t="s">
        <v>619</v>
      </c>
      <c r="P70" s="45" t="str">
        <f t="shared" ref="P70:P86" si="60">IF(P20="Beide",P20,"Clan")</f>
        <v>Beide</v>
      </c>
      <c r="Q70" s="45">
        <v>3.5</v>
      </c>
      <c r="R70" s="45">
        <v>2</v>
      </c>
      <c r="S70" s="45">
        <v>34</v>
      </c>
      <c r="T70" s="45">
        <v>4</v>
      </c>
      <c r="U70" s="48">
        <v>95000</v>
      </c>
      <c r="V70" s="48">
        <v>1200</v>
      </c>
      <c r="X70" s="25">
        <f t="shared" ref="X70:X132" si="61">C70*(I70+J70+K70+L70)/(1+H70)</f>
        <v>0</v>
      </c>
      <c r="Y70" s="25">
        <f t="shared" si="53"/>
        <v>0</v>
      </c>
      <c r="Z70" s="25">
        <f t="shared" si="54"/>
        <v>0</v>
      </c>
      <c r="AA70" s="25">
        <f t="shared" si="55"/>
        <v>0</v>
      </c>
      <c r="AB70" s="25">
        <f t="shared" si="56"/>
        <v>0</v>
      </c>
      <c r="AC70" s="25">
        <f t="shared" ref="AC70:AC132" si="62">E70*(I70+J70+K70+L70)/(H70+1)</f>
        <v>0</v>
      </c>
      <c r="AD70" s="25">
        <f t="shared" si="16"/>
        <v>0</v>
      </c>
      <c r="AE70" s="25">
        <f t="shared" si="57"/>
        <v>0</v>
      </c>
      <c r="AF70" s="48">
        <f t="shared" si="58"/>
        <v>0</v>
      </c>
      <c r="AH70" s="25">
        <f t="shared" si="59"/>
        <v>0</v>
      </c>
    </row>
    <row r="71" spans="1:34" ht="14.25" customHeight="1" outlineLevel="1" x14ac:dyDescent="0.25">
      <c r="B71" t="s">
        <v>218</v>
      </c>
      <c r="C71" s="57">
        <v>1</v>
      </c>
      <c r="D71" s="57" t="s">
        <v>635</v>
      </c>
      <c r="E71" s="57">
        <f>E70</f>
        <v>2</v>
      </c>
      <c r="F71" s="57">
        <f>F70</f>
        <v>20</v>
      </c>
      <c r="G71" s="57">
        <f>G70</f>
        <v>40</v>
      </c>
      <c r="H71" s="57">
        <f>H70</f>
        <v>0</v>
      </c>
      <c r="M71" s="2"/>
      <c r="N71" s="57">
        <v>0</v>
      </c>
      <c r="O71" s="57" t="s">
        <v>636</v>
      </c>
      <c r="P71" s="39" t="str">
        <f t="shared" si="60"/>
        <v>Beide</v>
      </c>
      <c r="T71" s="57">
        <f>T70*1.5</f>
        <v>6</v>
      </c>
      <c r="V71" s="3">
        <f>V70*1.5</f>
        <v>1800</v>
      </c>
      <c r="X71">
        <f t="shared" si="61"/>
        <v>0</v>
      </c>
      <c r="Y71">
        <f t="shared" si="53"/>
        <v>0</v>
      </c>
      <c r="Z71">
        <f t="shared" si="54"/>
        <v>0</v>
      </c>
      <c r="AA71">
        <f t="shared" si="55"/>
        <v>0</v>
      </c>
      <c r="AB71">
        <f t="shared" si="56"/>
        <v>0</v>
      </c>
      <c r="AC71">
        <f t="shared" si="62"/>
        <v>0</v>
      </c>
      <c r="AD71">
        <f t="shared" si="16"/>
        <v>0</v>
      </c>
      <c r="AE71">
        <f t="shared" si="57"/>
        <v>0</v>
      </c>
      <c r="AF71" s="3">
        <f t="shared" si="58"/>
        <v>0</v>
      </c>
      <c r="AH71">
        <f t="shared" si="59"/>
        <v>0</v>
      </c>
    </row>
    <row r="72" spans="1:34" ht="14.25" customHeight="1" outlineLevel="1" x14ac:dyDescent="0.25">
      <c r="B72" t="s">
        <v>220</v>
      </c>
      <c r="C72" s="57">
        <v>1</v>
      </c>
      <c r="D72" s="57" t="s">
        <v>618</v>
      </c>
      <c r="E72" s="57">
        <f>E70-1</f>
        <v>1</v>
      </c>
      <c r="F72" s="57">
        <f>F70</f>
        <v>20</v>
      </c>
      <c r="G72" s="57">
        <f>G70</f>
        <v>40</v>
      </c>
      <c r="H72" s="57">
        <v>0</v>
      </c>
      <c r="M72" s="2"/>
      <c r="N72" s="57">
        <v>-1</v>
      </c>
      <c r="O72" s="57" t="s">
        <v>619</v>
      </c>
      <c r="P72" s="39" t="str">
        <f t="shared" si="60"/>
        <v>Beide</v>
      </c>
      <c r="T72" s="57">
        <f>T70*1.5</f>
        <v>6</v>
      </c>
      <c r="V72" s="3">
        <f>V70*1.5</f>
        <v>1800</v>
      </c>
      <c r="X72">
        <f t="shared" si="61"/>
        <v>0</v>
      </c>
      <c r="Y72">
        <f t="shared" si="53"/>
        <v>0</v>
      </c>
      <c r="Z72">
        <f t="shared" si="54"/>
        <v>0</v>
      </c>
      <c r="AA72">
        <f t="shared" si="55"/>
        <v>0</v>
      </c>
      <c r="AB72">
        <f t="shared" si="56"/>
        <v>0</v>
      </c>
      <c r="AC72">
        <f t="shared" si="62"/>
        <v>0</v>
      </c>
      <c r="AD72">
        <f t="shared" si="16"/>
        <v>0</v>
      </c>
      <c r="AE72">
        <f t="shared" si="57"/>
        <v>0</v>
      </c>
      <c r="AF72" s="3">
        <f t="shared" si="58"/>
        <v>0</v>
      </c>
      <c r="AH72">
        <f t="shared" si="59"/>
        <v>0</v>
      </c>
    </row>
    <row r="73" spans="1:34" s="25" customFormat="1" ht="14.25" customHeight="1" outlineLevel="1" x14ac:dyDescent="0.25">
      <c r="A73" s="25" t="s">
        <v>208</v>
      </c>
      <c r="B73" s="25" t="s">
        <v>53</v>
      </c>
      <c r="C73" s="45">
        <v>1</v>
      </c>
      <c r="D73" s="45" t="s">
        <v>632</v>
      </c>
      <c r="E73" s="45">
        <v>4</v>
      </c>
      <c r="F73" s="45">
        <v>15</v>
      </c>
      <c r="G73" s="45">
        <v>20</v>
      </c>
      <c r="H73" s="45">
        <v>0</v>
      </c>
      <c r="I73" s="2"/>
      <c r="J73" s="2"/>
      <c r="K73" s="2"/>
      <c r="M73" s="2"/>
      <c r="N73" s="45">
        <v>0</v>
      </c>
      <c r="O73" s="45" t="s">
        <v>619</v>
      </c>
      <c r="P73" s="45" t="str">
        <f t="shared" si="60"/>
        <v>Beide</v>
      </c>
      <c r="Q73" s="45">
        <v>4.5</v>
      </c>
      <c r="R73" s="45">
        <v>3</v>
      </c>
      <c r="S73" s="45">
        <v>49</v>
      </c>
      <c r="T73" s="45">
        <v>6</v>
      </c>
      <c r="U73" s="48">
        <v>133000</v>
      </c>
      <c r="V73" s="48">
        <v>4800</v>
      </c>
      <c r="X73" s="25">
        <f t="shared" si="61"/>
        <v>0</v>
      </c>
      <c r="Y73" s="25">
        <f t="shared" si="53"/>
        <v>0</v>
      </c>
      <c r="Z73" s="25">
        <f t="shared" si="54"/>
        <v>0</v>
      </c>
      <c r="AA73" s="25">
        <f t="shared" si="55"/>
        <v>0</v>
      </c>
      <c r="AB73" s="25">
        <f t="shared" si="56"/>
        <v>0</v>
      </c>
      <c r="AC73" s="25">
        <f t="shared" si="62"/>
        <v>0</v>
      </c>
      <c r="AD73" s="25">
        <f t="shared" ref="AD73:AD136" si="63">(I73+J73)*Q73*IF(O73="J",IF(P73="Innere Sphäre",0.25,0)+IF(P73="Clan",0.2,0)+IF(P73="Beide",0.2,0),0)</f>
        <v>0</v>
      </c>
      <c r="AE73" s="25">
        <f t="shared" si="57"/>
        <v>0</v>
      </c>
      <c r="AF73" s="48">
        <f t="shared" si="58"/>
        <v>0</v>
      </c>
      <c r="AH73" s="25">
        <f t="shared" si="59"/>
        <v>0</v>
      </c>
    </row>
    <row r="74" spans="1:34" ht="14.25" customHeight="1" outlineLevel="1" x14ac:dyDescent="0.25">
      <c r="B74" t="s">
        <v>218</v>
      </c>
      <c r="C74" s="57">
        <v>1</v>
      </c>
      <c r="D74" s="57" t="s">
        <v>635</v>
      </c>
      <c r="E74" s="57">
        <f>E73</f>
        <v>4</v>
      </c>
      <c r="F74" s="57">
        <f>F73</f>
        <v>15</v>
      </c>
      <c r="G74" s="57">
        <f>G73</f>
        <v>20</v>
      </c>
      <c r="H74" s="57">
        <f>H73</f>
        <v>0</v>
      </c>
      <c r="M74" s="2"/>
      <c r="N74" s="57">
        <v>0</v>
      </c>
      <c r="O74" s="57" t="s">
        <v>636</v>
      </c>
      <c r="P74" s="39" t="str">
        <f t="shared" si="60"/>
        <v>Beide</v>
      </c>
      <c r="T74" s="57">
        <f>T73*1.5</f>
        <v>9</v>
      </c>
      <c r="V74" s="3">
        <f>V73*1.5</f>
        <v>7200</v>
      </c>
      <c r="X74">
        <f t="shared" si="61"/>
        <v>0</v>
      </c>
      <c r="Y74">
        <f t="shared" si="53"/>
        <v>0</v>
      </c>
      <c r="Z74">
        <f t="shared" si="54"/>
        <v>0</v>
      </c>
      <c r="AA74">
        <f t="shared" si="55"/>
        <v>0</v>
      </c>
      <c r="AB74">
        <f t="shared" si="56"/>
        <v>0</v>
      </c>
      <c r="AC74">
        <f t="shared" si="62"/>
        <v>0</v>
      </c>
      <c r="AD74">
        <f t="shared" si="63"/>
        <v>0</v>
      </c>
      <c r="AE74">
        <f t="shared" si="57"/>
        <v>0</v>
      </c>
      <c r="AF74" s="3">
        <f t="shared" si="58"/>
        <v>0</v>
      </c>
      <c r="AH74">
        <f t="shared" si="59"/>
        <v>0</v>
      </c>
    </row>
    <row r="75" spans="1:34" ht="14.25" customHeight="1" outlineLevel="1" x14ac:dyDescent="0.25">
      <c r="B75" t="s">
        <v>220</v>
      </c>
      <c r="C75" s="57">
        <v>1</v>
      </c>
      <c r="D75" s="57" t="s">
        <v>618</v>
      </c>
      <c r="E75" s="57">
        <f>E73-1</f>
        <v>3</v>
      </c>
      <c r="F75" s="57">
        <f>F73</f>
        <v>15</v>
      </c>
      <c r="G75" s="57">
        <f>G73</f>
        <v>20</v>
      </c>
      <c r="H75" s="57">
        <v>0</v>
      </c>
      <c r="M75" s="2"/>
      <c r="N75" s="57">
        <v>-1</v>
      </c>
      <c r="O75" s="57" t="s">
        <v>619</v>
      </c>
      <c r="P75" s="39" t="str">
        <f t="shared" si="60"/>
        <v>Beide</v>
      </c>
      <c r="T75" s="57">
        <f>T73*1.5</f>
        <v>9</v>
      </c>
      <c r="V75" s="3">
        <f>V73*1.5</f>
        <v>7200</v>
      </c>
      <c r="X75">
        <f t="shared" si="61"/>
        <v>0</v>
      </c>
      <c r="Y75">
        <f t="shared" si="53"/>
        <v>0</v>
      </c>
      <c r="Z75">
        <f t="shared" si="54"/>
        <v>0</v>
      </c>
      <c r="AA75">
        <f t="shared" si="55"/>
        <v>0</v>
      </c>
      <c r="AB75">
        <f t="shared" si="56"/>
        <v>0</v>
      </c>
      <c r="AC75">
        <f t="shared" si="62"/>
        <v>0</v>
      </c>
      <c r="AD75">
        <f t="shared" si="63"/>
        <v>0</v>
      </c>
      <c r="AE75">
        <f t="shared" si="57"/>
        <v>0</v>
      </c>
      <c r="AF75" s="3">
        <f t="shared" si="58"/>
        <v>0</v>
      </c>
      <c r="AH75">
        <f t="shared" si="59"/>
        <v>0</v>
      </c>
    </row>
    <row r="76" spans="1:34" s="25" customFormat="1" ht="14.25" customHeight="1" outlineLevel="1" x14ac:dyDescent="0.25">
      <c r="A76" s="25" t="s">
        <v>209</v>
      </c>
      <c r="B76" s="25" t="s">
        <v>53</v>
      </c>
      <c r="C76" s="45">
        <v>2</v>
      </c>
      <c r="D76" s="45" t="s">
        <v>632</v>
      </c>
      <c r="E76" s="45">
        <v>8</v>
      </c>
      <c r="F76" s="45">
        <v>10</v>
      </c>
      <c r="G76" s="45">
        <v>10</v>
      </c>
      <c r="H76" s="45">
        <v>0</v>
      </c>
      <c r="I76" s="2"/>
      <c r="J76" s="2"/>
      <c r="K76" s="2"/>
      <c r="M76" s="2"/>
      <c r="N76" s="45">
        <v>0</v>
      </c>
      <c r="O76" s="45" t="s">
        <v>619</v>
      </c>
      <c r="P76" s="45" t="str">
        <f t="shared" si="60"/>
        <v>Beide</v>
      </c>
      <c r="Q76" s="45">
        <v>5.5</v>
      </c>
      <c r="R76" s="45">
        <v>4</v>
      </c>
      <c r="S76" s="45">
        <v>66</v>
      </c>
      <c r="T76" s="45">
        <v>8</v>
      </c>
      <c r="U76" s="48">
        <v>175000</v>
      </c>
      <c r="V76" s="48">
        <v>6300</v>
      </c>
      <c r="X76" s="25">
        <f t="shared" si="61"/>
        <v>0</v>
      </c>
      <c r="Y76" s="25">
        <f t="shared" si="53"/>
        <v>0</v>
      </c>
      <c r="Z76" s="25">
        <f t="shared" si="54"/>
        <v>0</v>
      </c>
      <c r="AA76" s="25">
        <f t="shared" si="55"/>
        <v>0</v>
      </c>
      <c r="AB76" s="25">
        <f t="shared" si="56"/>
        <v>0</v>
      </c>
      <c r="AC76" s="25">
        <f t="shared" si="62"/>
        <v>0</v>
      </c>
      <c r="AD76" s="25">
        <f t="shared" si="63"/>
        <v>0</v>
      </c>
      <c r="AE76" s="25">
        <f t="shared" si="57"/>
        <v>0</v>
      </c>
      <c r="AF76" s="48">
        <f t="shared" si="58"/>
        <v>0</v>
      </c>
      <c r="AH76" s="25">
        <f t="shared" si="59"/>
        <v>0</v>
      </c>
    </row>
    <row r="77" spans="1:34" ht="14.25" customHeight="1" outlineLevel="1" x14ac:dyDescent="0.25">
      <c r="B77" t="s">
        <v>218</v>
      </c>
      <c r="C77" s="57">
        <v>2</v>
      </c>
      <c r="D77" s="57" t="s">
        <v>635</v>
      </c>
      <c r="E77" s="57">
        <f>E76</f>
        <v>8</v>
      </c>
      <c r="F77" s="57">
        <f>F76</f>
        <v>10</v>
      </c>
      <c r="G77" s="57">
        <f>G76</f>
        <v>10</v>
      </c>
      <c r="H77" s="57">
        <f>H76</f>
        <v>0</v>
      </c>
      <c r="M77" s="2"/>
      <c r="N77" s="57">
        <v>0</v>
      </c>
      <c r="O77" s="57" t="s">
        <v>636</v>
      </c>
      <c r="P77" s="39" t="str">
        <f t="shared" si="60"/>
        <v>Beide</v>
      </c>
      <c r="T77" s="57">
        <f>T76*1.5</f>
        <v>12</v>
      </c>
      <c r="V77" s="3">
        <f>V76*1.5</f>
        <v>9450</v>
      </c>
      <c r="X77">
        <f t="shared" si="61"/>
        <v>0</v>
      </c>
      <c r="Y77">
        <f t="shared" si="53"/>
        <v>0</v>
      </c>
      <c r="Z77">
        <f t="shared" si="54"/>
        <v>0</v>
      </c>
      <c r="AA77">
        <f t="shared" si="55"/>
        <v>0</v>
      </c>
      <c r="AB77">
        <f t="shared" si="56"/>
        <v>0</v>
      </c>
      <c r="AC77">
        <f t="shared" si="62"/>
        <v>0</v>
      </c>
      <c r="AD77">
        <f t="shared" si="63"/>
        <v>0</v>
      </c>
      <c r="AE77">
        <f t="shared" si="57"/>
        <v>0</v>
      </c>
      <c r="AF77" s="3">
        <f t="shared" si="58"/>
        <v>0</v>
      </c>
      <c r="AH77">
        <f t="shared" si="59"/>
        <v>0</v>
      </c>
    </row>
    <row r="78" spans="1:34" ht="14.25" customHeight="1" outlineLevel="1" x14ac:dyDescent="0.25">
      <c r="B78" t="s">
        <v>220</v>
      </c>
      <c r="C78" s="57">
        <v>2</v>
      </c>
      <c r="D78" s="57" t="s">
        <v>618</v>
      </c>
      <c r="E78" s="57">
        <f>E76-1</f>
        <v>7</v>
      </c>
      <c r="F78" s="57">
        <f>F76</f>
        <v>10</v>
      </c>
      <c r="G78" s="57">
        <f>G76</f>
        <v>10</v>
      </c>
      <c r="H78" s="57">
        <v>0</v>
      </c>
      <c r="M78" s="2"/>
      <c r="N78" s="57">
        <v>-1</v>
      </c>
      <c r="O78" s="57" t="s">
        <v>619</v>
      </c>
      <c r="P78" s="39" t="str">
        <f t="shared" si="60"/>
        <v>Beide</v>
      </c>
      <c r="T78" s="57">
        <f>T76*1.5</f>
        <v>12</v>
      </c>
      <c r="V78" s="3">
        <f>V76*1.5</f>
        <v>9450</v>
      </c>
      <c r="X78">
        <f t="shared" si="61"/>
        <v>0</v>
      </c>
      <c r="Y78">
        <f t="shared" si="53"/>
        <v>0</v>
      </c>
      <c r="Z78">
        <f t="shared" si="54"/>
        <v>0</v>
      </c>
      <c r="AA78">
        <f t="shared" si="55"/>
        <v>0</v>
      </c>
      <c r="AB78">
        <f t="shared" si="56"/>
        <v>0</v>
      </c>
      <c r="AC78">
        <f t="shared" si="62"/>
        <v>0</v>
      </c>
      <c r="AD78">
        <f t="shared" si="63"/>
        <v>0</v>
      </c>
      <c r="AE78">
        <f t="shared" si="57"/>
        <v>0</v>
      </c>
      <c r="AF78" s="3">
        <f t="shared" si="58"/>
        <v>0</v>
      </c>
      <c r="AH78">
        <f t="shared" si="59"/>
        <v>0</v>
      </c>
    </row>
    <row r="79" spans="1:34" s="25" customFormat="1" ht="14.25" customHeight="1" outlineLevel="1" x14ac:dyDescent="0.25">
      <c r="A79" s="25" t="s">
        <v>210</v>
      </c>
      <c r="B79" s="25" t="s">
        <v>53</v>
      </c>
      <c r="C79" s="45">
        <v>1</v>
      </c>
      <c r="D79" s="45" t="s">
        <v>643</v>
      </c>
      <c r="E79" s="45">
        <v>2</v>
      </c>
      <c r="F79" s="45">
        <v>25</v>
      </c>
      <c r="G79" s="45">
        <v>45</v>
      </c>
      <c r="H79" s="45">
        <v>0</v>
      </c>
      <c r="I79" s="2"/>
      <c r="J79" s="2"/>
      <c r="K79" s="2"/>
      <c r="M79" s="2"/>
      <c r="N79" s="45">
        <v>0</v>
      </c>
      <c r="O79" s="45" t="s">
        <v>636</v>
      </c>
      <c r="P79" s="45" t="str">
        <f>IF(P32="Beide",P32,"Innere Sphäre")</f>
        <v>Beide</v>
      </c>
      <c r="Q79" s="45">
        <v>7</v>
      </c>
      <c r="R79" s="45">
        <v>3</v>
      </c>
      <c r="S79" s="45">
        <v>56</v>
      </c>
      <c r="T79" s="45">
        <v>7</v>
      </c>
      <c r="U79" s="48">
        <v>120000</v>
      </c>
      <c r="V79" s="48">
        <v>1000</v>
      </c>
      <c r="X79" s="25">
        <f t="shared" si="61"/>
        <v>0</v>
      </c>
      <c r="Y79" s="25">
        <f t="shared" si="53"/>
        <v>0</v>
      </c>
      <c r="Z79" s="25">
        <f t="shared" si="54"/>
        <v>0</v>
      </c>
      <c r="AA79" s="25">
        <f t="shared" si="55"/>
        <v>0</v>
      </c>
      <c r="AB79" s="25">
        <f t="shared" si="56"/>
        <v>0</v>
      </c>
      <c r="AC79" s="25">
        <f t="shared" si="62"/>
        <v>0</v>
      </c>
      <c r="AD79" s="25">
        <f t="shared" si="63"/>
        <v>0</v>
      </c>
      <c r="AE79" s="25">
        <f t="shared" si="57"/>
        <v>0</v>
      </c>
      <c r="AF79" s="48">
        <f t="shared" si="58"/>
        <v>0</v>
      </c>
      <c r="AH79" s="25">
        <f t="shared" si="59"/>
        <v>0</v>
      </c>
    </row>
    <row r="80" spans="1:34" s="25" customFormat="1" ht="14.25" customHeight="1" outlineLevel="1" x14ac:dyDescent="0.25">
      <c r="A80" s="25" t="s">
        <v>210</v>
      </c>
      <c r="B80" s="25" t="s">
        <v>53</v>
      </c>
      <c r="C80" s="45">
        <v>1</v>
      </c>
      <c r="D80" s="45" t="s">
        <v>643</v>
      </c>
      <c r="E80" s="45">
        <v>2</v>
      </c>
      <c r="F80" s="45">
        <v>27</v>
      </c>
      <c r="G80" s="45">
        <v>45</v>
      </c>
      <c r="H80" s="45">
        <v>0</v>
      </c>
      <c r="I80" s="2"/>
      <c r="J80" s="2"/>
      <c r="K80" s="2"/>
      <c r="M80" s="2"/>
      <c r="N80" s="45">
        <v>0</v>
      </c>
      <c r="O80" s="45" t="s">
        <v>636</v>
      </c>
      <c r="P80" s="45" t="str">
        <f t="shared" si="60"/>
        <v>Beide</v>
      </c>
      <c r="Q80" s="45">
        <v>5</v>
      </c>
      <c r="R80" s="45">
        <v>2</v>
      </c>
      <c r="S80" s="45">
        <v>62</v>
      </c>
      <c r="T80" s="45">
        <v>8</v>
      </c>
      <c r="U80" s="48">
        <v>120000</v>
      </c>
      <c r="V80" s="48">
        <v>1000</v>
      </c>
      <c r="X80" s="25">
        <f t="shared" si="61"/>
        <v>0</v>
      </c>
      <c r="Y80" s="25">
        <f t="shared" si="53"/>
        <v>0</v>
      </c>
      <c r="Z80" s="25">
        <f t="shared" si="54"/>
        <v>0</v>
      </c>
      <c r="AA80" s="25">
        <f t="shared" si="55"/>
        <v>0</v>
      </c>
      <c r="AB80" s="25">
        <f t="shared" si="56"/>
        <v>0</v>
      </c>
      <c r="AC80" s="25">
        <f t="shared" si="62"/>
        <v>0</v>
      </c>
      <c r="AD80" s="25">
        <f t="shared" si="63"/>
        <v>0</v>
      </c>
      <c r="AE80" s="25">
        <f t="shared" si="57"/>
        <v>0</v>
      </c>
      <c r="AF80" s="48">
        <f t="shared" si="58"/>
        <v>0</v>
      </c>
      <c r="AH80" s="25">
        <f t="shared" si="59"/>
        <v>0</v>
      </c>
    </row>
    <row r="81" spans="1:34" s="25" customFormat="1" ht="14.25" customHeight="1" outlineLevel="1" x14ac:dyDescent="0.25">
      <c r="A81" s="25" t="s">
        <v>211</v>
      </c>
      <c r="B81" s="25" t="s">
        <v>53</v>
      </c>
      <c r="C81" s="45">
        <v>1</v>
      </c>
      <c r="D81" s="45" t="s">
        <v>643</v>
      </c>
      <c r="E81" s="45">
        <v>5</v>
      </c>
      <c r="F81" s="45">
        <v>20</v>
      </c>
      <c r="G81" s="45">
        <v>20</v>
      </c>
      <c r="H81" s="45">
        <v>0</v>
      </c>
      <c r="I81" s="2"/>
      <c r="J81" s="2"/>
      <c r="K81" s="2"/>
      <c r="M81" s="2"/>
      <c r="N81" s="45">
        <v>0</v>
      </c>
      <c r="O81" s="45" t="s">
        <v>636</v>
      </c>
      <c r="P81" s="45" t="str">
        <f>IF(P34="Beide",P34,"Innere Sphäre")</f>
        <v>Beide</v>
      </c>
      <c r="Q81" s="45">
        <v>9</v>
      </c>
      <c r="R81" s="45">
        <v>5</v>
      </c>
      <c r="S81" s="45">
        <v>112</v>
      </c>
      <c r="T81" s="45">
        <v>14</v>
      </c>
      <c r="U81" s="48">
        <v>200000</v>
      </c>
      <c r="V81" s="48">
        <v>9000</v>
      </c>
      <c r="X81" s="25">
        <f t="shared" si="61"/>
        <v>0</v>
      </c>
      <c r="Y81" s="25">
        <f t="shared" si="53"/>
        <v>0</v>
      </c>
      <c r="Z81" s="25">
        <f t="shared" si="54"/>
        <v>0</v>
      </c>
      <c r="AA81" s="25">
        <f t="shared" si="55"/>
        <v>0</v>
      </c>
      <c r="AB81" s="25">
        <f t="shared" si="56"/>
        <v>0</v>
      </c>
      <c r="AC81" s="25">
        <f t="shared" si="62"/>
        <v>0</v>
      </c>
      <c r="AD81" s="25">
        <f t="shared" si="63"/>
        <v>0</v>
      </c>
      <c r="AE81" s="25">
        <f t="shared" si="57"/>
        <v>0</v>
      </c>
      <c r="AF81" s="48">
        <f t="shared" si="58"/>
        <v>0</v>
      </c>
      <c r="AH81" s="25">
        <f t="shared" si="59"/>
        <v>0</v>
      </c>
    </row>
    <row r="82" spans="1:34" s="25" customFormat="1" ht="14.25" customHeight="1" outlineLevel="1" x14ac:dyDescent="0.25">
      <c r="A82" s="25" t="s">
        <v>211</v>
      </c>
      <c r="B82" s="25" t="s">
        <v>53</v>
      </c>
      <c r="C82" s="45">
        <v>1</v>
      </c>
      <c r="D82" s="45" t="s">
        <v>643</v>
      </c>
      <c r="E82" s="45">
        <v>5</v>
      </c>
      <c r="F82" s="45">
        <v>21</v>
      </c>
      <c r="G82" s="45">
        <v>20</v>
      </c>
      <c r="H82" s="45">
        <v>0</v>
      </c>
      <c r="I82" s="2"/>
      <c r="J82" s="2"/>
      <c r="K82" s="2"/>
      <c r="M82" s="2"/>
      <c r="N82" s="45">
        <v>0</v>
      </c>
      <c r="O82" s="45" t="s">
        <v>636</v>
      </c>
      <c r="P82" s="45" t="str">
        <f t="shared" si="60"/>
        <v>Beide</v>
      </c>
      <c r="Q82" s="45">
        <v>7</v>
      </c>
      <c r="R82" s="45">
        <v>3</v>
      </c>
      <c r="S82" s="45">
        <v>122</v>
      </c>
      <c r="T82" s="45">
        <v>15</v>
      </c>
      <c r="U82" s="48">
        <v>200000</v>
      </c>
      <c r="V82" s="48">
        <v>9000</v>
      </c>
      <c r="X82" s="25">
        <f t="shared" si="61"/>
        <v>0</v>
      </c>
      <c r="Y82" s="25">
        <f t="shared" si="53"/>
        <v>0</v>
      </c>
      <c r="Z82" s="25">
        <f t="shared" si="54"/>
        <v>0</v>
      </c>
      <c r="AA82" s="25">
        <f t="shared" si="55"/>
        <v>0</v>
      </c>
      <c r="AB82" s="25">
        <f t="shared" si="56"/>
        <v>0</v>
      </c>
      <c r="AC82" s="25">
        <f t="shared" si="62"/>
        <v>0</v>
      </c>
      <c r="AD82" s="25">
        <f t="shared" si="63"/>
        <v>0</v>
      </c>
      <c r="AE82" s="25">
        <f t="shared" si="57"/>
        <v>0</v>
      </c>
      <c r="AF82" s="48">
        <f t="shared" si="58"/>
        <v>0</v>
      </c>
      <c r="AH82" s="25">
        <f t="shared" si="59"/>
        <v>0</v>
      </c>
    </row>
    <row r="83" spans="1:34" s="25" customFormat="1" ht="14.25" customHeight="1" outlineLevel="1" x14ac:dyDescent="0.25">
      <c r="A83" s="25" t="s">
        <v>212</v>
      </c>
      <c r="B83" s="25" t="s">
        <v>53</v>
      </c>
      <c r="C83" s="45">
        <v>4</v>
      </c>
      <c r="D83" s="45" t="s">
        <v>643</v>
      </c>
      <c r="E83" s="45">
        <v>10</v>
      </c>
      <c r="F83" s="45">
        <v>18</v>
      </c>
      <c r="G83" s="45">
        <v>10</v>
      </c>
      <c r="H83" s="45">
        <v>0</v>
      </c>
      <c r="I83" s="2"/>
      <c r="J83" s="2"/>
      <c r="K83" s="2"/>
      <c r="M83" s="2"/>
      <c r="N83" s="45">
        <v>0</v>
      </c>
      <c r="O83" s="45" t="s">
        <v>636</v>
      </c>
      <c r="P83" s="45" t="str">
        <f>IF(P36="Beide",P36,"Innere Sphäre")</f>
        <v>Beide</v>
      </c>
      <c r="Q83" s="45">
        <v>13</v>
      </c>
      <c r="R83" s="45">
        <v>7</v>
      </c>
      <c r="S83" s="45">
        <v>210</v>
      </c>
      <c r="T83" s="45">
        <v>26</v>
      </c>
      <c r="U83" s="48">
        <v>320000</v>
      </c>
      <c r="V83" s="48">
        <v>12000</v>
      </c>
      <c r="X83" s="25">
        <f t="shared" si="61"/>
        <v>0</v>
      </c>
      <c r="Y83" s="25">
        <f t="shared" si="53"/>
        <v>0</v>
      </c>
      <c r="Z83" s="25">
        <f t="shared" si="54"/>
        <v>0</v>
      </c>
      <c r="AA83" s="25">
        <f t="shared" si="55"/>
        <v>0</v>
      </c>
      <c r="AB83" s="25">
        <f t="shared" si="56"/>
        <v>0</v>
      </c>
      <c r="AC83" s="25">
        <f t="shared" si="62"/>
        <v>0</v>
      </c>
      <c r="AD83" s="25">
        <f t="shared" si="63"/>
        <v>0</v>
      </c>
      <c r="AE83" s="25">
        <f t="shared" si="57"/>
        <v>0</v>
      </c>
      <c r="AF83" s="48">
        <f t="shared" si="58"/>
        <v>0</v>
      </c>
      <c r="AH83" s="25">
        <f t="shared" si="59"/>
        <v>0</v>
      </c>
    </row>
    <row r="84" spans="1:34" s="25" customFormat="1" ht="14.25" customHeight="1" outlineLevel="1" x14ac:dyDescent="0.25">
      <c r="A84" s="25" t="s">
        <v>212</v>
      </c>
      <c r="B84" s="25" t="s">
        <v>53</v>
      </c>
      <c r="C84" s="45">
        <v>3</v>
      </c>
      <c r="D84" s="45" t="s">
        <v>643</v>
      </c>
      <c r="E84" s="45">
        <v>10</v>
      </c>
      <c r="F84" s="45">
        <v>18</v>
      </c>
      <c r="G84" s="45">
        <v>10</v>
      </c>
      <c r="H84" s="45">
        <v>0</v>
      </c>
      <c r="I84" s="2"/>
      <c r="J84" s="2"/>
      <c r="K84" s="2"/>
      <c r="M84" s="2"/>
      <c r="N84" s="45">
        <v>0</v>
      </c>
      <c r="O84" s="45" t="s">
        <v>636</v>
      </c>
      <c r="P84" s="45" t="str">
        <f t="shared" si="60"/>
        <v>Beide</v>
      </c>
      <c r="Q84" s="45">
        <v>10</v>
      </c>
      <c r="R84" s="45">
        <v>4</v>
      </c>
      <c r="S84" s="45">
        <v>210</v>
      </c>
      <c r="T84" s="45">
        <v>26</v>
      </c>
      <c r="U84" s="48">
        <v>320000</v>
      </c>
      <c r="V84" s="48">
        <v>12000</v>
      </c>
      <c r="X84" s="25">
        <f t="shared" si="61"/>
        <v>0</v>
      </c>
      <c r="Y84" s="25">
        <f t="shared" si="53"/>
        <v>0</v>
      </c>
      <c r="Z84" s="25">
        <f t="shared" si="54"/>
        <v>0</v>
      </c>
      <c r="AA84" s="25">
        <f t="shared" si="55"/>
        <v>0</v>
      </c>
      <c r="AB84" s="25">
        <f t="shared" si="56"/>
        <v>0</v>
      </c>
      <c r="AC84" s="25">
        <f t="shared" si="62"/>
        <v>0</v>
      </c>
      <c r="AD84" s="25">
        <f t="shared" si="63"/>
        <v>0</v>
      </c>
      <c r="AE84" s="25">
        <f t="shared" si="57"/>
        <v>0</v>
      </c>
      <c r="AF84" s="48">
        <f t="shared" si="58"/>
        <v>0</v>
      </c>
      <c r="AH84" s="25">
        <f t="shared" si="59"/>
        <v>0</v>
      </c>
    </row>
    <row r="85" spans="1:34" s="25" customFormat="1" ht="14.25" customHeight="1" outlineLevel="1" x14ac:dyDescent="0.25">
      <c r="A85" s="25" t="s">
        <v>213</v>
      </c>
      <c r="B85" s="25" t="s">
        <v>53</v>
      </c>
      <c r="C85" s="45">
        <v>8</v>
      </c>
      <c r="D85" s="45" t="s">
        <v>643</v>
      </c>
      <c r="E85" s="45">
        <v>20</v>
      </c>
      <c r="F85" s="45">
        <v>10</v>
      </c>
      <c r="G85" s="45">
        <v>5</v>
      </c>
      <c r="H85" s="45">
        <v>0</v>
      </c>
      <c r="I85" s="2"/>
      <c r="J85" s="2"/>
      <c r="K85" s="2"/>
      <c r="M85" s="2"/>
      <c r="N85" s="45">
        <v>0</v>
      </c>
      <c r="O85" s="45" t="s">
        <v>636</v>
      </c>
      <c r="P85" s="45" t="str">
        <f>IF(P38="Beide",P38,"Innere Sphäre")</f>
        <v>Beide</v>
      </c>
      <c r="Q85" s="45">
        <v>15</v>
      </c>
      <c r="R85" s="45">
        <v>10</v>
      </c>
      <c r="S85" s="45">
        <v>281</v>
      </c>
      <c r="T85" s="45">
        <v>35</v>
      </c>
      <c r="U85" s="48">
        <v>480000</v>
      </c>
      <c r="V85" s="48">
        <v>20000</v>
      </c>
      <c r="X85" s="25">
        <f t="shared" si="61"/>
        <v>0</v>
      </c>
      <c r="Y85" s="25">
        <f t="shared" si="53"/>
        <v>0</v>
      </c>
      <c r="Z85" s="25">
        <f t="shared" si="54"/>
        <v>0</v>
      </c>
      <c r="AA85" s="25">
        <f t="shared" si="55"/>
        <v>0</v>
      </c>
      <c r="AB85" s="25">
        <f t="shared" si="56"/>
        <v>0</v>
      </c>
      <c r="AC85" s="25">
        <f t="shared" si="62"/>
        <v>0</v>
      </c>
      <c r="AD85" s="25">
        <f t="shared" si="63"/>
        <v>0</v>
      </c>
      <c r="AE85" s="25">
        <f t="shared" si="57"/>
        <v>0</v>
      </c>
      <c r="AF85" s="48">
        <f t="shared" si="58"/>
        <v>0</v>
      </c>
      <c r="AH85" s="25">
        <f t="shared" si="59"/>
        <v>0</v>
      </c>
    </row>
    <row r="86" spans="1:34" s="25" customFormat="1" ht="14.25" customHeight="1" outlineLevel="1" x14ac:dyDescent="0.25">
      <c r="A86" s="25" t="s">
        <v>213</v>
      </c>
      <c r="B86" s="25" t="s">
        <v>53</v>
      </c>
      <c r="C86" s="45">
        <v>7</v>
      </c>
      <c r="D86" s="45" t="s">
        <v>643</v>
      </c>
      <c r="E86" s="45">
        <v>20</v>
      </c>
      <c r="F86" s="45">
        <v>12</v>
      </c>
      <c r="G86" s="45">
        <v>5</v>
      </c>
      <c r="H86" s="45">
        <v>0</v>
      </c>
      <c r="I86" s="2"/>
      <c r="J86" s="2"/>
      <c r="K86" s="2"/>
      <c r="M86" s="2"/>
      <c r="N86" s="45">
        <v>0</v>
      </c>
      <c r="O86" s="45" t="s">
        <v>636</v>
      </c>
      <c r="P86" s="45" t="str">
        <f t="shared" si="60"/>
        <v>Beide</v>
      </c>
      <c r="Q86" s="45">
        <v>12</v>
      </c>
      <c r="R86" s="45">
        <v>8</v>
      </c>
      <c r="S86" s="45">
        <v>335</v>
      </c>
      <c r="T86" s="45">
        <v>42</v>
      </c>
      <c r="U86" s="48">
        <v>480000</v>
      </c>
      <c r="V86" s="48">
        <v>20000</v>
      </c>
      <c r="X86" s="25">
        <f t="shared" si="61"/>
        <v>0</v>
      </c>
      <c r="Y86" s="25">
        <f t="shared" si="53"/>
        <v>0</v>
      </c>
      <c r="Z86" s="25">
        <f t="shared" si="54"/>
        <v>0</v>
      </c>
      <c r="AA86" s="25">
        <f t="shared" si="55"/>
        <v>0</v>
      </c>
      <c r="AB86" s="25">
        <f t="shared" si="56"/>
        <v>0</v>
      </c>
      <c r="AC86" s="25">
        <f t="shared" si="62"/>
        <v>0</v>
      </c>
      <c r="AD86" s="25">
        <f t="shared" si="63"/>
        <v>0</v>
      </c>
      <c r="AE86" s="25">
        <f t="shared" si="57"/>
        <v>0</v>
      </c>
      <c r="AF86" s="48">
        <f t="shared" si="58"/>
        <v>0</v>
      </c>
      <c r="AH86" s="25">
        <f t="shared" si="59"/>
        <v>0</v>
      </c>
    </row>
    <row r="87" spans="1:34" s="18" customFormat="1" ht="18.75" x14ac:dyDescent="0.3">
      <c r="A87" s="17" t="s">
        <v>190</v>
      </c>
      <c r="C87" s="28"/>
      <c r="D87" s="28"/>
      <c r="E87" s="28"/>
      <c r="F87" s="28"/>
      <c r="G87" s="28"/>
      <c r="H87" s="28"/>
      <c r="N87" s="28"/>
      <c r="O87" s="28"/>
      <c r="P87" s="28"/>
      <c r="Q87" s="28"/>
      <c r="R87" s="28"/>
      <c r="S87" s="28"/>
      <c r="T87" s="28"/>
      <c r="U87" s="47"/>
      <c r="V87" s="47"/>
      <c r="AF87" s="47"/>
    </row>
    <row r="88" spans="1:34" s="25" customFormat="1" ht="14.25" hidden="1" customHeight="1" outlineLevel="1" x14ac:dyDescent="0.25">
      <c r="A88" s="25" t="s">
        <v>223</v>
      </c>
      <c r="B88" s="25" t="s">
        <v>53</v>
      </c>
      <c r="C88" s="45">
        <v>10</v>
      </c>
      <c r="D88" s="45" t="s">
        <v>650</v>
      </c>
      <c r="E88" s="45">
        <v>20</v>
      </c>
      <c r="F88" s="45">
        <v>136</v>
      </c>
      <c r="G88" s="45">
        <v>5</v>
      </c>
      <c r="H88" s="45">
        <v>2</v>
      </c>
      <c r="I88" s="2"/>
      <c r="J88" s="2"/>
      <c r="K88" s="2"/>
      <c r="M88" s="2"/>
      <c r="N88" s="45">
        <v>0</v>
      </c>
      <c r="O88" s="45" t="s">
        <v>636</v>
      </c>
      <c r="P88" s="45" t="str">
        <f t="shared" ref="P88:P97" si="64">IF(P41="Beide",P41,"Innere Sphäre")</f>
        <v>Beide</v>
      </c>
      <c r="Q88" s="45">
        <v>15</v>
      </c>
      <c r="R88" s="45">
        <v>15</v>
      </c>
      <c r="S88" s="45">
        <v>240</v>
      </c>
      <c r="T88" s="45">
        <v>30</v>
      </c>
      <c r="U88" s="48">
        <v>450000</v>
      </c>
      <c r="V88" s="48">
        <v>10000</v>
      </c>
      <c r="X88" s="25">
        <f t="shared" si="61"/>
        <v>0</v>
      </c>
      <c r="Y88" s="25">
        <f t="shared" si="53"/>
        <v>0</v>
      </c>
      <c r="Z88" s="25">
        <f t="shared" si="54"/>
        <v>0</v>
      </c>
      <c r="AA88" s="25">
        <f t="shared" si="55"/>
        <v>0</v>
      </c>
      <c r="AB88" s="25">
        <f t="shared" si="56"/>
        <v>0</v>
      </c>
      <c r="AC88" s="25">
        <f t="shared" si="62"/>
        <v>0</v>
      </c>
      <c r="AD88" s="25">
        <f t="shared" si="63"/>
        <v>0</v>
      </c>
      <c r="AE88" s="25">
        <f t="shared" si="57"/>
        <v>0</v>
      </c>
      <c r="AF88" s="48">
        <f t="shared" si="58"/>
        <v>0</v>
      </c>
      <c r="AH88" s="25">
        <f t="shared" si="59"/>
        <v>0</v>
      </c>
    </row>
    <row r="89" spans="1:34" ht="14.25" hidden="1" customHeight="1" outlineLevel="1" x14ac:dyDescent="0.25">
      <c r="B89" t="s">
        <v>231</v>
      </c>
      <c r="C89" s="39">
        <v>10</v>
      </c>
      <c r="E89" s="39">
        <v>0</v>
      </c>
      <c r="F89" s="39">
        <v>136</v>
      </c>
      <c r="G89" s="39">
        <f>G88</f>
        <v>5</v>
      </c>
      <c r="H89" s="39">
        <v>2</v>
      </c>
      <c r="M89" s="2"/>
      <c r="N89" s="39">
        <v>0</v>
      </c>
      <c r="O89" s="39" t="s">
        <v>636</v>
      </c>
      <c r="P89" s="39" t="str">
        <f t="shared" si="64"/>
        <v>Beide</v>
      </c>
      <c r="T89" s="44">
        <f>T88*0.5</f>
        <v>15</v>
      </c>
      <c r="V89" s="3">
        <f>V88</f>
        <v>10000</v>
      </c>
      <c r="X89">
        <f t="shared" si="61"/>
        <v>0</v>
      </c>
      <c r="Y89">
        <f t="shared" si="53"/>
        <v>0</v>
      </c>
      <c r="Z89">
        <f t="shared" si="54"/>
        <v>0</v>
      </c>
      <c r="AA89">
        <f t="shared" si="55"/>
        <v>0</v>
      </c>
      <c r="AB89">
        <f t="shared" si="56"/>
        <v>0</v>
      </c>
      <c r="AC89">
        <f t="shared" si="62"/>
        <v>0</v>
      </c>
      <c r="AD89">
        <f t="shared" si="63"/>
        <v>0</v>
      </c>
      <c r="AE89">
        <f t="shared" si="57"/>
        <v>0</v>
      </c>
      <c r="AF89" s="3">
        <f t="shared" si="58"/>
        <v>0</v>
      </c>
      <c r="AH89">
        <f t="shared" si="59"/>
        <v>0</v>
      </c>
    </row>
    <row r="90" spans="1:34" ht="14.25" hidden="1" customHeight="1" outlineLevel="1" x14ac:dyDescent="0.25">
      <c r="B90" t="s">
        <v>222</v>
      </c>
      <c r="C90" s="39">
        <v>10</v>
      </c>
      <c r="D90" s="39" t="s">
        <v>651</v>
      </c>
      <c r="E90" s="39">
        <v>20</v>
      </c>
      <c r="F90" s="39">
        <v>136</v>
      </c>
      <c r="G90" s="39">
        <f>G88</f>
        <v>5</v>
      </c>
      <c r="H90" s="39">
        <v>2</v>
      </c>
      <c r="M90" s="2"/>
      <c r="N90" s="39">
        <v>-1</v>
      </c>
      <c r="O90" s="39" t="s">
        <v>636</v>
      </c>
      <c r="P90" s="39" t="str">
        <f t="shared" si="64"/>
        <v>Beide</v>
      </c>
      <c r="T90" s="44">
        <f>T88</f>
        <v>30</v>
      </c>
      <c r="V90" s="3">
        <f>V88</f>
        <v>10000</v>
      </c>
      <c r="X90">
        <f t="shared" si="61"/>
        <v>0</v>
      </c>
      <c r="Y90">
        <f t="shared" si="53"/>
        <v>0</v>
      </c>
      <c r="Z90">
        <f t="shared" si="54"/>
        <v>0</v>
      </c>
      <c r="AA90">
        <f t="shared" si="55"/>
        <v>0</v>
      </c>
      <c r="AB90">
        <f t="shared" si="56"/>
        <v>0</v>
      </c>
      <c r="AC90">
        <f t="shared" si="62"/>
        <v>0</v>
      </c>
      <c r="AD90">
        <f t="shared" si="63"/>
        <v>0</v>
      </c>
      <c r="AE90">
        <f t="shared" si="57"/>
        <v>0</v>
      </c>
      <c r="AF90" s="3">
        <f t="shared" si="58"/>
        <v>0</v>
      </c>
      <c r="AH90">
        <f t="shared" si="59"/>
        <v>0</v>
      </c>
    </row>
    <row r="91" spans="1:34" ht="14.25" hidden="1" customHeight="1" outlineLevel="1" x14ac:dyDescent="0.25">
      <c r="B91" t="s">
        <v>237</v>
      </c>
      <c r="C91" s="39">
        <v>10</v>
      </c>
      <c r="D91" s="39" t="s">
        <v>652</v>
      </c>
      <c r="E91" s="39">
        <v>20</v>
      </c>
      <c r="F91" s="39">
        <v>136</v>
      </c>
      <c r="G91" s="39">
        <f>G88</f>
        <v>5</v>
      </c>
      <c r="H91" s="39">
        <v>2</v>
      </c>
      <c r="M91" s="2"/>
      <c r="N91" s="39">
        <v>0</v>
      </c>
      <c r="O91" s="39" t="s">
        <v>636</v>
      </c>
      <c r="P91" s="39" t="str">
        <f t="shared" si="64"/>
        <v>Beide</v>
      </c>
      <c r="T91" s="44">
        <f>T88*0.8</f>
        <v>24</v>
      </c>
      <c r="V91" s="3">
        <f>V88*3</f>
        <v>30000</v>
      </c>
      <c r="X91">
        <f t="shared" si="61"/>
        <v>0</v>
      </c>
      <c r="Y91">
        <f t="shared" si="53"/>
        <v>0</v>
      </c>
      <c r="Z91">
        <f t="shared" si="54"/>
        <v>0</v>
      </c>
      <c r="AA91">
        <f t="shared" si="55"/>
        <v>0</v>
      </c>
      <c r="AB91">
        <f t="shared" si="56"/>
        <v>0</v>
      </c>
      <c r="AC91">
        <f t="shared" si="62"/>
        <v>0</v>
      </c>
      <c r="AD91">
        <f t="shared" si="63"/>
        <v>0</v>
      </c>
      <c r="AE91">
        <f t="shared" si="57"/>
        <v>0</v>
      </c>
      <c r="AF91" s="3">
        <f t="shared" si="58"/>
        <v>0</v>
      </c>
      <c r="AH91">
        <f t="shared" si="59"/>
        <v>0</v>
      </c>
    </row>
    <row r="92" spans="1:34" ht="14.25" hidden="1" customHeight="1" outlineLevel="1" x14ac:dyDescent="0.25">
      <c r="B92" t="s">
        <v>236</v>
      </c>
      <c r="C92" s="39">
        <v>10</v>
      </c>
      <c r="D92" s="39" t="s">
        <v>652</v>
      </c>
      <c r="E92" s="39">
        <v>30</v>
      </c>
      <c r="F92" s="39">
        <v>136</v>
      </c>
      <c r="G92" s="39">
        <f>G88</f>
        <v>5</v>
      </c>
      <c r="H92" s="39">
        <v>2</v>
      </c>
      <c r="M92" s="2"/>
      <c r="N92" s="39">
        <v>0</v>
      </c>
      <c r="O92" s="39" t="s">
        <v>636</v>
      </c>
      <c r="P92" s="39" t="str">
        <f t="shared" si="64"/>
        <v>Beide</v>
      </c>
      <c r="T92" s="44">
        <f>T88*0.9</f>
        <v>27</v>
      </c>
      <c r="V92" s="3">
        <f>V88*1.5</f>
        <v>15000</v>
      </c>
      <c r="X92">
        <f t="shared" si="61"/>
        <v>0</v>
      </c>
      <c r="Y92">
        <f t="shared" si="53"/>
        <v>0</v>
      </c>
      <c r="Z92">
        <f t="shared" si="54"/>
        <v>0</v>
      </c>
      <c r="AA92">
        <f t="shared" si="55"/>
        <v>0</v>
      </c>
      <c r="AB92">
        <f t="shared" si="56"/>
        <v>0</v>
      </c>
      <c r="AC92">
        <f t="shared" si="62"/>
        <v>0</v>
      </c>
      <c r="AD92">
        <f t="shared" si="63"/>
        <v>0</v>
      </c>
      <c r="AE92">
        <f t="shared" si="57"/>
        <v>0</v>
      </c>
      <c r="AF92" s="3">
        <f t="shared" si="58"/>
        <v>0</v>
      </c>
      <c r="AH92">
        <f t="shared" si="59"/>
        <v>0</v>
      </c>
    </row>
    <row r="93" spans="1:34" ht="14.25" hidden="1" customHeight="1" outlineLevel="1" x14ac:dyDescent="0.25">
      <c r="B93" t="s">
        <v>238</v>
      </c>
      <c r="C93" s="39">
        <v>10</v>
      </c>
      <c r="D93" s="39" t="s">
        <v>652</v>
      </c>
      <c r="E93" s="39">
        <v>20</v>
      </c>
      <c r="F93" s="39">
        <v>136</v>
      </c>
      <c r="G93" s="39">
        <f>G88</f>
        <v>5</v>
      </c>
      <c r="H93" s="39">
        <v>2</v>
      </c>
      <c r="M93" s="2"/>
      <c r="N93" s="39">
        <v>0</v>
      </c>
      <c r="O93" s="39" t="s">
        <v>636</v>
      </c>
      <c r="P93" s="39" t="str">
        <f t="shared" si="64"/>
        <v>Beide</v>
      </c>
      <c r="T93" s="44">
        <f>T88*0.8</f>
        <v>24</v>
      </c>
      <c r="V93" s="3">
        <f>V88*2</f>
        <v>20000</v>
      </c>
      <c r="X93">
        <f t="shared" si="61"/>
        <v>0</v>
      </c>
      <c r="Y93">
        <f t="shared" si="53"/>
        <v>0</v>
      </c>
      <c r="Z93">
        <f t="shared" si="54"/>
        <v>0</v>
      </c>
      <c r="AA93">
        <f t="shared" si="55"/>
        <v>0</v>
      </c>
      <c r="AB93">
        <f t="shared" si="56"/>
        <v>0</v>
      </c>
      <c r="AC93">
        <f t="shared" si="62"/>
        <v>0</v>
      </c>
      <c r="AD93">
        <f t="shared" si="63"/>
        <v>0</v>
      </c>
      <c r="AE93">
        <f t="shared" si="57"/>
        <v>0</v>
      </c>
      <c r="AF93" s="3">
        <f t="shared" si="58"/>
        <v>0</v>
      </c>
      <c r="AH93">
        <f t="shared" si="59"/>
        <v>0</v>
      </c>
    </row>
    <row r="94" spans="1:34" ht="14.25" hidden="1" customHeight="1" outlineLevel="1" x14ac:dyDescent="0.25">
      <c r="B94" t="s">
        <v>239</v>
      </c>
      <c r="C94" s="39">
        <v>10</v>
      </c>
      <c r="D94" s="39" t="s">
        <v>653</v>
      </c>
      <c r="E94" s="39">
        <v>0</v>
      </c>
      <c r="F94" s="39">
        <v>136</v>
      </c>
      <c r="G94" s="39">
        <f>G88</f>
        <v>5</v>
      </c>
      <c r="H94" s="39">
        <v>2</v>
      </c>
      <c r="M94" s="2"/>
      <c r="N94" s="39">
        <v>0</v>
      </c>
      <c r="O94" s="39" t="s">
        <v>636</v>
      </c>
      <c r="P94" s="39" t="str">
        <f t="shared" si="64"/>
        <v>Beide</v>
      </c>
      <c r="T94" s="44">
        <f>T88*1.2</f>
        <v>36</v>
      </c>
      <c r="V94" s="3">
        <f>V88</f>
        <v>10000</v>
      </c>
      <c r="X94">
        <f t="shared" si="61"/>
        <v>0</v>
      </c>
      <c r="Y94">
        <f t="shared" si="53"/>
        <v>0</v>
      </c>
      <c r="Z94">
        <f t="shared" si="54"/>
        <v>0</v>
      </c>
      <c r="AA94">
        <f t="shared" si="55"/>
        <v>0</v>
      </c>
      <c r="AB94">
        <f t="shared" si="56"/>
        <v>0</v>
      </c>
      <c r="AC94">
        <f t="shared" si="62"/>
        <v>0</v>
      </c>
      <c r="AD94">
        <f t="shared" si="63"/>
        <v>0</v>
      </c>
      <c r="AE94">
        <f t="shared" si="57"/>
        <v>0</v>
      </c>
      <c r="AF94" s="3">
        <f t="shared" si="58"/>
        <v>0</v>
      </c>
      <c r="AH94">
        <f t="shared" si="59"/>
        <v>0</v>
      </c>
    </row>
    <row r="95" spans="1:34" ht="14.25" hidden="1" customHeight="1" outlineLevel="1" x14ac:dyDescent="0.25">
      <c r="B95" t="s">
        <v>232</v>
      </c>
      <c r="C95" s="39">
        <v>10</v>
      </c>
      <c r="E95" s="39">
        <v>0</v>
      </c>
      <c r="F95" s="39">
        <v>136</v>
      </c>
      <c r="G95" s="39">
        <f>G88/2</f>
        <v>2.5</v>
      </c>
      <c r="H95" s="39">
        <v>2</v>
      </c>
      <c r="M95" s="2"/>
      <c r="N95" s="39">
        <v>0</v>
      </c>
      <c r="O95" s="39" t="s">
        <v>636</v>
      </c>
      <c r="P95" s="39" t="str">
        <f t="shared" si="64"/>
        <v>Beide</v>
      </c>
      <c r="T95" s="44">
        <f>T88*0.7</f>
        <v>21</v>
      </c>
      <c r="V95" s="3">
        <f>V88*4</f>
        <v>40000</v>
      </c>
      <c r="X95">
        <f t="shared" si="61"/>
        <v>0</v>
      </c>
      <c r="Y95">
        <f t="shared" si="53"/>
        <v>0</v>
      </c>
      <c r="Z95">
        <f t="shared" si="54"/>
        <v>0</v>
      </c>
      <c r="AA95">
        <f t="shared" si="55"/>
        <v>0</v>
      </c>
      <c r="AB95">
        <f t="shared" si="56"/>
        <v>0</v>
      </c>
      <c r="AC95">
        <f t="shared" si="62"/>
        <v>0</v>
      </c>
      <c r="AD95">
        <f t="shared" si="63"/>
        <v>0</v>
      </c>
      <c r="AE95">
        <f t="shared" si="57"/>
        <v>0</v>
      </c>
      <c r="AF95" s="3">
        <f t="shared" si="58"/>
        <v>0</v>
      </c>
      <c r="AH95">
        <f t="shared" si="59"/>
        <v>0</v>
      </c>
    </row>
    <row r="96" spans="1:34" ht="14.25" hidden="1" customHeight="1" outlineLevel="1" x14ac:dyDescent="0.25">
      <c r="B96" t="s">
        <v>240</v>
      </c>
      <c r="C96" s="39">
        <v>10</v>
      </c>
      <c r="D96" s="39" t="s">
        <v>654</v>
      </c>
      <c r="E96" s="39">
        <v>20</v>
      </c>
      <c r="F96" s="39">
        <v>136</v>
      </c>
      <c r="G96" s="39">
        <f>G88</f>
        <v>5</v>
      </c>
      <c r="H96" s="39">
        <v>2</v>
      </c>
      <c r="M96" s="2"/>
      <c r="N96" s="39">
        <v>0</v>
      </c>
      <c r="O96" s="39" t="s">
        <v>636</v>
      </c>
      <c r="P96" s="39" t="str">
        <f t="shared" si="64"/>
        <v>Beide</v>
      </c>
      <c r="T96" s="44">
        <f>T88*0.5</f>
        <v>15</v>
      </c>
      <c r="V96" s="3">
        <f>V88*4.5</f>
        <v>45000</v>
      </c>
      <c r="X96">
        <f t="shared" si="61"/>
        <v>0</v>
      </c>
      <c r="Y96">
        <f t="shared" si="53"/>
        <v>0</v>
      </c>
      <c r="Z96">
        <f t="shared" si="54"/>
        <v>0</v>
      </c>
      <c r="AA96">
        <f t="shared" si="55"/>
        <v>0</v>
      </c>
      <c r="AB96">
        <f t="shared" si="56"/>
        <v>0</v>
      </c>
      <c r="AC96">
        <f t="shared" si="62"/>
        <v>0</v>
      </c>
      <c r="AD96">
        <f t="shared" si="63"/>
        <v>0</v>
      </c>
      <c r="AE96">
        <f t="shared" si="57"/>
        <v>0</v>
      </c>
      <c r="AF96" s="3">
        <f t="shared" si="58"/>
        <v>0</v>
      </c>
      <c r="AH96">
        <f t="shared" si="59"/>
        <v>0</v>
      </c>
    </row>
    <row r="97" spans="1:34" ht="14.25" hidden="1" customHeight="1" outlineLevel="1" x14ac:dyDescent="0.25">
      <c r="B97" t="s">
        <v>233</v>
      </c>
      <c r="C97" s="39">
        <v>10</v>
      </c>
      <c r="D97" s="39" t="s">
        <v>652</v>
      </c>
      <c r="E97" s="39">
        <v>0</v>
      </c>
      <c r="F97" s="39">
        <v>136</v>
      </c>
      <c r="G97" s="39">
        <f>G88</f>
        <v>5</v>
      </c>
      <c r="H97" s="39">
        <v>2</v>
      </c>
      <c r="M97" s="2"/>
      <c r="N97" s="39">
        <v>0</v>
      </c>
      <c r="O97" s="39" t="s">
        <v>636</v>
      </c>
      <c r="P97" s="39" t="str">
        <f t="shared" si="64"/>
        <v>Beide</v>
      </c>
      <c r="T97" s="44">
        <f>T88*0.7</f>
        <v>21</v>
      </c>
      <c r="V97" s="3">
        <f>V88*0.5</f>
        <v>5000</v>
      </c>
      <c r="X97">
        <f t="shared" si="61"/>
        <v>0</v>
      </c>
      <c r="Y97">
        <f t="shared" si="53"/>
        <v>0</v>
      </c>
      <c r="Z97">
        <f t="shared" si="54"/>
        <v>0</v>
      </c>
      <c r="AA97">
        <f t="shared" si="55"/>
        <v>0</v>
      </c>
      <c r="AB97">
        <f t="shared" si="56"/>
        <v>0</v>
      </c>
      <c r="AC97">
        <f t="shared" si="62"/>
        <v>0</v>
      </c>
      <c r="AD97">
        <f t="shared" si="63"/>
        <v>0</v>
      </c>
      <c r="AE97">
        <f t="shared" si="57"/>
        <v>0</v>
      </c>
      <c r="AF97" s="3">
        <f t="shared" si="58"/>
        <v>0</v>
      </c>
      <c r="AH97">
        <f t="shared" si="59"/>
        <v>0</v>
      </c>
    </row>
    <row r="98" spans="1:34" ht="14.25" hidden="1" customHeight="1" outlineLevel="1" x14ac:dyDescent="0.25">
      <c r="B98" t="s">
        <v>235</v>
      </c>
      <c r="C98" s="39">
        <v>10</v>
      </c>
      <c r="D98" s="39" t="s">
        <v>651</v>
      </c>
      <c r="E98" s="39">
        <v>20</v>
      </c>
      <c r="F98" s="39">
        <v>136</v>
      </c>
      <c r="G98" s="39">
        <f>G88</f>
        <v>5</v>
      </c>
      <c r="H98" s="39">
        <v>2</v>
      </c>
      <c r="M98" s="2"/>
      <c r="N98" s="39">
        <v>0</v>
      </c>
      <c r="O98" s="39" t="s">
        <v>636</v>
      </c>
      <c r="P98" s="39" t="str">
        <f>IF(P52="Beide",P52,"Innere Sphäre")</f>
        <v>Beide</v>
      </c>
      <c r="T98" s="44">
        <f>T88*0.9</f>
        <v>27</v>
      </c>
      <c r="V98" s="3">
        <f>V88</f>
        <v>10000</v>
      </c>
      <c r="X98">
        <f t="shared" si="61"/>
        <v>0</v>
      </c>
      <c r="Y98">
        <f t="shared" si="53"/>
        <v>0</v>
      </c>
      <c r="Z98">
        <f t="shared" si="54"/>
        <v>0</v>
      </c>
      <c r="AA98">
        <f t="shared" si="55"/>
        <v>0</v>
      </c>
      <c r="AB98">
        <f t="shared" si="56"/>
        <v>0</v>
      </c>
      <c r="AC98">
        <f t="shared" si="62"/>
        <v>0</v>
      </c>
      <c r="AD98">
        <f t="shared" si="63"/>
        <v>0</v>
      </c>
      <c r="AE98">
        <f t="shared" si="57"/>
        <v>0</v>
      </c>
      <c r="AF98" s="3">
        <f t="shared" si="58"/>
        <v>0</v>
      </c>
      <c r="AH98">
        <f t="shared" si="59"/>
        <v>0</v>
      </c>
    </row>
    <row r="99" spans="1:34" ht="14.25" hidden="1" customHeight="1" outlineLevel="1" x14ac:dyDescent="0.25">
      <c r="B99" t="s">
        <v>234</v>
      </c>
      <c r="C99" s="39">
        <v>10</v>
      </c>
      <c r="D99" s="39" t="s">
        <v>652</v>
      </c>
      <c r="E99" s="39">
        <v>20</v>
      </c>
      <c r="F99" s="39">
        <v>136</v>
      </c>
      <c r="G99" s="39">
        <f>G88</f>
        <v>5</v>
      </c>
      <c r="H99" s="39">
        <v>2</v>
      </c>
      <c r="M99" s="2"/>
      <c r="N99" s="39">
        <v>0</v>
      </c>
      <c r="O99" s="39" t="s">
        <v>636</v>
      </c>
      <c r="P99" s="39" t="str">
        <f>IF(P53="Beide",P53,"Innere Sphäre")</f>
        <v>Beide</v>
      </c>
      <c r="T99" s="44">
        <f>T88*1.5</f>
        <v>45</v>
      </c>
      <c r="V99" s="3">
        <f>V88*1.5</f>
        <v>15000</v>
      </c>
      <c r="X99">
        <f t="shared" si="61"/>
        <v>0</v>
      </c>
      <c r="Y99">
        <f t="shared" si="53"/>
        <v>0</v>
      </c>
      <c r="Z99">
        <f t="shared" si="54"/>
        <v>0</v>
      </c>
      <c r="AA99">
        <f t="shared" si="55"/>
        <v>0</v>
      </c>
      <c r="AB99">
        <f t="shared" si="56"/>
        <v>0</v>
      </c>
      <c r="AC99">
        <f t="shared" si="62"/>
        <v>0</v>
      </c>
      <c r="AD99">
        <f t="shared" si="63"/>
        <v>0</v>
      </c>
      <c r="AE99">
        <f t="shared" si="57"/>
        <v>0</v>
      </c>
      <c r="AF99" s="3">
        <f t="shared" si="58"/>
        <v>0</v>
      </c>
      <c r="AH99">
        <f t="shared" si="59"/>
        <v>0</v>
      </c>
    </row>
    <row r="100" spans="1:34" s="25" customFormat="1" ht="14.25" hidden="1" customHeight="1" outlineLevel="1" x14ac:dyDescent="0.25">
      <c r="A100" s="25" t="s">
        <v>223</v>
      </c>
      <c r="B100" s="25" t="s">
        <v>53</v>
      </c>
      <c r="C100" s="45">
        <v>10</v>
      </c>
      <c r="D100" s="45" t="s">
        <v>650</v>
      </c>
      <c r="E100" s="45">
        <v>20</v>
      </c>
      <c r="F100" s="45">
        <v>153</v>
      </c>
      <c r="G100" s="45">
        <v>5</v>
      </c>
      <c r="H100" s="45">
        <v>2</v>
      </c>
      <c r="I100" s="2"/>
      <c r="J100" s="2"/>
      <c r="K100" s="2"/>
      <c r="M100" s="2"/>
      <c r="N100" s="45">
        <v>0</v>
      </c>
      <c r="O100" s="45" t="s">
        <v>636</v>
      </c>
      <c r="P100" s="45" t="str">
        <f>IF(P51="Beide",P51,"Clan")</f>
        <v>Beide</v>
      </c>
      <c r="Q100" s="45">
        <v>12</v>
      </c>
      <c r="R100" s="45">
        <v>12</v>
      </c>
      <c r="S100" s="45">
        <v>240</v>
      </c>
      <c r="T100" s="45">
        <v>253</v>
      </c>
      <c r="U100" s="48">
        <v>450000</v>
      </c>
      <c r="V100" s="48">
        <v>10000</v>
      </c>
      <c r="X100" s="25">
        <f t="shared" si="61"/>
        <v>0</v>
      </c>
      <c r="Y100" s="25">
        <f t="shared" si="53"/>
        <v>0</v>
      </c>
      <c r="Z100" s="25">
        <f t="shared" si="54"/>
        <v>0</v>
      </c>
      <c r="AA100" s="25">
        <f t="shared" si="55"/>
        <v>0</v>
      </c>
      <c r="AB100" s="25">
        <f t="shared" si="56"/>
        <v>0</v>
      </c>
      <c r="AC100" s="25">
        <f t="shared" si="62"/>
        <v>0</v>
      </c>
      <c r="AD100" s="25">
        <f t="shared" si="63"/>
        <v>0</v>
      </c>
      <c r="AE100" s="25">
        <f t="shared" si="57"/>
        <v>0</v>
      </c>
      <c r="AF100" s="48">
        <f t="shared" si="58"/>
        <v>0</v>
      </c>
      <c r="AH100" s="25">
        <f t="shared" si="59"/>
        <v>0</v>
      </c>
    </row>
    <row r="101" spans="1:34" ht="14.25" hidden="1" customHeight="1" outlineLevel="1" x14ac:dyDescent="0.25">
      <c r="B101" t="s">
        <v>231</v>
      </c>
      <c r="C101" s="39">
        <v>10</v>
      </c>
      <c r="D101" s="57"/>
      <c r="E101" s="57">
        <v>0</v>
      </c>
      <c r="F101" s="39">
        <v>153</v>
      </c>
      <c r="G101" s="57">
        <f>G100</f>
        <v>5</v>
      </c>
      <c r="H101" s="39">
        <v>2</v>
      </c>
      <c r="M101" s="2"/>
      <c r="N101" s="39">
        <v>0</v>
      </c>
      <c r="O101" s="39" t="s">
        <v>636</v>
      </c>
      <c r="P101" s="39" t="str">
        <f>IF(P52="Beide",P52,"Clan")</f>
        <v>Beide</v>
      </c>
      <c r="T101" s="57">
        <f>T100*0.5</f>
        <v>126.5</v>
      </c>
      <c r="V101" s="3">
        <f>V100</f>
        <v>10000</v>
      </c>
      <c r="X101">
        <f t="shared" si="61"/>
        <v>0</v>
      </c>
      <c r="Y101">
        <f t="shared" si="53"/>
        <v>0</v>
      </c>
      <c r="Z101">
        <f t="shared" si="54"/>
        <v>0</v>
      </c>
      <c r="AA101">
        <f t="shared" si="55"/>
        <v>0</v>
      </c>
      <c r="AB101">
        <f t="shared" si="56"/>
        <v>0</v>
      </c>
      <c r="AC101">
        <f t="shared" si="62"/>
        <v>0</v>
      </c>
      <c r="AD101">
        <f t="shared" si="63"/>
        <v>0</v>
      </c>
      <c r="AE101">
        <f t="shared" si="57"/>
        <v>0</v>
      </c>
      <c r="AF101" s="3">
        <f t="shared" si="58"/>
        <v>0</v>
      </c>
      <c r="AH101">
        <f t="shared" si="59"/>
        <v>0</v>
      </c>
    </row>
    <row r="102" spans="1:34" ht="14.25" hidden="1" customHeight="1" outlineLevel="1" x14ac:dyDescent="0.25">
      <c r="B102" t="s">
        <v>222</v>
      </c>
      <c r="C102" s="39">
        <v>10</v>
      </c>
      <c r="D102" s="57" t="s">
        <v>651</v>
      </c>
      <c r="E102" s="57">
        <v>20</v>
      </c>
      <c r="F102" s="39">
        <v>153</v>
      </c>
      <c r="G102" s="57">
        <f>G100</f>
        <v>5</v>
      </c>
      <c r="H102" s="39">
        <v>2</v>
      </c>
      <c r="M102" s="2"/>
      <c r="N102" s="39">
        <v>-1</v>
      </c>
      <c r="O102" s="39" t="s">
        <v>636</v>
      </c>
      <c r="P102" s="39" t="str">
        <f>IF(P53="Beide",P53,"Clan")</f>
        <v>Beide</v>
      </c>
      <c r="T102" s="57">
        <f>T100</f>
        <v>253</v>
      </c>
      <c r="V102" s="3">
        <f>V100</f>
        <v>10000</v>
      </c>
      <c r="X102">
        <f t="shared" si="61"/>
        <v>0</v>
      </c>
      <c r="Y102">
        <f t="shared" si="53"/>
        <v>0</v>
      </c>
      <c r="Z102">
        <f t="shared" si="54"/>
        <v>0</v>
      </c>
      <c r="AA102">
        <f t="shared" si="55"/>
        <v>0</v>
      </c>
      <c r="AB102">
        <f t="shared" si="56"/>
        <v>0</v>
      </c>
      <c r="AC102">
        <f t="shared" si="62"/>
        <v>0</v>
      </c>
      <c r="AD102">
        <f t="shared" si="63"/>
        <v>0</v>
      </c>
      <c r="AE102">
        <f t="shared" si="57"/>
        <v>0</v>
      </c>
      <c r="AF102" s="3">
        <f t="shared" si="58"/>
        <v>0</v>
      </c>
      <c r="AH102">
        <f t="shared" si="59"/>
        <v>0</v>
      </c>
    </row>
    <row r="103" spans="1:34" ht="14.25" hidden="1" customHeight="1" outlineLevel="1" x14ac:dyDescent="0.25">
      <c r="B103" t="s">
        <v>236</v>
      </c>
      <c r="C103" s="39">
        <v>10</v>
      </c>
      <c r="D103" s="57" t="s">
        <v>652</v>
      </c>
      <c r="E103" s="57">
        <v>30</v>
      </c>
      <c r="F103" s="39">
        <v>153</v>
      </c>
      <c r="G103" s="57">
        <f>G100</f>
        <v>5</v>
      </c>
      <c r="H103" s="39">
        <v>2</v>
      </c>
      <c r="M103" s="2"/>
      <c r="N103" s="39">
        <v>0</v>
      </c>
      <c r="O103" s="39" t="s">
        <v>636</v>
      </c>
      <c r="P103" s="39" t="str">
        <f>IF(P55="Beide",P55,"Clan")</f>
        <v>Beide</v>
      </c>
      <c r="T103" s="57">
        <f>T100*0.9</f>
        <v>227.70000000000002</v>
      </c>
      <c r="V103" s="3">
        <f>V100*1.5</f>
        <v>15000</v>
      </c>
      <c r="X103">
        <f t="shared" si="61"/>
        <v>0</v>
      </c>
      <c r="Y103">
        <f t="shared" si="53"/>
        <v>0</v>
      </c>
      <c r="Z103">
        <f t="shared" si="54"/>
        <v>0</v>
      </c>
      <c r="AA103">
        <f t="shared" si="55"/>
        <v>0</v>
      </c>
      <c r="AB103">
        <f t="shared" si="56"/>
        <v>0</v>
      </c>
      <c r="AC103">
        <f t="shared" si="62"/>
        <v>0</v>
      </c>
      <c r="AD103">
        <f t="shared" si="63"/>
        <v>0</v>
      </c>
      <c r="AE103">
        <f t="shared" si="57"/>
        <v>0</v>
      </c>
      <c r="AF103" s="3">
        <f t="shared" si="58"/>
        <v>0</v>
      </c>
      <c r="AH103">
        <f t="shared" si="59"/>
        <v>0</v>
      </c>
    </row>
    <row r="104" spans="1:34" ht="14.25" hidden="1" customHeight="1" outlineLevel="1" x14ac:dyDescent="0.25">
      <c r="B104" t="s">
        <v>233</v>
      </c>
      <c r="C104" s="39">
        <v>10</v>
      </c>
      <c r="D104" s="57" t="s">
        <v>652</v>
      </c>
      <c r="E104" s="57">
        <v>0</v>
      </c>
      <c r="F104" s="39">
        <v>153</v>
      </c>
      <c r="G104" s="57">
        <f>G100</f>
        <v>5</v>
      </c>
      <c r="H104" s="39">
        <v>2</v>
      </c>
      <c r="M104" s="2"/>
      <c r="N104" s="39">
        <v>0</v>
      </c>
      <c r="O104" s="39" t="s">
        <v>636</v>
      </c>
      <c r="P104" s="39" t="str">
        <f>IF(P60="Beide",P60,"Clan")</f>
        <v>Beide</v>
      </c>
      <c r="T104" s="57">
        <f>T100*0.7</f>
        <v>177.1</v>
      </c>
      <c r="V104" s="3">
        <f>V100*0.5</f>
        <v>5000</v>
      </c>
      <c r="X104">
        <f t="shared" si="61"/>
        <v>0</v>
      </c>
      <c r="Y104">
        <f t="shared" si="53"/>
        <v>0</v>
      </c>
      <c r="Z104">
        <f t="shared" si="54"/>
        <v>0</v>
      </c>
      <c r="AA104">
        <f t="shared" si="55"/>
        <v>0</v>
      </c>
      <c r="AB104">
        <f t="shared" si="56"/>
        <v>0</v>
      </c>
      <c r="AC104">
        <f t="shared" si="62"/>
        <v>0</v>
      </c>
      <c r="AD104">
        <f t="shared" si="63"/>
        <v>0</v>
      </c>
      <c r="AE104">
        <f t="shared" si="57"/>
        <v>0</v>
      </c>
      <c r="AF104" s="3">
        <f t="shared" si="58"/>
        <v>0</v>
      </c>
      <c r="AH104">
        <f t="shared" si="59"/>
        <v>0</v>
      </c>
    </row>
    <row r="105" spans="1:34" ht="14.25" hidden="1" customHeight="1" outlineLevel="1" x14ac:dyDescent="0.25">
      <c r="B105" t="s">
        <v>235</v>
      </c>
      <c r="C105" s="39">
        <v>10</v>
      </c>
      <c r="D105" s="57" t="s">
        <v>651</v>
      </c>
      <c r="E105" s="57">
        <v>20</v>
      </c>
      <c r="F105" s="39">
        <v>153</v>
      </c>
      <c r="G105" s="57">
        <f>G100</f>
        <v>5</v>
      </c>
      <c r="H105" s="39">
        <v>2</v>
      </c>
      <c r="M105" s="2"/>
      <c r="N105" s="39">
        <v>0</v>
      </c>
      <c r="O105" s="39" t="s">
        <v>636</v>
      </c>
      <c r="P105" s="39" t="str">
        <f>IF(P62="Beide",P62,"Clan")</f>
        <v>Beide</v>
      </c>
      <c r="T105" s="57">
        <f>T100*0.9</f>
        <v>227.70000000000002</v>
      </c>
      <c r="V105" s="3">
        <f>V100</f>
        <v>10000</v>
      </c>
      <c r="X105">
        <f t="shared" si="61"/>
        <v>0</v>
      </c>
      <c r="Y105">
        <f t="shared" si="53"/>
        <v>0</v>
      </c>
      <c r="Z105">
        <f t="shared" si="54"/>
        <v>0</v>
      </c>
      <c r="AA105">
        <f t="shared" si="55"/>
        <v>0</v>
      </c>
      <c r="AB105">
        <f t="shared" si="56"/>
        <v>0</v>
      </c>
      <c r="AC105">
        <f t="shared" si="62"/>
        <v>0</v>
      </c>
      <c r="AD105">
        <f t="shared" si="63"/>
        <v>0</v>
      </c>
      <c r="AE105">
        <f t="shared" si="57"/>
        <v>0</v>
      </c>
      <c r="AF105" s="3">
        <f t="shared" si="58"/>
        <v>0</v>
      </c>
      <c r="AH105">
        <f t="shared" si="59"/>
        <v>0</v>
      </c>
    </row>
    <row r="106" spans="1:34" ht="14.25" hidden="1" customHeight="1" outlineLevel="1" x14ac:dyDescent="0.25">
      <c r="B106" t="s">
        <v>234</v>
      </c>
      <c r="C106" s="39">
        <v>10</v>
      </c>
      <c r="D106" s="57" t="s">
        <v>652</v>
      </c>
      <c r="E106" s="57">
        <v>20</v>
      </c>
      <c r="F106" s="39">
        <v>153</v>
      </c>
      <c r="G106" s="57">
        <f>G100</f>
        <v>5</v>
      </c>
      <c r="H106" s="39">
        <v>2</v>
      </c>
      <c r="M106" s="2"/>
      <c r="N106" s="39">
        <v>0</v>
      </c>
      <c r="O106" s="39" t="s">
        <v>636</v>
      </c>
      <c r="P106" s="39" t="str">
        <f>IF(P63="Beide",P63,"Clan")</f>
        <v>Beide</v>
      </c>
      <c r="T106" s="57">
        <f>T100*1.5</f>
        <v>379.5</v>
      </c>
      <c r="V106" s="3">
        <f>V100*1.5</f>
        <v>15000</v>
      </c>
      <c r="X106">
        <f t="shared" si="61"/>
        <v>0</v>
      </c>
      <c r="Y106">
        <f t="shared" si="53"/>
        <v>0</v>
      </c>
      <c r="Z106">
        <f t="shared" si="54"/>
        <v>0</v>
      </c>
      <c r="AA106">
        <f t="shared" si="55"/>
        <v>0</v>
      </c>
      <c r="AB106">
        <f t="shared" si="56"/>
        <v>0</v>
      </c>
      <c r="AC106">
        <f t="shared" si="62"/>
        <v>0</v>
      </c>
      <c r="AD106">
        <f t="shared" si="63"/>
        <v>0</v>
      </c>
      <c r="AE106">
        <f t="shared" si="57"/>
        <v>0</v>
      </c>
      <c r="AF106" s="3">
        <f t="shared" si="58"/>
        <v>0</v>
      </c>
      <c r="AH106">
        <f t="shared" si="59"/>
        <v>0</v>
      </c>
    </row>
    <row r="107" spans="1:34" s="25" customFormat="1" ht="14.25" hidden="1" customHeight="1" outlineLevel="1" x14ac:dyDescent="0.25">
      <c r="A107" s="25" t="s">
        <v>224</v>
      </c>
      <c r="B107" s="25" t="s">
        <v>53</v>
      </c>
      <c r="C107" s="45">
        <v>6</v>
      </c>
      <c r="D107" s="45" t="s">
        <v>650</v>
      </c>
      <c r="E107" s="45">
        <v>15</v>
      </c>
      <c r="F107" s="45">
        <v>357</v>
      </c>
      <c r="G107" s="45">
        <v>20</v>
      </c>
      <c r="H107" s="45">
        <v>2</v>
      </c>
      <c r="I107" s="2"/>
      <c r="J107" s="2"/>
      <c r="K107" s="2"/>
      <c r="M107" s="2"/>
      <c r="N107" s="45">
        <v>0</v>
      </c>
      <c r="O107" s="45" t="s">
        <v>636</v>
      </c>
      <c r="P107" s="45" t="str">
        <f>P1</f>
        <v>Beide</v>
      </c>
      <c r="Q107" s="45">
        <v>15</v>
      </c>
      <c r="R107" s="45">
        <v>15</v>
      </c>
      <c r="S107" s="45">
        <v>48</v>
      </c>
      <c r="T107" s="45">
        <v>400</v>
      </c>
      <c r="U107" s="48">
        <v>187500</v>
      </c>
      <c r="V107" s="48">
        <v>4500</v>
      </c>
      <c r="X107" s="25">
        <f t="shared" si="61"/>
        <v>0</v>
      </c>
      <c r="Y107" s="25">
        <f t="shared" si="53"/>
        <v>0</v>
      </c>
      <c r="Z107" s="25">
        <f t="shared" si="54"/>
        <v>0</v>
      </c>
      <c r="AA107" s="25">
        <f t="shared" si="55"/>
        <v>0</v>
      </c>
      <c r="AB107" s="25">
        <f t="shared" si="56"/>
        <v>0</v>
      </c>
      <c r="AC107" s="25">
        <f t="shared" si="62"/>
        <v>0</v>
      </c>
      <c r="AD107" s="25">
        <f t="shared" si="63"/>
        <v>0</v>
      </c>
      <c r="AE107" s="25">
        <f t="shared" si="57"/>
        <v>0</v>
      </c>
      <c r="AF107" s="48">
        <f t="shared" si="58"/>
        <v>0</v>
      </c>
      <c r="AH107" s="25">
        <f t="shared" si="59"/>
        <v>0</v>
      </c>
    </row>
    <row r="108" spans="1:34" ht="14.25" hidden="1" customHeight="1" outlineLevel="1" x14ac:dyDescent="0.25">
      <c r="B108" t="s">
        <v>233</v>
      </c>
      <c r="C108" s="39">
        <v>6</v>
      </c>
      <c r="D108" s="57" t="s">
        <v>652</v>
      </c>
      <c r="E108" s="39">
        <v>0</v>
      </c>
      <c r="F108" s="39">
        <v>357</v>
      </c>
      <c r="G108" s="39">
        <f>G107</f>
        <v>20</v>
      </c>
      <c r="H108" s="39">
        <v>2</v>
      </c>
      <c r="M108" s="2"/>
      <c r="N108" s="39">
        <v>0</v>
      </c>
      <c r="O108" s="39" t="s">
        <v>636</v>
      </c>
      <c r="P108" s="39" t="str">
        <f>P107</f>
        <v>Beide</v>
      </c>
      <c r="T108" s="57">
        <f>T107*0.7</f>
        <v>280</v>
      </c>
      <c r="V108" s="3">
        <f>V107*0.5</f>
        <v>2250</v>
      </c>
      <c r="X108">
        <f t="shared" si="61"/>
        <v>0</v>
      </c>
      <c r="Y108">
        <f t="shared" si="53"/>
        <v>0</v>
      </c>
      <c r="Z108">
        <f t="shared" si="54"/>
        <v>0</v>
      </c>
      <c r="AA108">
        <f t="shared" si="55"/>
        <v>0</v>
      </c>
      <c r="AB108">
        <f t="shared" si="56"/>
        <v>0</v>
      </c>
      <c r="AC108">
        <f t="shared" si="62"/>
        <v>0</v>
      </c>
      <c r="AD108">
        <f t="shared" si="63"/>
        <v>0</v>
      </c>
      <c r="AE108">
        <f t="shared" si="57"/>
        <v>0</v>
      </c>
      <c r="AF108" s="3">
        <f t="shared" si="58"/>
        <v>0</v>
      </c>
      <c r="AH108">
        <f t="shared" si="59"/>
        <v>0</v>
      </c>
    </row>
    <row r="109" spans="1:34" ht="14.25" hidden="1" customHeight="1" outlineLevel="1" x14ac:dyDescent="0.25">
      <c r="B109" t="s">
        <v>231</v>
      </c>
      <c r="C109" s="39">
        <v>6</v>
      </c>
      <c r="E109" s="39">
        <v>0</v>
      </c>
      <c r="F109" s="39">
        <v>357</v>
      </c>
      <c r="G109" s="39">
        <f>G107</f>
        <v>20</v>
      </c>
      <c r="H109" s="39">
        <v>2</v>
      </c>
      <c r="M109" s="2"/>
      <c r="N109" s="39">
        <v>0</v>
      </c>
      <c r="O109" s="39" t="s">
        <v>636</v>
      </c>
      <c r="P109" s="39" t="str">
        <f>P108</f>
        <v>Beide</v>
      </c>
      <c r="T109" s="57">
        <f>T107*0.5</f>
        <v>200</v>
      </c>
      <c r="V109" s="3">
        <f>V107*0.5</f>
        <v>2250</v>
      </c>
      <c r="X109">
        <f t="shared" si="61"/>
        <v>0</v>
      </c>
      <c r="Y109">
        <f t="shared" si="53"/>
        <v>0</v>
      </c>
      <c r="Z109">
        <f t="shared" si="54"/>
        <v>0</v>
      </c>
      <c r="AA109">
        <f t="shared" si="55"/>
        <v>0</v>
      </c>
      <c r="AB109">
        <f t="shared" si="56"/>
        <v>0</v>
      </c>
      <c r="AC109">
        <f t="shared" si="62"/>
        <v>0</v>
      </c>
      <c r="AD109">
        <f t="shared" si="63"/>
        <v>0</v>
      </c>
      <c r="AE109">
        <f t="shared" si="57"/>
        <v>0</v>
      </c>
      <c r="AF109" s="3">
        <f t="shared" si="58"/>
        <v>0</v>
      </c>
      <c r="AH109">
        <f t="shared" si="59"/>
        <v>0</v>
      </c>
    </row>
    <row r="110" spans="1:34" ht="14.25" hidden="1" customHeight="1" outlineLevel="1" x14ac:dyDescent="0.25">
      <c r="B110" t="s">
        <v>236</v>
      </c>
      <c r="C110" s="39">
        <v>6</v>
      </c>
      <c r="D110" s="57" t="s">
        <v>652</v>
      </c>
      <c r="E110" s="39">
        <f>E107</f>
        <v>15</v>
      </c>
      <c r="F110" s="39">
        <v>357</v>
      </c>
      <c r="G110" s="39">
        <f>G107</f>
        <v>20</v>
      </c>
      <c r="H110" s="39">
        <v>2</v>
      </c>
      <c r="M110" s="2"/>
      <c r="N110" s="39">
        <v>0</v>
      </c>
      <c r="O110" s="39" t="s">
        <v>636</v>
      </c>
      <c r="P110" s="39" t="str">
        <f>P109</f>
        <v>Beide</v>
      </c>
      <c r="T110" s="57">
        <f>T107*0.9</f>
        <v>360</v>
      </c>
      <c r="V110" s="3">
        <f>V107*1.5</f>
        <v>6750</v>
      </c>
      <c r="X110">
        <f t="shared" si="61"/>
        <v>0</v>
      </c>
      <c r="Y110">
        <f t="shared" si="53"/>
        <v>0</v>
      </c>
      <c r="Z110">
        <f t="shared" si="54"/>
        <v>0</v>
      </c>
      <c r="AA110">
        <f t="shared" si="55"/>
        <v>0</v>
      </c>
      <c r="AB110">
        <f t="shared" si="56"/>
        <v>0</v>
      </c>
      <c r="AC110">
        <f t="shared" si="62"/>
        <v>0</v>
      </c>
      <c r="AD110">
        <f t="shared" si="63"/>
        <v>0</v>
      </c>
      <c r="AE110">
        <f t="shared" si="57"/>
        <v>0</v>
      </c>
      <c r="AF110" s="3">
        <f t="shared" si="58"/>
        <v>0</v>
      </c>
      <c r="AH110">
        <f t="shared" si="59"/>
        <v>0</v>
      </c>
    </row>
    <row r="111" spans="1:34" ht="14.25" hidden="1" customHeight="1" outlineLevel="1" x14ac:dyDescent="0.25">
      <c r="B111" t="s">
        <v>215</v>
      </c>
      <c r="C111" s="39">
        <v>6</v>
      </c>
      <c r="D111" s="39" t="s">
        <v>656</v>
      </c>
      <c r="E111" s="57">
        <f>E107*4</f>
        <v>60</v>
      </c>
      <c r="F111" s="39">
        <v>357</v>
      </c>
      <c r="G111" s="39">
        <f>G107</f>
        <v>20</v>
      </c>
      <c r="H111" s="39">
        <v>2</v>
      </c>
      <c r="M111" s="2"/>
      <c r="N111" s="39">
        <v>0</v>
      </c>
      <c r="O111" s="39" t="s">
        <v>636</v>
      </c>
      <c r="P111" s="39" t="str">
        <f>P110</f>
        <v>Beide</v>
      </c>
      <c r="T111" s="44">
        <f>T107*0.5</f>
        <v>200</v>
      </c>
      <c r="V111" s="3">
        <f>V107*1.5</f>
        <v>6750</v>
      </c>
      <c r="X111">
        <f t="shared" si="61"/>
        <v>0</v>
      </c>
      <c r="Y111">
        <f t="shared" si="53"/>
        <v>0</v>
      </c>
      <c r="Z111">
        <f t="shared" si="54"/>
        <v>0</v>
      </c>
      <c r="AA111">
        <f t="shared" si="55"/>
        <v>0</v>
      </c>
      <c r="AB111">
        <f t="shared" si="56"/>
        <v>0</v>
      </c>
      <c r="AC111">
        <f t="shared" si="62"/>
        <v>0</v>
      </c>
      <c r="AD111">
        <f t="shared" si="63"/>
        <v>0</v>
      </c>
      <c r="AE111">
        <f t="shared" si="57"/>
        <v>0</v>
      </c>
      <c r="AF111" s="3">
        <f t="shared" si="58"/>
        <v>0</v>
      </c>
      <c r="AH111">
        <f t="shared" si="59"/>
        <v>0</v>
      </c>
    </row>
    <row r="112" spans="1:34" s="25" customFormat="1" ht="14.25" hidden="1" customHeight="1" outlineLevel="1" x14ac:dyDescent="0.25">
      <c r="A112" s="25" t="s">
        <v>225</v>
      </c>
      <c r="B112" s="25" t="s">
        <v>53</v>
      </c>
      <c r="C112" s="45">
        <v>10</v>
      </c>
      <c r="D112" s="45" t="s">
        <v>650</v>
      </c>
      <c r="E112" s="45">
        <v>20</v>
      </c>
      <c r="F112" s="45">
        <v>306</v>
      </c>
      <c r="G112" s="45">
        <v>10</v>
      </c>
      <c r="H112" s="45">
        <v>2</v>
      </c>
      <c r="I112" s="2"/>
      <c r="J112" s="2"/>
      <c r="K112" s="2"/>
      <c r="M112" s="2"/>
      <c r="N112" s="45">
        <v>0</v>
      </c>
      <c r="O112" s="45" t="s">
        <v>636</v>
      </c>
      <c r="P112" s="45" t="str">
        <f t="shared" ref="P112:P125" si="65">P111</f>
        <v>Beide</v>
      </c>
      <c r="Q112" s="45">
        <v>20</v>
      </c>
      <c r="R112" s="45">
        <v>20</v>
      </c>
      <c r="S112" s="45">
        <v>96</v>
      </c>
      <c r="T112" s="45">
        <v>342</v>
      </c>
      <c r="U112" s="48">
        <v>300000</v>
      </c>
      <c r="V112" s="48">
        <v>6000</v>
      </c>
      <c r="X112" s="25">
        <f t="shared" si="61"/>
        <v>0</v>
      </c>
      <c r="Y112" s="25">
        <f t="shared" si="53"/>
        <v>0</v>
      </c>
      <c r="Z112" s="25">
        <f t="shared" si="54"/>
        <v>0</v>
      </c>
      <c r="AA112" s="25">
        <f t="shared" si="55"/>
        <v>0</v>
      </c>
      <c r="AB112" s="25">
        <f t="shared" si="56"/>
        <v>0</v>
      </c>
      <c r="AC112" s="25">
        <f t="shared" si="62"/>
        <v>0</v>
      </c>
      <c r="AD112" s="25">
        <f t="shared" si="63"/>
        <v>0</v>
      </c>
      <c r="AE112" s="25">
        <f t="shared" si="57"/>
        <v>0</v>
      </c>
      <c r="AF112" s="48">
        <f t="shared" si="58"/>
        <v>0</v>
      </c>
      <c r="AH112" s="25">
        <f t="shared" si="59"/>
        <v>0</v>
      </c>
    </row>
    <row r="113" spans="1:34" ht="14.25" hidden="1" customHeight="1" outlineLevel="1" x14ac:dyDescent="0.25">
      <c r="B113" t="s">
        <v>233</v>
      </c>
      <c r="C113" s="39">
        <v>10</v>
      </c>
      <c r="D113" s="57" t="s">
        <v>652</v>
      </c>
      <c r="E113" s="57">
        <v>0</v>
      </c>
      <c r="F113" s="39">
        <v>306</v>
      </c>
      <c r="G113" s="57">
        <f>G112</f>
        <v>10</v>
      </c>
      <c r="H113" s="39">
        <v>2</v>
      </c>
      <c r="M113" s="2"/>
      <c r="N113" s="39">
        <v>0</v>
      </c>
      <c r="O113" s="39" t="s">
        <v>636</v>
      </c>
      <c r="P113" s="39" t="str">
        <f t="shared" si="65"/>
        <v>Beide</v>
      </c>
      <c r="T113" s="57">
        <f>T112*0.7</f>
        <v>239.39999999999998</v>
      </c>
      <c r="V113" s="3">
        <f>V112*0.5</f>
        <v>3000</v>
      </c>
      <c r="X113">
        <f t="shared" si="61"/>
        <v>0</v>
      </c>
      <c r="Y113">
        <f t="shared" si="53"/>
        <v>0</v>
      </c>
      <c r="Z113">
        <f t="shared" si="54"/>
        <v>0</v>
      </c>
      <c r="AA113">
        <f t="shared" si="55"/>
        <v>0</v>
      </c>
      <c r="AB113">
        <f t="shared" si="56"/>
        <v>0</v>
      </c>
      <c r="AC113">
        <f t="shared" si="62"/>
        <v>0</v>
      </c>
      <c r="AD113">
        <f t="shared" si="63"/>
        <v>0</v>
      </c>
      <c r="AE113">
        <f t="shared" si="57"/>
        <v>0</v>
      </c>
      <c r="AF113" s="3">
        <f t="shared" si="58"/>
        <v>0</v>
      </c>
      <c r="AH113">
        <f t="shared" si="59"/>
        <v>0</v>
      </c>
    </row>
    <row r="114" spans="1:34" ht="14.25" hidden="1" customHeight="1" outlineLevel="1" x14ac:dyDescent="0.25">
      <c r="B114" t="s">
        <v>231</v>
      </c>
      <c r="C114" s="39">
        <v>10</v>
      </c>
      <c r="D114" s="57"/>
      <c r="E114" s="57">
        <v>0</v>
      </c>
      <c r="F114" s="39">
        <v>306</v>
      </c>
      <c r="G114" s="57">
        <f>G112</f>
        <v>10</v>
      </c>
      <c r="H114" s="39">
        <v>2</v>
      </c>
      <c r="M114" s="2"/>
      <c r="N114" s="39">
        <v>0</v>
      </c>
      <c r="O114" s="39" t="s">
        <v>636</v>
      </c>
      <c r="P114" s="39" t="str">
        <f t="shared" si="65"/>
        <v>Beide</v>
      </c>
      <c r="T114" s="57">
        <f>T112*0.5</f>
        <v>171</v>
      </c>
      <c r="V114" s="3">
        <f>V112*0.5</f>
        <v>3000</v>
      </c>
      <c r="X114">
        <f t="shared" si="61"/>
        <v>0</v>
      </c>
      <c r="Y114">
        <f t="shared" si="53"/>
        <v>0</v>
      </c>
      <c r="Z114">
        <f t="shared" si="54"/>
        <v>0</v>
      </c>
      <c r="AA114">
        <f t="shared" si="55"/>
        <v>0</v>
      </c>
      <c r="AB114">
        <f t="shared" si="56"/>
        <v>0</v>
      </c>
      <c r="AC114">
        <f t="shared" si="62"/>
        <v>0</v>
      </c>
      <c r="AD114">
        <f t="shared" si="63"/>
        <v>0</v>
      </c>
      <c r="AE114">
        <f t="shared" si="57"/>
        <v>0</v>
      </c>
      <c r="AF114" s="3">
        <f t="shared" si="58"/>
        <v>0</v>
      </c>
      <c r="AH114">
        <f t="shared" si="59"/>
        <v>0</v>
      </c>
    </row>
    <row r="115" spans="1:34" ht="14.25" hidden="1" customHeight="1" outlineLevel="1" x14ac:dyDescent="0.25">
      <c r="B115" t="s">
        <v>236</v>
      </c>
      <c r="C115" s="39">
        <v>10</v>
      </c>
      <c r="D115" s="57" t="s">
        <v>652</v>
      </c>
      <c r="E115" s="57">
        <f>E112</f>
        <v>20</v>
      </c>
      <c r="F115" s="39">
        <v>306</v>
      </c>
      <c r="G115" s="57">
        <f>G112</f>
        <v>10</v>
      </c>
      <c r="H115" s="39">
        <v>2</v>
      </c>
      <c r="M115" s="2"/>
      <c r="N115" s="39">
        <v>0</v>
      </c>
      <c r="O115" s="39" t="s">
        <v>636</v>
      </c>
      <c r="P115" s="39" t="str">
        <f t="shared" si="65"/>
        <v>Beide</v>
      </c>
      <c r="T115" s="57">
        <f>T112*0.9</f>
        <v>307.8</v>
      </c>
      <c r="V115" s="3">
        <f>V112*1.5</f>
        <v>9000</v>
      </c>
      <c r="X115">
        <f t="shared" si="61"/>
        <v>0</v>
      </c>
      <c r="Y115">
        <f t="shared" si="53"/>
        <v>0</v>
      </c>
      <c r="Z115">
        <f t="shared" si="54"/>
        <v>0</v>
      </c>
      <c r="AA115">
        <f t="shared" si="55"/>
        <v>0</v>
      </c>
      <c r="AB115">
        <f t="shared" si="56"/>
        <v>0</v>
      </c>
      <c r="AC115">
        <f t="shared" si="62"/>
        <v>0</v>
      </c>
      <c r="AD115">
        <f t="shared" si="63"/>
        <v>0</v>
      </c>
      <c r="AE115">
        <f t="shared" si="57"/>
        <v>0</v>
      </c>
      <c r="AF115" s="3">
        <f t="shared" si="58"/>
        <v>0</v>
      </c>
      <c r="AH115">
        <f t="shared" si="59"/>
        <v>0</v>
      </c>
    </row>
    <row r="116" spans="1:34" ht="14.25" hidden="1" customHeight="1" outlineLevel="1" x14ac:dyDescent="0.25">
      <c r="B116" t="s">
        <v>215</v>
      </c>
      <c r="C116" s="39">
        <v>10</v>
      </c>
      <c r="D116" s="57" t="s">
        <v>656</v>
      </c>
      <c r="E116" s="57">
        <f>E112*4</f>
        <v>80</v>
      </c>
      <c r="F116" s="39">
        <v>306</v>
      </c>
      <c r="G116" s="57">
        <f>G112</f>
        <v>10</v>
      </c>
      <c r="H116" s="39">
        <v>2</v>
      </c>
      <c r="M116" s="2"/>
      <c r="N116" s="39">
        <v>0</v>
      </c>
      <c r="O116" s="39" t="s">
        <v>636</v>
      </c>
      <c r="P116" s="39" t="str">
        <f t="shared" si="65"/>
        <v>Beide</v>
      </c>
      <c r="T116" s="57">
        <f>T112*0.5</f>
        <v>171</v>
      </c>
      <c r="V116" s="3">
        <f>V112*1.5</f>
        <v>9000</v>
      </c>
      <c r="X116">
        <f t="shared" si="61"/>
        <v>0</v>
      </c>
      <c r="Y116">
        <f t="shared" si="53"/>
        <v>0</v>
      </c>
      <c r="Z116">
        <f t="shared" si="54"/>
        <v>0</v>
      </c>
      <c r="AA116">
        <f t="shared" si="55"/>
        <v>0</v>
      </c>
      <c r="AB116">
        <f t="shared" si="56"/>
        <v>0</v>
      </c>
      <c r="AC116">
        <f t="shared" si="62"/>
        <v>0</v>
      </c>
      <c r="AD116">
        <f t="shared" si="63"/>
        <v>0</v>
      </c>
      <c r="AE116">
        <f t="shared" si="57"/>
        <v>0</v>
      </c>
      <c r="AF116" s="3">
        <f t="shared" si="58"/>
        <v>0</v>
      </c>
      <c r="AH116">
        <f t="shared" si="59"/>
        <v>0</v>
      </c>
    </row>
    <row r="117" spans="1:34" s="25" customFormat="1" ht="14.25" hidden="1" customHeight="1" outlineLevel="1" x14ac:dyDescent="0.25">
      <c r="A117" s="25" t="s">
        <v>226</v>
      </c>
      <c r="B117" s="25" t="s">
        <v>53</v>
      </c>
      <c r="C117" s="45">
        <v>5</v>
      </c>
      <c r="D117" s="45" t="s">
        <v>655</v>
      </c>
      <c r="E117" s="45">
        <v>5</v>
      </c>
      <c r="F117" s="45">
        <v>14</v>
      </c>
      <c r="G117" s="45">
        <v>20</v>
      </c>
      <c r="H117" s="45">
        <v>2</v>
      </c>
      <c r="I117" s="2"/>
      <c r="J117" s="2"/>
      <c r="K117" s="2"/>
      <c r="M117" s="2"/>
      <c r="N117" s="45">
        <v>0</v>
      </c>
      <c r="O117" s="45" t="s">
        <v>636</v>
      </c>
      <c r="P117" s="45" t="str">
        <f t="shared" si="65"/>
        <v>Beide</v>
      </c>
      <c r="Q117" s="45">
        <v>10</v>
      </c>
      <c r="R117" s="45">
        <v>7</v>
      </c>
      <c r="S117" s="45">
        <v>41</v>
      </c>
      <c r="T117" s="45">
        <v>5</v>
      </c>
      <c r="U117" s="48">
        <v>200000</v>
      </c>
      <c r="V117" s="48">
        <v>10000</v>
      </c>
      <c r="X117" s="25">
        <f t="shared" si="61"/>
        <v>0</v>
      </c>
      <c r="Y117" s="25">
        <f t="shared" si="53"/>
        <v>0</v>
      </c>
      <c r="Z117" s="25">
        <f t="shared" si="54"/>
        <v>0</v>
      </c>
      <c r="AA117" s="25">
        <f t="shared" si="55"/>
        <v>0</v>
      </c>
      <c r="AB117" s="25">
        <f t="shared" si="56"/>
        <v>0</v>
      </c>
      <c r="AC117" s="25">
        <f t="shared" si="62"/>
        <v>0</v>
      </c>
      <c r="AD117" s="25">
        <f t="shared" si="63"/>
        <v>0</v>
      </c>
      <c r="AE117" s="25">
        <f t="shared" si="57"/>
        <v>0</v>
      </c>
      <c r="AF117" s="48">
        <f t="shared" si="58"/>
        <v>0</v>
      </c>
      <c r="AH117" s="25">
        <f t="shared" si="59"/>
        <v>0</v>
      </c>
    </row>
    <row r="118" spans="1:34" ht="14.25" hidden="1" customHeight="1" outlineLevel="1" x14ac:dyDescent="0.25">
      <c r="B118" t="s">
        <v>222</v>
      </c>
      <c r="C118" s="39">
        <v>5</v>
      </c>
      <c r="D118" s="57" t="s">
        <v>651</v>
      </c>
      <c r="E118" s="39">
        <v>10</v>
      </c>
      <c r="F118" s="39">
        <v>14</v>
      </c>
      <c r="G118" s="57">
        <f>G117</f>
        <v>20</v>
      </c>
      <c r="H118" s="39">
        <v>2</v>
      </c>
      <c r="M118" s="2"/>
      <c r="N118" s="39">
        <v>-1</v>
      </c>
      <c r="O118" s="39" t="s">
        <v>636</v>
      </c>
      <c r="P118" s="39" t="str">
        <f t="shared" si="65"/>
        <v>Beide</v>
      </c>
      <c r="T118" s="44">
        <f>T117*1.5</f>
        <v>7.5</v>
      </c>
      <c r="V118" s="3">
        <f>V117*1.5</f>
        <v>15000</v>
      </c>
      <c r="X118">
        <f t="shared" si="61"/>
        <v>0</v>
      </c>
      <c r="Y118">
        <f t="shared" si="53"/>
        <v>0</v>
      </c>
      <c r="Z118">
        <f t="shared" si="54"/>
        <v>0</v>
      </c>
      <c r="AA118">
        <f t="shared" si="55"/>
        <v>0</v>
      </c>
      <c r="AB118">
        <f t="shared" si="56"/>
        <v>0</v>
      </c>
      <c r="AC118">
        <f t="shared" si="62"/>
        <v>0</v>
      </c>
      <c r="AD118">
        <f t="shared" si="63"/>
        <v>0</v>
      </c>
      <c r="AE118">
        <f t="shared" si="57"/>
        <v>0</v>
      </c>
      <c r="AF118" s="3">
        <f t="shared" si="58"/>
        <v>0</v>
      </c>
      <c r="AH118">
        <f t="shared" si="59"/>
        <v>0</v>
      </c>
    </row>
    <row r="119" spans="1:34" ht="14.25" hidden="1" customHeight="1" outlineLevel="1" x14ac:dyDescent="0.25">
      <c r="B119" t="s">
        <v>241</v>
      </c>
      <c r="C119" s="39">
        <v>5</v>
      </c>
      <c r="D119" s="57" t="s">
        <v>652</v>
      </c>
      <c r="E119" s="39">
        <v>5</v>
      </c>
      <c r="F119" s="39">
        <v>14</v>
      </c>
      <c r="G119" s="57">
        <f>G117</f>
        <v>20</v>
      </c>
      <c r="H119" s="39">
        <v>2</v>
      </c>
      <c r="M119" s="2"/>
      <c r="N119" s="39">
        <v>-1</v>
      </c>
      <c r="O119" s="39" t="s">
        <v>636</v>
      </c>
      <c r="P119" s="39" t="str">
        <f t="shared" si="65"/>
        <v>Beide</v>
      </c>
      <c r="T119" s="44">
        <f>T117*0.9</f>
        <v>4.5</v>
      </c>
      <c r="V119" s="3">
        <f>V117*1.5</f>
        <v>15000</v>
      </c>
      <c r="X119">
        <f t="shared" si="61"/>
        <v>0</v>
      </c>
      <c r="Y119">
        <f t="shared" si="53"/>
        <v>0</v>
      </c>
      <c r="Z119">
        <f t="shared" si="54"/>
        <v>0</v>
      </c>
      <c r="AA119">
        <f t="shared" si="55"/>
        <v>0</v>
      </c>
      <c r="AB119">
        <f t="shared" si="56"/>
        <v>0</v>
      </c>
      <c r="AC119">
        <f t="shared" si="62"/>
        <v>0</v>
      </c>
      <c r="AD119">
        <f t="shared" si="63"/>
        <v>0</v>
      </c>
      <c r="AE119">
        <f t="shared" si="57"/>
        <v>0</v>
      </c>
      <c r="AF119" s="3">
        <f t="shared" si="58"/>
        <v>0</v>
      </c>
      <c r="AH119">
        <f t="shared" si="59"/>
        <v>0</v>
      </c>
    </row>
    <row r="120" spans="1:34" s="25" customFormat="1" ht="14.25" hidden="1" customHeight="1" outlineLevel="1" x14ac:dyDescent="0.25">
      <c r="A120" s="25" t="s">
        <v>227</v>
      </c>
      <c r="B120" s="25" t="s">
        <v>53</v>
      </c>
      <c r="C120" s="45">
        <v>10</v>
      </c>
      <c r="D120" s="45" t="s">
        <v>655</v>
      </c>
      <c r="E120" s="45">
        <v>10</v>
      </c>
      <c r="F120" s="45">
        <v>12</v>
      </c>
      <c r="G120" s="45">
        <v>10</v>
      </c>
      <c r="H120" s="45">
        <v>2</v>
      </c>
      <c r="I120" s="2"/>
      <c r="J120" s="2"/>
      <c r="K120" s="2"/>
      <c r="M120" s="2"/>
      <c r="N120" s="45">
        <v>0</v>
      </c>
      <c r="O120" s="45" t="s">
        <v>636</v>
      </c>
      <c r="P120" s="45" t="str">
        <f t="shared" si="65"/>
        <v>Beide</v>
      </c>
      <c r="Q120" s="45">
        <v>15</v>
      </c>
      <c r="R120" s="45">
        <v>10</v>
      </c>
      <c r="S120" s="45">
        <v>77</v>
      </c>
      <c r="T120" s="45">
        <v>10</v>
      </c>
      <c r="U120" s="48">
        <v>475000</v>
      </c>
      <c r="V120" s="48">
        <v>15000</v>
      </c>
      <c r="X120" s="25">
        <f t="shared" si="61"/>
        <v>0</v>
      </c>
      <c r="Y120" s="25">
        <f t="shared" si="53"/>
        <v>0</v>
      </c>
      <c r="Z120" s="25">
        <f t="shared" si="54"/>
        <v>0</v>
      </c>
      <c r="AA120" s="25">
        <f t="shared" si="55"/>
        <v>0</v>
      </c>
      <c r="AB120" s="25">
        <f t="shared" si="56"/>
        <v>0</v>
      </c>
      <c r="AC120" s="25">
        <f t="shared" si="62"/>
        <v>0</v>
      </c>
      <c r="AD120" s="25">
        <f t="shared" si="63"/>
        <v>0</v>
      </c>
      <c r="AE120" s="25">
        <f t="shared" si="57"/>
        <v>0</v>
      </c>
      <c r="AF120" s="48">
        <f t="shared" si="58"/>
        <v>0</v>
      </c>
      <c r="AH120" s="25">
        <f t="shared" si="59"/>
        <v>0</v>
      </c>
    </row>
    <row r="121" spans="1:34" ht="14.25" hidden="1" customHeight="1" outlineLevel="1" x14ac:dyDescent="0.25">
      <c r="B121" t="s">
        <v>222</v>
      </c>
      <c r="C121" s="39">
        <v>10</v>
      </c>
      <c r="D121" s="57" t="s">
        <v>651</v>
      </c>
      <c r="E121" s="39">
        <v>15</v>
      </c>
      <c r="F121" s="39">
        <v>12</v>
      </c>
      <c r="G121" s="57">
        <f>G120</f>
        <v>10</v>
      </c>
      <c r="H121" s="39">
        <v>2</v>
      </c>
      <c r="M121" s="2"/>
      <c r="N121" s="39">
        <v>-1</v>
      </c>
      <c r="O121" s="39" t="s">
        <v>636</v>
      </c>
      <c r="P121" s="39" t="str">
        <f t="shared" si="65"/>
        <v>Beide</v>
      </c>
      <c r="T121" s="57">
        <f>T120*1.5</f>
        <v>15</v>
      </c>
      <c r="V121" s="3">
        <f>V120*1.5</f>
        <v>22500</v>
      </c>
      <c r="X121">
        <f t="shared" si="61"/>
        <v>0</v>
      </c>
      <c r="Y121">
        <f t="shared" si="53"/>
        <v>0</v>
      </c>
      <c r="Z121">
        <f t="shared" si="54"/>
        <v>0</v>
      </c>
      <c r="AA121">
        <f t="shared" si="55"/>
        <v>0</v>
      </c>
      <c r="AB121">
        <f t="shared" si="56"/>
        <v>0</v>
      </c>
      <c r="AC121">
        <f t="shared" si="62"/>
        <v>0</v>
      </c>
      <c r="AD121">
        <f t="shared" si="63"/>
        <v>0</v>
      </c>
      <c r="AE121">
        <f t="shared" si="57"/>
        <v>0</v>
      </c>
      <c r="AF121" s="3">
        <f t="shared" si="58"/>
        <v>0</v>
      </c>
      <c r="AH121">
        <f t="shared" si="59"/>
        <v>0</v>
      </c>
    </row>
    <row r="122" spans="1:34" ht="14.25" hidden="1" customHeight="1" outlineLevel="1" x14ac:dyDescent="0.25">
      <c r="B122" t="s">
        <v>241</v>
      </c>
      <c r="C122" s="39">
        <v>10</v>
      </c>
      <c r="D122" s="57" t="s">
        <v>652</v>
      </c>
      <c r="E122" s="39">
        <v>10</v>
      </c>
      <c r="F122" s="39">
        <v>12</v>
      </c>
      <c r="G122" s="57">
        <f>G120</f>
        <v>10</v>
      </c>
      <c r="H122" s="39">
        <v>2</v>
      </c>
      <c r="M122" s="2"/>
      <c r="N122" s="39">
        <v>-1</v>
      </c>
      <c r="O122" s="39" t="s">
        <v>636</v>
      </c>
      <c r="P122" s="39" t="str">
        <f t="shared" si="65"/>
        <v>Beide</v>
      </c>
      <c r="T122" s="57">
        <f>T120*0.9</f>
        <v>9</v>
      </c>
      <c r="V122" s="3">
        <f>V120*1.5</f>
        <v>22500</v>
      </c>
      <c r="X122">
        <f t="shared" si="61"/>
        <v>0</v>
      </c>
      <c r="Y122">
        <f t="shared" si="53"/>
        <v>0</v>
      </c>
      <c r="Z122">
        <f t="shared" si="54"/>
        <v>0</v>
      </c>
      <c r="AA122">
        <f t="shared" si="55"/>
        <v>0</v>
      </c>
      <c r="AB122">
        <f t="shared" si="56"/>
        <v>0</v>
      </c>
      <c r="AC122">
        <f t="shared" si="62"/>
        <v>0</v>
      </c>
      <c r="AD122">
        <f t="shared" si="63"/>
        <v>0</v>
      </c>
      <c r="AE122">
        <f t="shared" si="57"/>
        <v>0</v>
      </c>
      <c r="AF122" s="3">
        <f t="shared" si="58"/>
        <v>0</v>
      </c>
      <c r="AH122">
        <f t="shared" si="59"/>
        <v>0</v>
      </c>
    </row>
    <row r="123" spans="1:34" s="25" customFormat="1" ht="14.25" hidden="1" customHeight="1" outlineLevel="1" x14ac:dyDescent="0.25">
      <c r="A123" s="25" t="s">
        <v>228</v>
      </c>
      <c r="B123" s="25" t="s">
        <v>53</v>
      </c>
      <c r="C123" s="45">
        <v>20</v>
      </c>
      <c r="D123" s="45" t="s">
        <v>655</v>
      </c>
      <c r="E123" s="45">
        <v>20</v>
      </c>
      <c r="F123" s="45">
        <v>20</v>
      </c>
      <c r="G123" s="45">
        <v>5</v>
      </c>
      <c r="H123" s="45">
        <v>2</v>
      </c>
      <c r="I123" s="2"/>
      <c r="J123" s="2"/>
      <c r="K123" s="2"/>
      <c r="M123" s="2"/>
      <c r="N123" s="45">
        <v>0</v>
      </c>
      <c r="O123" s="45" t="s">
        <v>636</v>
      </c>
      <c r="P123" s="45" t="str">
        <f t="shared" si="65"/>
        <v>Beide</v>
      </c>
      <c r="Q123" s="45">
        <v>20</v>
      </c>
      <c r="R123" s="45">
        <v>15</v>
      </c>
      <c r="S123" s="45">
        <v>329</v>
      </c>
      <c r="T123" s="45">
        <v>41</v>
      </c>
      <c r="U123" s="48">
        <v>650000</v>
      </c>
      <c r="V123" s="48">
        <v>20000</v>
      </c>
      <c r="X123" s="25">
        <f t="shared" si="61"/>
        <v>0</v>
      </c>
      <c r="Y123" s="25">
        <f t="shared" si="53"/>
        <v>0</v>
      </c>
      <c r="Z123" s="25">
        <f t="shared" si="54"/>
        <v>0</v>
      </c>
      <c r="AA123" s="25">
        <f t="shared" si="55"/>
        <v>0</v>
      </c>
      <c r="AB123" s="25">
        <f t="shared" si="56"/>
        <v>0</v>
      </c>
      <c r="AC123" s="25">
        <f t="shared" si="62"/>
        <v>0</v>
      </c>
      <c r="AD123" s="25">
        <f t="shared" si="63"/>
        <v>0</v>
      </c>
      <c r="AE123" s="25">
        <f t="shared" si="57"/>
        <v>0</v>
      </c>
      <c r="AF123" s="48">
        <f t="shared" si="58"/>
        <v>0</v>
      </c>
      <c r="AH123" s="25">
        <f t="shared" si="59"/>
        <v>0</v>
      </c>
    </row>
    <row r="124" spans="1:34" ht="14.25" hidden="1" customHeight="1" outlineLevel="1" x14ac:dyDescent="0.25">
      <c r="B124" t="s">
        <v>222</v>
      </c>
      <c r="C124" s="39">
        <v>20</v>
      </c>
      <c r="D124" s="57" t="s">
        <v>651</v>
      </c>
      <c r="E124" s="39">
        <v>20</v>
      </c>
      <c r="F124" s="39">
        <v>20</v>
      </c>
      <c r="G124" s="57">
        <f>G123</f>
        <v>5</v>
      </c>
      <c r="H124" s="39">
        <v>2</v>
      </c>
      <c r="M124" s="2"/>
      <c r="N124" s="39">
        <v>-1</v>
      </c>
      <c r="O124" s="39" t="s">
        <v>636</v>
      </c>
      <c r="P124" s="39" t="str">
        <f t="shared" si="65"/>
        <v>Beide</v>
      </c>
      <c r="T124" s="57">
        <f>T123*1.5</f>
        <v>61.5</v>
      </c>
      <c r="V124" s="3">
        <f>V123*1.5</f>
        <v>30000</v>
      </c>
      <c r="X124">
        <f t="shared" si="61"/>
        <v>0</v>
      </c>
      <c r="Y124">
        <f t="shared" si="53"/>
        <v>0</v>
      </c>
      <c r="Z124">
        <f t="shared" si="54"/>
        <v>0</v>
      </c>
      <c r="AA124">
        <f t="shared" si="55"/>
        <v>0</v>
      </c>
      <c r="AB124">
        <f t="shared" si="56"/>
        <v>0</v>
      </c>
      <c r="AC124">
        <f t="shared" si="62"/>
        <v>0</v>
      </c>
      <c r="AD124">
        <f t="shared" si="63"/>
        <v>0</v>
      </c>
      <c r="AE124">
        <f t="shared" si="57"/>
        <v>0</v>
      </c>
      <c r="AF124" s="3">
        <f t="shared" si="58"/>
        <v>0</v>
      </c>
      <c r="AH124">
        <f t="shared" si="59"/>
        <v>0</v>
      </c>
    </row>
    <row r="125" spans="1:34" ht="14.25" hidden="1" customHeight="1" outlineLevel="1" x14ac:dyDescent="0.25">
      <c r="B125" t="s">
        <v>241</v>
      </c>
      <c r="C125" s="39">
        <v>20</v>
      </c>
      <c r="D125" s="57" t="s">
        <v>652</v>
      </c>
      <c r="E125" s="39">
        <v>15</v>
      </c>
      <c r="F125" s="39">
        <v>20</v>
      </c>
      <c r="G125" s="57">
        <f>G123</f>
        <v>5</v>
      </c>
      <c r="H125" s="39">
        <v>2</v>
      </c>
      <c r="M125" s="2"/>
      <c r="N125" s="39">
        <v>-1</v>
      </c>
      <c r="O125" s="39" t="s">
        <v>636</v>
      </c>
      <c r="P125" s="39" t="str">
        <f t="shared" si="65"/>
        <v>Beide</v>
      </c>
      <c r="T125" s="57">
        <f>T123*0.9</f>
        <v>36.9</v>
      </c>
      <c r="V125" s="3">
        <f>V123*1.5</f>
        <v>30000</v>
      </c>
      <c r="X125">
        <f t="shared" si="61"/>
        <v>0</v>
      </c>
      <c r="Y125">
        <f t="shared" si="53"/>
        <v>0</v>
      </c>
      <c r="Z125">
        <f t="shared" si="54"/>
        <v>0</v>
      </c>
      <c r="AA125">
        <f t="shared" si="55"/>
        <v>0</v>
      </c>
      <c r="AB125">
        <f t="shared" si="56"/>
        <v>0</v>
      </c>
      <c r="AC125">
        <f t="shared" si="62"/>
        <v>0</v>
      </c>
      <c r="AD125">
        <f t="shared" si="63"/>
        <v>0</v>
      </c>
      <c r="AE125">
        <f t="shared" si="57"/>
        <v>0</v>
      </c>
      <c r="AF125" s="3">
        <f t="shared" si="58"/>
        <v>0</v>
      </c>
      <c r="AH125">
        <f t="shared" si="59"/>
        <v>0</v>
      </c>
    </row>
    <row r="126" spans="1:34" s="18" customFormat="1" ht="18.75" collapsed="1" x14ac:dyDescent="0.3">
      <c r="A126" s="17" t="s">
        <v>242</v>
      </c>
      <c r="C126" s="28"/>
      <c r="D126" s="28"/>
      <c r="E126" s="28"/>
      <c r="F126" s="28"/>
      <c r="G126" s="28"/>
      <c r="H126" s="28"/>
      <c r="N126" s="28"/>
      <c r="O126" s="28"/>
      <c r="P126" s="28"/>
      <c r="Q126" s="28"/>
      <c r="R126" s="28"/>
      <c r="S126" s="28"/>
      <c r="T126" s="28"/>
      <c r="U126" s="47"/>
      <c r="V126" s="47"/>
      <c r="AF126" s="47"/>
    </row>
    <row r="127" spans="1:34" s="25" customFormat="1" ht="14.25" hidden="1" customHeight="1" outlineLevel="1" x14ac:dyDescent="0.25">
      <c r="A127" s="25" t="s">
        <v>243</v>
      </c>
      <c r="B127" s="25" t="s">
        <v>53</v>
      </c>
      <c r="C127" s="45">
        <v>3</v>
      </c>
      <c r="D127" s="45" t="s">
        <v>659</v>
      </c>
      <c r="E127" s="45">
        <v>2</v>
      </c>
      <c r="F127" s="45">
        <v>3</v>
      </c>
      <c r="G127" s="45">
        <v>1</v>
      </c>
      <c r="H127" s="45">
        <v>0</v>
      </c>
      <c r="I127" s="2"/>
      <c r="J127" s="2"/>
      <c r="K127" s="2"/>
      <c r="N127" s="45">
        <v>0</v>
      </c>
      <c r="O127" s="45" t="s">
        <v>636</v>
      </c>
      <c r="P127" s="60" t="str">
        <f>IF(P81="Beide",P81,"Innere Sphäre")</f>
        <v>Beide</v>
      </c>
      <c r="Q127" s="45">
        <v>1</v>
      </c>
      <c r="R127" s="45">
        <v>1</v>
      </c>
      <c r="S127" s="45">
        <v>6</v>
      </c>
      <c r="T127" s="45"/>
      <c r="U127" s="48">
        <v>7500</v>
      </c>
      <c r="V127" s="48"/>
      <c r="X127" s="25">
        <f t="shared" si="61"/>
        <v>0</v>
      </c>
      <c r="Y127" s="25">
        <f t="shared" si="53"/>
        <v>0</v>
      </c>
      <c r="Z127" s="25">
        <f t="shared" si="54"/>
        <v>0</v>
      </c>
      <c r="AA127" s="25">
        <f t="shared" si="55"/>
        <v>0</v>
      </c>
      <c r="AB127" s="25">
        <f t="shared" si="56"/>
        <v>0</v>
      </c>
      <c r="AC127" s="25">
        <f t="shared" si="62"/>
        <v>0</v>
      </c>
      <c r="AD127" s="25">
        <f t="shared" si="63"/>
        <v>0</v>
      </c>
      <c r="AE127" s="25">
        <f t="shared" si="57"/>
        <v>0</v>
      </c>
      <c r="AF127" s="48">
        <f t="shared" si="58"/>
        <v>0</v>
      </c>
      <c r="AH127" s="25">
        <f t="shared" si="59"/>
        <v>0</v>
      </c>
    </row>
    <row r="128" spans="1:34" s="25" customFormat="1" ht="14.25" hidden="1" customHeight="1" outlineLevel="1" x14ac:dyDescent="0.25">
      <c r="A128" s="25" t="s">
        <v>243</v>
      </c>
      <c r="B128" s="25" t="s">
        <v>53</v>
      </c>
      <c r="C128" s="45">
        <v>3</v>
      </c>
      <c r="D128" s="45" t="s">
        <v>659</v>
      </c>
      <c r="E128" s="45">
        <v>2</v>
      </c>
      <c r="F128" s="45">
        <v>3</v>
      </c>
      <c r="G128" s="45">
        <v>1</v>
      </c>
      <c r="H128" s="45">
        <v>0</v>
      </c>
      <c r="I128" s="2"/>
      <c r="J128" s="2"/>
      <c r="K128" s="2"/>
      <c r="N128" s="45">
        <v>0</v>
      </c>
      <c r="O128" s="45" t="s">
        <v>636</v>
      </c>
      <c r="P128" s="45" t="str">
        <f>IF(P79="Beide",P79,"Clan")</f>
        <v>Beide</v>
      </c>
      <c r="Q128" s="45">
        <v>0.5</v>
      </c>
      <c r="R128" s="45">
        <v>1</v>
      </c>
      <c r="S128" s="45">
        <v>6</v>
      </c>
      <c r="T128" s="45"/>
      <c r="U128" s="48">
        <v>7500</v>
      </c>
      <c r="V128" s="48"/>
      <c r="X128" s="25">
        <f t="shared" si="61"/>
        <v>0</v>
      </c>
      <c r="Y128" s="25">
        <f t="shared" si="53"/>
        <v>0</v>
      </c>
      <c r="Z128" s="25">
        <f t="shared" si="54"/>
        <v>0</v>
      </c>
      <c r="AA128" s="25">
        <f t="shared" si="55"/>
        <v>0</v>
      </c>
      <c r="AB128" s="25">
        <f t="shared" si="56"/>
        <v>0</v>
      </c>
      <c r="AC128" s="25">
        <f t="shared" si="62"/>
        <v>0</v>
      </c>
      <c r="AD128" s="25">
        <f t="shared" si="63"/>
        <v>0</v>
      </c>
      <c r="AE128" s="25">
        <f t="shared" si="57"/>
        <v>0</v>
      </c>
      <c r="AF128" s="48">
        <f t="shared" si="58"/>
        <v>0</v>
      </c>
      <c r="AH128" s="25">
        <f t="shared" si="59"/>
        <v>0</v>
      </c>
    </row>
    <row r="129" spans="1:34" s="25" customFormat="1" ht="14.25" hidden="1" customHeight="1" outlineLevel="1" x14ac:dyDescent="0.25">
      <c r="A129" s="25" t="s">
        <v>244</v>
      </c>
      <c r="B129" s="25" t="s">
        <v>53</v>
      </c>
      <c r="C129" s="45">
        <v>3</v>
      </c>
      <c r="D129" s="45" t="s">
        <v>659</v>
      </c>
      <c r="E129" s="45">
        <v>2</v>
      </c>
      <c r="F129" s="45">
        <v>3</v>
      </c>
      <c r="G129" s="45">
        <v>20</v>
      </c>
      <c r="H129" s="45">
        <v>0</v>
      </c>
      <c r="I129" s="2"/>
      <c r="J129" s="2"/>
      <c r="K129" s="2"/>
      <c r="M129" s="2"/>
      <c r="N129" s="45">
        <v>0</v>
      </c>
      <c r="O129" s="45" t="s">
        <v>636</v>
      </c>
      <c r="P129" s="45" t="str">
        <f>P125</f>
        <v>Beide</v>
      </c>
      <c r="Q129" s="45">
        <v>0.5</v>
      </c>
      <c r="R129" s="45">
        <v>1</v>
      </c>
      <c r="S129" s="45">
        <v>5</v>
      </c>
      <c r="T129" s="45">
        <v>1</v>
      </c>
      <c r="U129" s="48">
        <v>7500</v>
      </c>
      <c r="V129" s="48">
        <v>1000</v>
      </c>
      <c r="X129" s="25">
        <f t="shared" si="61"/>
        <v>0</v>
      </c>
      <c r="Y129" s="25">
        <f t="shared" si="53"/>
        <v>0</v>
      </c>
      <c r="Z129" s="25">
        <f t="shared" si="54"/>
        <v>0</v>
      </c>
      <c r="AA129" s="25">
        <f t="shared" si="55"/>
        <v>0</v>
      </c>
      <c r="AB129" s="25">
        <f t="shared" si="56"/>
        <v>0</v>
      </c>
      <c r="AC129" s="25">
        <f t="shared" si="62"/>
        <v>0</v>
      </c>
      <c r="AD129" s="25">
        <f t="shared" si="63"/>
        <v>0</v>
      </c>
      <c r="AE129" s="25">
        <f t="shared" si="57"/>
        <v>0</v>
      </c>
      <c r="AF129" s="48">
        <f t="shared" si="58"/>
        <v>0</v>
      </c>
      <c r="AH129" s="25">
        <f t="shared" si="59"/>
        <v>0</v>
      </c>
    </row>
    <row r="130" spans="1:34" ht="14.25" hidden="1" customHeight="1" outlineLevel="1" x14ac:dyDescent="0.25">
      <c r="B130" t="s">
        <v>249</v>
      </c>
      <c r="C130" s="39">
        <v>0</v>
      </c>
      <c r="D130" s="39" t="s">
        <v>660</v>
      </c>
      <c r="E130" s="39">
        <v>0</v>
      </c>
      <c r="F130" s="39">
        <f>F129</f>
        <v>3</v>
      </c>
      <c r="G130" s="39">
        <v>20</v>
      </c>
      <c r="H130" s="39">
        <v>0</v>
      </c>
      <c r="M130" s="2"/>
      <c r="N130" s="39">
        <v>0</v>
      </c>
      <c r="O130" s="39" t="s">
        <v>636</v>
      </c>
      <c r="P130" s="39" t="str">
        <f t="shared" ref="P130:P168" si="66">P129</f>
        <v>Beide</v>
      </c>
      <c r="T130" s="44">
        <f>T129</f>
        <v>1</v>
      </c>
      <c r="V130" s="3">
        <v>1000</v>
      </c>
      <c r="X130">
        <f t="shared" si="61"/>
        <v>0</v>
      </c>
      <c r="Y130">
        <f t="shared" si="53"/>
        <v>0</v>
      </c>
      <c r="Z130">
        <f t="shared" si="54"/>
        <v>0</v>
      </c>
      <c r="AA130">
        <f t="shared" si="55"/>
        <v>0</v>
      </c>
      <c r="AB130">
        <f t="shared" si="56"/>
        <v>0</v>
      </c>
      <c r="AC130">
        <f t="shared" si="62"/>
        <v>0</v>
      </c>
      <c r="AD130">
        <f t="shared" si="63"/>
        <v>0</v>
      </c>
      <c r="AE130">
        <f t="shared" si="57"/>
        <v>0</v>
      </c>
      <c r="AF130" s="3">
        <f t="shared" si="58"/>
        <v>0</v>
      </c>
      <c r="AH130">
        <f t="shared" si="59"/>
        <v>0</v>
      </c>
    </row>
    <row r="131" spans="1:34" ht="14.25" hidden="1" customHeight="1" outlineLevel="1" x14ac:dyDescent="0.25">
      <c r="B131" t="s">
        <v>250</v>
      </c>
      <c r="C131" s="39">
        <v>0</v>
      </c>
      <c r="D131" s="39" t="s">
        <v>660</v>
      </c>
      <c r="E131" s="39">
        <v>0</v>
      </c>
      <c r="F131" s="39">
        <f>F129</f>
        <v>3</v>
      </c>
      <c r="G131" s="39">
        <v>20</v>
      </c>
      <c r="H131" s="39">
        <v>0</v>
      </c>
      <c r="M131" s="2"/>
      <c r="N131" s="39">
        <v>0</v>
      </c>
      <c r="O131" s="39" t="s">
        <v>636</v>
      </c>
      <c r="P131" s="39" t="str">
        <f t="shared" si="66"/>
        <v>Beide</v>
      </c>
      <c r="T131" s="44">
        <f>T129*2</f>
        <v>2</v>
      </c>
      <c r="V131" s="3">
        <v>1000</v>
      </c>
      <c r="X131">
        <f t="shared" si="61"/>
        <v>0</v>
      </c>
      <c r="Y131">
        <f t="shared" si="53"/>
        <v>0</v>
      </c>
      <c r="Z131">
        <f t="shared" si="54"/>
        <v>0</v>
      </c>
      <c r="AA131">
        <f t="shared" si="55"/>
        <v>0</v>
      </c>
      <c r="AB131">
        <f t="shared" si="56"/>
        <v>0</v>
      </c>
      <c r="AC131">
        <f t="shared" si="62"/>
        <v>0</v>
      </c>
      <c r="AD131">
        <f t="shared" si="63"/>
        <v>0</v>
      </c>
      <c r="AE131">
        <f t="shared" si="57"/>
        <v>0</v>
      </c>
      <c r="AF131" s="3">
        <f t="shared" si="58"/>
        <v>0</v>
      </c>
      <c r="AH131">
        <f t="shared" si="59"/>
        <v>0</v>
      </c>
    </row>
    <row r="132" spans="1:34" ht="14.25" hidden="1" customHeight="1" outlineLevel="1" x14ac:dyDescent="0.25">
      <c r="B132" t="s">
        <v>251</v>
      </c>
      <c r="C132" s="39">
        <f>C129</f>
        <v>3</v>
      </c>
      <c r="D132" s="39" t="s">
        <v>661</v>
      </c>
      <c r="E132" s="39">
        <v>0</v>
      </c>
      <c r="F132" s="39">
        <f>F129</f>
        <v>3</v>
      </c>
      <c r="G132" s="39">
        <v>20</v>
      </c>
      <c r="H132" s="39">
        <v>0</v>
      </c>
      <c r="M132" s="2"/>
      <c r="N132" s="39">
        <v>0</v>
      </c>
      <c r="O132" s="39" t="s">
        <v>636</v>
      </c>
      <c r="P132" s="39" t="str">
        <f t="shared" si="66"/>
        <v>Beide</v>
      </c>
      <c r="T132" s="44">
        <f>T129*3</f>
        <v>3</v>
      </c>
      <c r="V132" s="3">
        <v>2000</v>
      </c>
      <c r="X132">
        <f t="shared" si="61"/>
        <v>0</v>
      </c>
      <c r="Y132">
        <f t="shared" si="53"/>
        <v>0</v>
      </c>
      <c r="Z132">
        <f t="shared" si="54"/>
        <v>0</v>
      </c>
      <c r="AA132">
        <f t="shared" si="55"/>
        <v>0</v>
      </c>
      <c r="AB132">
        <f t="shared" si="56"/>
        <v>0</v>
      </c>
      <c r="AC132">
        <f t="shared" si="62"/>
        <v>0</v>
      </c>
      <c r="AD132">
        <f t="shared" si="63"/>
        <v>0</v>
      </c>
      <c r="AE132">
        <f t="shared" si="57"/>
        <v>0</v>
      </c>
      <c r="AF132" s="3">
        <f t="shared" si="58"/>
        <v>0</v>
      </c>
      <c r="AH132">
        <f t="shared" si="59"/>
        <v>0</v>
      </c>
    </row>
    <row r="133" spans="1:34" ht="14.25" hidden="1" customHeight="1" outlineLevel="1" x14ac:dyDescent="0.25">
      <c r="B133" t="s">
        <v>252</v>
      </c>
      <c r="C133" s="39">
        <v>0</v>
      </c>
      <c r="D133" s="39" t="s">
        <v>662</v>
      </c>
      <c r="E133" s="39">
        <v>0</v>
      </c>
      <c r="F133" s="39">
        <f>F129</f>
        <v>3</v>
      </c>
      <c r="G133" s="39">
        <v>20</v>
      </c>
      <c r="H133" s="39">
        <v>0</v>
      </c>
      <c r="M133" s="2"/>
      <c r="N133" s="39">
        <v>0</v>
      </c>
      <c r="O133" s="39" t="s">
        <v>636</v>
      </c>
      <c r="P133" s="39" t="str">
        <f t="shared" si="66"/>
        <v>Beide</v>
      </c>
      <c r="T133" s="44">
        <f>T129</f>
        <v>1</v>
      </c>
      <c r="V133" s="3">
        <v>5000</v>
      </c>
      <c r="X133">
        <f t="shared" ref="X133:X210" si="67">C133*(I133+J133+K133+L133)/(1+H133)</f>
        <v>0</v>
      </c>
      <c r="Y133">
        <f t="shared" ref="Y133:Y210" si="68">Q133*(I133+J133)+M133/G133</f>
        <v>0</v>
      </c>
      <c r="Z133">
        <f t="shared" ref="Z133:Z210" si="69">R133*(I133+J133)+M133/G133</f>
        <v>0</v>
      </c>
      <c r="AA133">
        <f t="shared" ref="AA133:AA210" si="70">S133*(I133+J133+K133+L133)+T133*(M133/G133)</f>
        <v>0</v>
      </c>
      <c r="AB133">
        <f t="shared" ref="AB133:AB210" si="71">15*M133/G133</f>
        <v>0</v>
      </c>
      <c r="AC133">
        <f t="shared" ref="AC133:AC210" si="72">E133*(I133+J133+K133+L133)/(H133+1)</f>
        <v>0</v>
      </c>
      <c r="AD133">
        <f t="shared" si="63"/>
        <v>0</v>
      </c>
      <c r="AE133">
        <f t="shared" ref="AE133:AE210" si="73">IF(AD133&gt;0,S133*(I133+J133)*0.25,0)</f>
        <v>0</v>
      </c>
      <c r="AF133" s="3">
        <f t="shared" ref="AF133:AF210" si="74">U133*(I133+J133+K133+L133)+V133/G133*M133</f>
        <v>0</v>
      </c>
      <c r="AH133">
        <f t="shared" ref="AH133:AH210" si="75">(K133+L133)*Q133*1.1</f>
        <v>0</v>
      </c>
    </row>
    <row r="134" spans="1:34" ht="14.25" hidden="1" customHeight="1" outlineLevel="1" x14ac:dyDescent="0.25">
      <c r="B134" t="s">
        <v>253</v>
      </c>
      <c r="C134" s="39">
        <v>0</v>
      </c>
      <c r="D134" s="39" t="s">
        <v>618</v>
      </c>
      <c r="E134" s="39">
        <v>0</v>
      </c>
      <c r="F134" s="39">
        <f>F129</f>
        <v>3</v>
      </c>
      <c r="G134" s="39">
        <v>20</v>
      </c>
      <c r="H134" s="39">
        <v>0</v>
      </c>
      <c r="M134" s="2"/>
      <c r="N134" s="39">
        <v>0</v>
      </c>
      <c r="O134" s="39" t="s">
        <v>636</v>
      </c>
      <c r="P134" s="39" t="str">
        <f t="shared" si="66"/>
        <v>Beide</v>
      </c>
      <c r="T134" s="44">
        <f>T129*2</f>
        <v>2</v>
      </c>
      <c r="V134" s="3">
        <v>3000</v>
      </c>
      <c r="X134">
        <f t="shared" si="67"/>
        <v>0</v>
      </c>
      <c r="Y134">
        <f t="shared" si="68"/>
        <v>0</v>
      </c>
      <c r="Z134">
        <f t="shared" si="69"/>
        <v>0</v>
      </c>
      <c r="AA134">
        <f t="shared" si="70"/>
        <v>0</v>
      </c>
      <c r="AB134">
        <f t="shared" si="71"/>
        <v>0</v>
      </c>
      <c r="AC134">
        <f t="shared" si="72"/>
        <v>0</v>
      </c>
      <c r="AD134">
        <f t="shared" si="63"/>
        <v>0</v>
      </c>
      <c r="AE134">
        <f t="shared" si="73"/>
        <v>0</v>
      </c>
      <c r="AF134" s="3">
        <f t="shared" si="74"/>
        <v>0</v>
      </c>
      <c r="AH134">
        <f t="shared" si="75"/>
        <v>0</v>
      </c>
    </row>
    <row r="135" spans="1:34" ht="14.25" hidden="1" customHeight="1" outlineLevel="1" x14ac:dyDescent="0.25">
      <c r="B135" t="s">
        <v>254</v>
      </c>
      <c r="C135" s="39">
        <v>0</v>
      </c>
      <c r="D135" s="39" t="s">
        <v>663</v>
      </c>
      <c r="E135" s="39">
        <v>0</v>
      </c>
      <c r="F135" s="39">
        <f>F129</f>
        <v>3</v>
      </c>
      <c r="G135" s="39">
        <v>20</v>
      </c>
      <c r="H135" s="39">
        <v>0</v>
      </c>
      <c r="M135" s="2"/>
      <c r="N135" s="39">
        <v>0</v>
      </c>
      <c r="O135" s="39" t="s">
        <v>636</v>
      </c>
      <c r="P135" s="39" t="str">
        <f t="shared" si="66"/>
        <v>Beide</v>
      </c>
      <c r="T135" s="44">
        <f>T129*2</f>
        <v>2</v>
      </c>
      <c r="V135" s="3">
        <v>2000</v>
      </c>
      <c r="X135">
        <f t="shared" si="67"/>
        <v>0</v>
      </c>
      <c r="Y135">
        <f t="shared" si="68"/>
        <v>0</v>
      </c>
      <c r="Z135">
        <f t="shared" si="69"/>
        <v>0</v>
      </c>
      <c r="AA135">
        <f t="shared" si="70"/>
        <v>0</v>
      </c>
      <c r="AB135">
        <f t="shared" si="71"/>
        <v>0</v>
      </c>
      <c r="AC135">
        <f t="shared" si="72"/>
        <v>0</v>
      </c>
      <c r="AD135">
        <f t="shared" si="63"/>
        <v>0</v>
      </c>
      <c r="AE135">
        <f t="shared" si="73"/>
        <v>0</v>
      </c>
      <c r="AF135" s="3">
        <f t="shared" si="74"/>
        <v>0</v>
      </c>
      <c r="AH135">
        <f t="shared" si="75"/>
        <v>0</v>
      </c>
    </row>
    <row r="136" spans="1:34" ht="14.25" hidden="1" customHeight="1" outlineLevel="1" x14ac:dyDescent="0.25">
      <c r="B136" t="s">
        <v>255</v>
      </c>
      <c r="C136" s="39">
        <v>0</v>
      </c>
      <c r="D136" s="39" t="s">
        <v>662</v>
      </c>
      <c r="E136" s="39">
        <v>0</v>
      </c>
      <c r="F136" s="39">
        <f>F129</f>
        <v>3</v>
      </c>
      <c r="G136" s="39">
        <v>20</v>
      </c>
      <c r="H136" s="39">
        <v>0</v>
      </c>
      <c r="M136" s="2"/>
      <c r="N136" s="39">
        <v>0</v>
      </c>
      <c r="O136" s="39" t="s">
        <v>636</v>
      </c>
      <c r="P136" s="39" t="str">
        <f t="shared" si="66"/>
        <v>Beide</v>
      </c>
      <c r="T136" s="44">
        <f>T129</f>
        <v>1</v>
      </c>
      <c r="V136" s="3">
        <v>500</v>
      </c>
      <c r="X136">
        <f t="shared" si="67"/>
        <v>0</v>
      </c>
      <c r="Y136">
        <f t="shared" si="68"/>
        <v>0</v>
      </c>
      <c r="Z136">
        <f t="shared" si="69"/>
        <v>0</v>
      </c>
      <c r="AA136">
        <f t="shared" si="70"/>
        <v>0</v>
      </c>
      <c r="AB136">
        <f t="shared" si="71"/>
        <v>0</v>
      </c>
      <c r="AC136">
        <f t="shared" si="72"/>
        <v>0</v>
      </c>
      <c r="AD136">
        <f t="shared" si="63"/>
        <v>0</v>
      </c>
      <c r="AE136">
        <f t="shared" si="73"/>
        <v>0</v>
      </c>
      <c r="AF136" s="3">
        <f t="shared" si="74"/>
        <v>0</v>
      </c>
      <c r="AH136">
        <f t="shared" si="75"/>
        <v>0</v>
      </c>
    </row>
    <row r="137" spans="1:34" s="25" customFormat="1" ht="14.25" hidden="1" customHeight="1" outlineLevel="1" x14ac:dyDescent="0.25">
      <c r="A137" s="25" t="s">
        <v>245</v>
      </c>
      <c r="B137" s="25" t="s">
        <v>53</v>
      </c>
      <c r="C137" s="45">
        <v>4</v>
      </c>
      <c r="D137" s="45" t="s">
        <v>659</v>
      </c>
      <c r="E137" s="45">
        <v>2</v>
      </c>
      <c r="F137" s="45">
        <v>7</v>
      </c>
      <c r="G137" s="45">
        <v>20</v>
      </c>
      <c r="H137" s="45">
        <v>0</v>
      </c>
      <c r="I137" s="2"/>
      <c r="J137" s="2"/>
      <c r="K137" s="2"/>
      <c r="M137" s="2"/>
      <c r="N137" s="45">
        <v>0</v>
      </c>
      <c r="O137" s="45" t="s">
        <v>636</v>
      </c>
      <c r="P137" s="45" t="str">
        <f t="shared" si="66"/>
        <v>Beide</v>
      </c>
      <c r="Q137" s="45">
        <v>1</v>
      </c>
      <c r="R137" s="45">
        <v>1</v>
      </c>
      <c r="S137" s="45">
        <v>16</v>
      </c>
      <c r="T137" s="45">
        <v>2</v>
      </c>
      <c r="U137" s="48">
        <v>15000</v>
      </c>
      <c r="V137" s="48">
        <v>1000</v>
      </c>
      <c r="X137" s="25">
        <f t="shared" si="67"/>
        <v>0</v>
      </c>
      <c r="Y137" s="25">
        <f t="shared" si="68"/>
        <v>0</v>
      </c>
      <c r="Z137" s="25">
        <f t="shared" si="69"/>
        <v>0</v>
      </c>
      <c r="AA137" s="25">
        <f t="shared" si="70"/>
        <v>0</v>
      </c>
      <c r="AB137" s="25">
        <f t="shared" si="71"/>
        <v>0</v>
      </c>
      <c r="AC137" s="25">
        <f t="shared" si="72"/>
        <v>0</v>
      </c>
      <c r="AD137" s="25">
        <f t="shared" ref="AD137:AD200" si="76">(I137+J137)*Q137*IF(O137="J",IF(P137="Innere Sphäre",0.25,0)+IF(P137="Clan",0.2,0)+IF(P137="Beide",0.2,0),0)</f>
        <v>0</v>
      </c>
      <c r="AE137" s="25">
        <f t="shared" si="73"/>
        <v>0</v>
      </c>
      <c r="AF137" s="48">
        <f t="shared" si="74"/>
        <v>0</v>
      </c>
      <c r="AH137" s="25">
        <f t="shared" si="75"/>
        <v>0</v>
      </c>
    </row>
    <row r="138" spans="1:34" ht="14.25" hidden="1" customHeight="1" outlineLevel="1" x14ac:dyDescent="0.25">
      <c r="B138" t="s">
        <v>249</v>
      </c>
      <c r="C138" s="60">
        <v>0</v>
      </c>
      <c r="D138" s="60" t="s">
        <v>660</v>
      </c>
      <c r="E138" s="60">
        <v>0</v>
      </c>
      <c r="F138" s="60">
        <f>F137</f>
        <v>7</v>
      </c>
      <c r="G138" s="60">
        <v>20</v>
      </c>
      <c r="H138" s="60">
        <v>0</v>
      </c>
      <c r="M138" s="2"/>
      <c r="N138" s="60">
        <v>0</v>
      </c>
      <c r="O138" s="60" t="s">
        <v>636</v>
      </c>
      <c r="P138" s="45" t="str">
        <f t="shared" si="66"/>
        <v>Beide</v>
      </c>
      <c r="Q138"/>
      <c r="R138"/>
      <c r="S138"/>
      <c r="T138" s="60">
        <f>T137</f>
        <v>2</v>
      </c>
      <c r="U138"/>
      <c r="V138" s="3">
        <v>1000</v>
      </c>
      <c r="X138">
        <f t="shared" ref="X138:X144" si="77">C138*(I138+J138+K138+L138)/(1+H138)</f>
        <v>0</v>
      </c>
      <c r="Y138">
        <f t="shared" ref="Y138:Y144" si="78">Q138*(I138+J138)+M138/G138</f>
        <v>0</v>
      </c>
      <c r="Z138">
        <f t="shared" ref="Z138:Z144" si="79">R138*(I138+J138)+M138/G138</f>
        <v>0</v>
      </c>
      <c r="AA138">
        <f t="shared" ref="AA138:AA144" si="80">S138*(I138+J138+K138+L138)+T138*(M138/G138)</f>
        <v>0</v>
      </c>
      <c r="AB138">
        <f t="shared" ref="AB138:AB144" si="81">15*M138/G138</f>
        <v>0</v>
      </c>
      <c r="AC138">
        <f t="shared" ref="AC138:AC144" si="82">E138*(I138+J138+K138+L138)/(H138+1)</f>
        <v>0</v>
      </c>
      <c r="AD138">
        <f t="shared" si="76"/>
        <v>0</v>
      </c>
      <c r="AE138">
        <f t="shared" ref="AE138:AE144" si="83">IF(AD138&gt;0,S138*(I138+J138)*0.25,0)</f>
        <v>0</v>
      </c>
      <c r="AF138" s="3">
        <f t="shared" ref="AF138:AF144" si="84">U138*(I138+J138+K138+L138)+V138/G138*M138</f>
        <v>0</v>
      </c>
      <c r="AH138">
        <f t="shared" ref="AH138:AH144" si="85">(K138+L138)*Q138*1.1</f>
        <v>0</v>
      </c>
    </row>
    <row r="139" spans="1:34" ht="14.25" hidden="1" customHeight="1" outlineLevel="1" x14ac:dyDescent="0.25">
      <c r="B139" t="s">
        <v>250</v>
      </c>
      <c r="C139" s="60">
        <v>0</v>
      </c>
      <c r="D139" s="60" t="s">
        <v>660</v>
      </c>
      <c r="E139" s="60">
        <v>0</v>
      </c>
      <c r="F139" s="60">
        <f>F137</f>
        <v>7</v>
      </c>
      <c r="G139" s="60">
        <v>20</v>
      </c>
      <c r="H139" s="60">
        <v>0</v>
      </c>
      <c r="M139" s="2"/>
      <c r="N139" s="60">
        <v>0</v>
      </c>
      <c r="O139" s="60" t="s">
        <v>636</v>
      </c>
      <c r="P139" s="45" t="str">
        <f t="shared" si="66"/>
        <v>Beide</v>
      </c>
      <c r="Q139"/>
      <c r="R139"/>
      <c r="S139"/>
      <c r="T139" s="60">
        <f>T137*2</f>
        <v>4</v>
      </c>
      <c r="U139"/>
      <c r="V139" s="3">
        <v>1000</v>
      </c>
      <c r="X139">
        <f t="shared" si="77"/>
        <v>0</v>
      </c>
      <c r="Y139">
        <f t="shared" si="78"/>
        <v>0</v>
      </c>
      <c r="Z139">
        <f t="shared" si="79"/>
        <v>0</v>
      </c>
      <c r="AA139">
        <f t="shared" si="80"/>
        <v>0</v>
      </c>
      <c r="AB139">
        <f t="shared" si="81"/>
        <v>0</v>
      </c>
      <c r="AC139">
        <f t="shared" si="82"/>
        <v>0</v>
      </c>
      <c r="AD139">
        <f t="shared" si="76"/>
        <v>0</v>
      </c>
      <c r="AE139">
        <f t="shared" si="83"/>
        <v>0</v>
      </c>
      <c r="AF139" s="3">
        <f t="shared" si="84"/>
        <v>0</v>
      </c>
      <c r="AH139">
        <f t="shared" si="85"/>
        <v>0</v>
      </c>
    </row>
    <row r="140" spans="1:34" ht="14.25" hidden="1" customHeight="1" outlineLevel="1" x14ac:dyDescent="0.25">
      <c r="B140" t="s">
        <v>251</v>
      </c>
      <c r="C140" s="60">
        <f>C137</f>
        <v>4</v>
      </c>
      <c r="D140" s="60" t="s">
        <v>661</v>
      </c>
      <c r="E140" s="60">
        <v>0</v>
      </c>
      <c r="F140" s="60">
        <f>F137</f>
        <v>7</v>
      </c>
      <c r="G140" s="60">
        <v>20</v>
      </c>
      <c r="H140" s="60">
        <v>0</v>
      </c>
      <c r="M140" s="2"/>
      <c r="N140" s="60">
        <v>0</v>
      </c>
      <c r="O140" s="60" t="s">
        <v>636</v>
      </c>
      <c r="P140" s="45" t="str">
        <f t="shared" si="66"/>
        <v>Beide</v>
      </c>
      <c r="Q140"/>
      <c r="R140"/>
      <c r="S140"/>
      <c r="T140" s="60">
        <f>T137*3</f>
        <v>6</v>
      </c>
      <c r="U140"/>
      <c r="V140" s="3">
        <v>2000</v>
      </c>
      <c r="X140">
        <f t="shared" si="77"/>
        <v>0</v>
      </c>
      <c r="Y140">
        <f t="shared" si="78"/>
        <v>0</v>
      </c>
      <c r="Z140">
        <f t="shared" si="79"/>
        <v>0</v>
      </c>
      <c r="AA140">
        <f t="shared" si="80"/>
        <v>0</v>
      </c>
      <c r="AB140">
        <f t="shared" si="81"/>
        <v>0</v>
      </c>
      <c r="AC140">
        <f t="shared" si="82"/>
        <v>0</v>
      </c>
      <c r="AD140">
        <f t="shared" si="76"/>
        <v>0</v>
      </c>
      <c r="AE140">
        <f t="shared" si="83"/>
        <v>0</v>
      </c>
      <c r="AF140" s="3">
        <f t="shared" si="84"/>
        <v>0</v>
      </c>
      <c r="AH140">
        <f t="shared" si="85"/>
        <v>0</v>
      </c>
    </row>
    <row r="141" spans="1:34" ht="14.25" hidden="1" customHeight="1" outlineLevel="1" x14ac:dyDescent="0.25">
      <c r="B141" t="s">
        <v>252</v>
      </c>
      <c r="C141" s="60">
        <v>0</v>
      </c>
      <c r="D141" s="60" t="s">
        <v>662</v>
      </c>
      <c r="E141" s="60">
        <v>0</v>
      </c>
      <c r="F141" s="60">
        <f>F137</f>
        <v>7</v>
      </c>
      <c r="G141" s="60">
        <v>20</v>
      </c>
      <c r="H141" s="60">
        <v>0</v>
      </c>
      <c r="M141" s="2"/>
      <c r="N141" s="60">
        <v>0</v>
      </c>
      <c r="O141" s="60" t="s">
        <v>636</v>
      </c>
      <c r="P141" s="45" t="str">
        <f t="shared" si="66"/>
        <v>Beide</v>
      </c>
      <c r="Q141"/>
      <c r="R141"/>
      <c r="S141"/>
      <c r="T141" s="60">
        <f>T137</f>
        <v>2</v>
      </c>
      <c r="U141"/>
      <c r="V141" s="3">
        <v>5000</v>
      </c>
      <c r="X141">
        <f t="shared" si="77"/>
        <v>0</v>
      </c>
      <c r="Y141">
        <f t="shared" si="78"/>
        <v>0</v>
      </c>
      <c r="Z141">
        <f t="shared" si="79"/>
        <v>0</v>
      </c>
      <c r="AA141">
        <f t="shared" si="80"/>
        <v>0</v>
      </c>
      <c r="AB141">
        <f t="shared" si="81"/>
        <v>0</v>
      </c>
      <c r="AC141">
        <f t="shared" si="82"/>
        <v>0</v>
      </c>
      <c r="AD141">
        <f t="shared" si="76"/>
        <v>0</v>
      </c>
      <c r="AE141">
        <f t="shared" si="83"/>
        <v>0</v>
      </c>
      <c r="AF141" s="3">
        <f t="shared" si="84"/>
        <v>0</v>
      </c>
      <c r="AH141">
        <f t="shared" si="85"/>
        <v>0</v>
      </c>
    </row>
    <row r="142" spans="1:34" ht="14.25" hidden="1" customHeight="1" outlineLevel="1" x14ac:dyDescent="0.25">
      <c r="B142" t="s">
        <v>253</v>
      </c>
      <c r="C142" s="60">
        <v>0</v>
      </c>
      <c r="D142" s="60" t="s">
        <v>618</v>
      </c>
      <c r="E142" s="60">
        <v>0</v>
      </c>
      <c r="F142" s="60">
        <f>F137</f>
        <v>7</v>
      </c>
      <c r="G142" s="60">
        <v>20</v>
      </c>
      <c r="H142" s="60">
        <v>0</v>
      </c>
      <c r="M142" s="2"/>
      <c r="N142" s="60">
        <v>0</v>
      </c>
      <c r="O142" s="60" t="s">
        <v>636</v>
      </c>
      <c r="P142" s="45" t="str">
        <f t="shared" si="66"/>
        <v>Beide</v>
      </c>
      <c r="Q142"/>
      <c r="R142"/>
      <c r="S142"/>
      <c r="T142" s="60">
        <f>T137*2</f>
        <v>4</v>
      </c>
      <c r="U142"/>
      <c r="V142" s="3">
        <v>3000</v>
      </c>
      <c r="X142">
        <f t="shared" si="77"/>
        <v>0</v>
      </c>
      <c r="Y142">
        <f t="shared" si="78"/>
        <v>0</v>
      </c>
      <c r="Z142">
        <f t="shared" si="79"/>
        <v>0</v>
      </c>
      <c r="AA142">
        <f t="shared" si="80"/>
        <v>0</v>
      </c>
      <c r="AB142">
        <f t="shared" si="81"/>
        <v>0</v>
      </c>
      <c r="AC142">
        <f t="shared" si="82"/>
        <v>0</v>
      </c>
      <c r="AD142">
        <f t="shared" si="76"/>
        <v>0</v>
      </c>
      <c r="AE142">
        <f t="shared" si="83"/>
        <v>0</v>
      </c>
      <c r="AF142" s="3">
        <f t="shared" si="84"/>
        <v>0</v>
      </c>
      <c r="AH142">
        <f t="shared" si="85"/>
        <v>0</v>
      </c>
    </row>
    <row r="143" spans="1:34" ht="14.25" hidden="1" customHeight="1" outlineLevel="1" x14ac:dyDescent="0.25">
      <c r="B143" t="s">
        <v>254</v>
      </c>
      <c r="C143" s="60">
        <v>0</v>
      </c>
      <c r="D143" s="60" t="s">
        <v>663</v>
      </c>
      <c r="E143" s="60">
        <v>0</v>
      </c>
      <c r="F143" s="60">
        <f>F137</f>
        <v>7</v>
      </c>
      <c r="G143" s="60">
        <v>20</v>
      </c>
      <c r="H143" s="60">
        <v>0</v>
      </c>
      <c r="M143" s="2"/>
      <c r="N143" s="60">
        <v>0</v>
      </c>
      <c r="O143" s="60" t="s">
        <v>636</v>
      </c>
      <c r="P143" s="45" t="str">
        <f t="shared" si="66"/>
        <v>Beide</v>
      </c>
      <c r="Q143"/>
      <c r="R143"/>
      <c r="S143"/>
      <c r="T143" s="60">
        <f>T137*2</f>
        <v>4</v>
      </c>
      <c r="U143"/>
      <c r="V143" s="3">
        <v>2000</v>
      </c>
      <c r="X143">
        <f t="shared" si="77"/>
        <v>0</v>
      </c>
      <c r="Y143">
        <f t="shared" si="78"/>
        <v>0</v>
      </c>
      <c r="Z143">
        <f t="shared" si="79"/>
        <v>0</v>
      </c>
      <c r="AA143">
        <f t="shared" si="80"/>
        <v>0</v>
      </c>
      <c r="AB143">
        <f t="shared" si="81"/>
        <v>0</v>
      </c>
      <c r="AC143">
        <f t="shared" si="82"/>
        <v>0</v>
      </c>
      <c r="AD143">
        <f t="shared" si="76"/>
        <v>0</v>
      </c>
      <c r="AE143">
        <f t="shared" si="83"/>
        <v>0</v>
      </c>
      <c r="AF143" s="3">
        <f t="shared" si="84"/>
        <v>0</v>
      </c>
      <c r="AH143">
        <f t="shared" si="85"/>
        <v>0</v>
      </c>
    </row>
    <row r="144" spans="1:34" ht="14.25" hidden="1" customHeight="1" outlineLevel="1" x14ac:dyDescent="0.25">
      <c r="B144" t="s">
        <v>255</v>
      </c>
      <c r="C144" s="60">
        <v>0</v>
      </c>
      <c r="D144" s="60" t="s">
        <v>662</v>
      </c>
      <c r="E144" s="60">
        <v>0</v>
      </c>
      <c r="F144" s="60">
        <f>F137</f>
        <v>7</v>
      </c>
      <c r="G144" s="60">
        <v>20</v>
      </c>
      <c r="H144" s="60">
        <v>0</v>
      </c>
      <c r="M144" s="2"/>
      <c r="N144" s="60">
        <v>0</v>
      </c>
      <c r="O144" s="60" t="s">
        <v>636</v>
      </c>
      <c r="P144" s="45" t="str">
        <f t="shared" si="66"/>
        <v>Beide</v>
      </c>
      <c r="Q144"/>
      <c r="R144"/>
      <c r="S144"/>
      <c r="T144" s="60">
        <f>T137</f>
        <v>2</v>
      </c>
      <c r="U144"/>
      <c r="V144" s="3">
        <v>500</v>
      </c>
      <c r="X144">
        <f t="shared" si="77"/>
        <v>0</v>
      </c>
      <c r="Y144">
        <f t="shared" si="78"/>
        <v>0</v>
      </c>
      <c r="Z144">
        <f t="shared" si="79"/>
        <v>0</v>
      </c>
      <c r="AA144">
        <f t="shared" si="80"/>
        <v>0</v>
      </c>
      <c r="AB144">
        <f t="shared" si="81"/>
        <v>0</v>
      </c>
      <c r="AC144">
        <f t="shared" si="82"/>
        <v>0</v>
      </c>
      <c r="AD144">
        <f t="shared" si="76"/>
        <v>0</v>
      </c>
      <c r="AE144">
        <f t="shared" si="83"/>
        <v>0</v>
      </c>
      <c r="AF144" s="3">
        <f t="shared" si="84"/>
        <v>0</v>
      </c>
      <c r="AH144">
        <f t="shared" si="85"/>
        <v>0</v>
      </c>
    </row>
    <row r="145" spans="1:34" s="25" customFormat="1" ht="14.25" hidden="1" customHeight="1" outlineLevel="1" x14ac:dyDescent="0.25">
      <c r="A145" s="25" t="s">
        <v>246</v>
      </c>
      <c r="B145" s="25" t="s">
        <v>53</v>
      </c>
      <c r="C145" s="45">
        <v>5</v>
      </c>
      <c r="D145" s="45" t="s">
        <v>659</v>
      </c>
      <c r="E145" s="45">
        <v>4</v>
      </c>
      <c r="F145" s="45">
        <v>4</v>
      </c>
      <c r="G145" s="45">
        <v>10</v>
      </c>
      <c r="H145" s="45">
        <v>0</v>
      </c>
      <c r="I145" s="2"/>
      <c r="J145" s="2"/>
      <c r="K145" s="2"/>
      <c r="M145" s="2"/>
      <c r="N145" s="45">
        <v>0</v>
      </c>
      <c r="O145" s="45" t="s">
        <v>636</v>
      </c>
      <c r="P145" s="45" t="str">
        <f>P137</f>
        <v>Beide</v>
      </c>
      <c r="Q145" s="45">
        <v>1.5</v>
      </c>
      <c r="R145" s="45">
        <v>1</v>
      </c>
      <c r="S145" s="45">
        <v>15</v>
      </c>
      <c r="T145" s="45">
        <v>2</v>
      </c>
      <c r="U145" s="48">
        <v>11250</v>
      </c>
      <c r="V145" s="48">
        <v>2000</v>
      </c>
      <c r="X145" s="25">
        <f t="shared" si="67"/>
        <v>0</v>
      </c>
      <c r="Y145" s="25">
        <f t="shared" si="68"/>
        <v>0</v>
      </c>
      <c r="Z145" s="25">
        <f t="shared" si="69"/>
        <v>0</v>
      </c>
      <c r="AA145" s="25">
        <f t="shared" si="70"/>
        <v>0</v>
      </c>
      <c r="AB145" s="25">
        <f t="shared" si="71"/>
        <v>0</v>
      </c>
      <c r="AC145" s="25">
        <f t="shared" si="72"/>
        <v>0</v>
      </c>
      <c r="AD145" s="25">
        <f t="shared" si="76"/>
        <v>0</v>
      </c>
      <c r="AE145" s="25">
        <f t="shared" si="73"/>
        <v>0</v>
      </c>
      <c r="AF145" s="48">
        <f t="shared" si="74"/>
        <v>0</v>
      </c>
      <c r="AH145" s="25">
        <f t="shared" si="75"/>
        <v>0</v>
      </c>
    </row>
    <row r="146" spans="1:34" s="26" customFormat="1" ht="14.25" hidden="1" customHeight="1" outlineLevel="1" x14ac:dyDescent="0.25">
      <c r="B146" t="s">
        <v>249</v>
      </c>
      <c r="C146" s="60">
        <v>0</v>
      </c>
      <c r="D146" s="60" t="s">
        <v>660</v>
      </c>
      <c r="E146" s="60">
        <v>0</v>
      </c>
      <c r="F146" s="60">
        <f>F145</f>
        <v>4</v>
      </c>
      <c r="G146" s="60">
        <v>10</v>
      </c>
      <c r="H146" s="60">
        <v>0</v>
      </c>
      <c r="M146" s="2"/>
      <c r="N146" s="60">
        <v>0</v>
      </c>
      <c r="O146" s="60" t="s">
        <v>636</v>
      </c>
      <c r="P146" s="45" t="str">
        <f t="shared" ref="P146:P152" si="86">P138</f>
        <v>Beide</v>
      </c>
      <c r="T146" s="60">
        <f>T145</f>
        <v>2</v>
      </c>
      <c r="V146" s="3">
        <v>1000</v>
      </c>
      <c r="X146">
        <f t="shared" ref="X146:X152" si="87">C146*(I146+J146+K146+L146)/(1+H146)</f>
        <v>0</v>
      </c>
      <c r="Y146">
        <f t="shared" ref="Y146:Y152" si="88">Q146*(I146+J146)+M146/G146</f>
        <v>0</v>
      </c>
      <c r="Z146">
        <f t="shared" ref="Z146:Z152" si="89">R146*(I146+J146)+M146/G146</f>
        <v>0</v>
      </c>
      <c r="AA146">
        <f t="shared" ref="AA146:AA152" si="90">S146*(I146+J146+K146+L146)+T146*(M146/G146)</f>
        <v>0</v>
      </c>
      <c r="AB146">
        <f t="shared" ref="AB146:AB152" si="91">15*M146/G146</f>
        <v>0</v>
      </c>
      <c r="AC146">
        <f t="shared" ref="AC146:AC152" si="92">E146*(I146+J146+K146+L146)/(H146+1)</f>
        <v>0</v>
      </c>
      <c r="AD146">
        <f t="shared" si="76"/>
        <v>0</v>
      </c>
      <c r="AE146">
        <f t="shared" ref="AE146:AE152" si="93">IF(AD146&gt;0,S146*(I146+J146)*0.25,0)</f>
        <v>0</v>
      </c>
      <c r="AF146" s="3">
        <f t="shared" ref="AF146:AF152" si="94">U146*(I146+J146+K146+L146)+V146/G146*M146</f>
        <v>0</v>
      </c>
      <c r="AG146"/>
      <c r="AH146">
        <f t="shared" ref="AH146:AH152" si="95">(K146+L146)*Q146*1.1</f>
        <v>0</v>
      </c>
    </row>
    <row r="147" spans="1:34" s="26" customFormat="1" ht="14.25" hidden="1" customHeight="1" outlineLevel="1" x14ac:dyDescent="0.25">
      <c r="B147" t="s">
        <v>250</v>
      </c>
      <c r="C147" s="60">
        <v>0</v>
      </c>
      <c r="D147" s="60" t="s">
        <v>660</v>
      </c>
      <c r="E147" s="60">
        <v>0</v>
      </c>
      <c r="F147" s="60">
        <f>F145</f>
        <v>4</v>
      </c>
      <c r="G147" s="84">
        <v>10</v>
      </c>
      <c r="H147" s="60">
        <v>0</v>
      </c>
      <c r="M147" s="2"/>
      <c r="N147" s="60">
        <v>0</v>
      </c>
      <c r="O147" s="60" t="s">
        <v>636</v>
      </c>
      <c r="P147" s="45" t="str">
        <f t="shared" si="86"/>
        <v>Beide</v>
      </c>
      <c r="T147" s="60">
        <f>T145*2</f>
        <v>4</v>
      </c>
      <c r="V147" s="3">
        <v>1000</v>
      </c>
      <c r="X147">
        <f t="shared" si="87"/>
        <v>0</v>
      </c>
      <c r="Y147">
        <f t="shared" si="88"/>
        <v>0</v>
      </c>
      <c r="Z147">
        <f t="shared" si="89"/>
        <v>0</v>
      </c>
      <c r="AA147">
        <f t="shared" si="90"/>
        <v>0</v>
      </c>
      <c r="AB147">
        <f t="shared" si="91"/>
        <v>0</v>
      </c>
      <c r="AC147">
        <f t="shared" si="92"/>
        <v>0</v>
      </c>
      <c r="AD147">
        <f t="shared" si="76"/>
        <v>0</v>
      </c>
      <c r="AE147">
        <f t="shared" si="93"/>
        <v>0</v>
      </c>
      <c r="AF147" s="3">
        <f t="shared" si="94"/>
        <v>0</v>
      </c>
      <c r="AG147"/>
      <c r="AH147">
        <f t="shared" si="95"/>
        <v>0</v>
      </c>
    </row>
    <row r="148" spans="1:34" s="26" customFormat="1" ht="14.25" hidden="1" customHeight="1" outlineLevel="1" x14ac:dyDescent="0.25">
      <c r="B148" t="s">
        <v>251</v>
      </c>
      <c r="C148" s="60">
        <f>C145</f>
        <v>5</v>
      </c>
      <c r="D148" s="60" t="s">
        <v>661</v>
      </c>
      <c r="E148" s="60">
        <v>0</v>
      </c>
      <c r="F148" s="60">
        <f>F145</f>
        <v>4</v>
      </c>
      <c r="G148" s="84">
        <v>10</v>
      </c>
      <c r="H148" s="60">
        <v>0</v>
      </c>
      <c r="M148" s="2"/>
      <c r="N148" s="60">
        <v>0</v>
      </c>
      <c r="O148" s="60" t="s">
        <v>636</v>
      </c>
      <c r="P148" s="45" t="str">
        <f t="shared" si="86"/>
        <v>Beide</v>
      </c>
      <c r="T148" s="60">
        <f>T145*3</f>
        <v>6</v>
      </c>
      <c r="V148" s="3">
        <v>2000</v>
      </c>
      <c r="X148">
        <f t="shared" si="87"/>
        <v>0</v>
      </c>
      <c r="Y148">
        <f t="shared" si="88"/>
        <v>0</v>
      </c>
      <c r="Z148">
        <f t="shared" si="89"/>
        <v>0</v>
      </c>
      <c r="AA148">
        <f t="shared" si="90"/>
        <v>0</v>
      </c>
      <c r="AB148">
        <f t="shared" si="91"/>
        <v>0</v>
      </c>
      <c r="AC148">
        <f t="shared" si="92"/>
        <v>0</v>
      </c>
      <c r="AD148">
        <f t="shared" si="76"/>
        <v>0</v>
      </c>
      <c r="AE148">
        <f t="shared" si="93"/>
        <v>0</v>
      </c>
      <c r="AF148" s="3">
        <f t="shared" si="94"/>
        <v>0</v>
      </c>
      <c r="AG148"/>
      <c r="AH148">
        <f t="shared" si="95"/>
        <v>0</v>
      </c>
    </row>
    <row r="149" spans="1:34" s="26" customFormat="1" ht="14.25" hidden="1" customHeight="1" outlineLevel="1" x14ac:dyDescent="0.25">
      <c r="B149" t="s">
        <v>252</v>
      </c>
      <c r="C149" s="60">
        <v>0</v>
      </c>
      <c r="D149" s="60" t="s">
        <v>662</v>
      </c>
      <c r="E149" s="60">
        <v>0</v>
      </c>
      <c r="F149" s="60">
        <f>F145</f>
        <v>4</v>
      </c>
      <c r="G149" s="84">
        <v>10</v>
      </c>
      <c r="H149" s="60">
        <v>0</v>
      </c>
      <c r="M149" s="2"/>
      <c r="N149" s="60">
        <v>0</v>
      </c>
      <c r="O149" s="60" t="s">
        <v>636</v>
      </c>
      <c r="P149" s="45" t="str">
        <f t="shared" si="86"/>
        <v>Beide</v>
      </c>
      <c r="T149" s="60">
        <f>T145</f>
        <v>2</v>
      </c>
      <c r="V149" s="3">
        <v>5000</v>
      </c>
      <c r="X149">
        <f t="shared" si="87"/>
        <v>0</v>
      </c>
      <c r="Y149">
        <f t="shared" si="88"/>
        <v>0</v>
      </c>
      <c r="Z149">
        <f t="shared" si="89"/>
        <v>0</v>
      </c>
      <c r="AA149">
        <f t="shared" si="90"/>
        <v>0</v>
      </c>
      <c r="AB149">
        <f t="shared" si="91"/>
        <v>0</v>
      </c>
      <c r="AC149">
        <f t="shared" si="92"/>
        <v>0</v>
      </c>
      <c r="AD149">
        <f t="shared" si="76"/>
        <v>0</v>
      </c>
      <c r="AE149">
        <f t="shared" si="93"/>
        <v>0</v>
      </c>
      <c r="AF149" s="3">
        <f t="shared" si="94"/>
        <v>0</v>
      </c>
      <c r="AG149"/>
      <c r="AH149">
        <f t="shared" si="95"/>
        <v>0</v>
      </c>
    </row>
    <row r="150" spans="1:34" s="26" customFormat="1" ht="14.25" hidden="1" customHeight="1" outlineLevel="1" x14ac:dyDescent="0.25">
      <c r="B150" t="s">
        <v>253</v>
      </c>
      <c r="C150" s="60">
        <v>0</v>
      </c>
      <c r="D150" s="60" t="s">
        <v>618</v>
      </c>
      <c r="E150" s="60">
        <v>0</v>
      </c>
      <c r="F150" s="60">
        <f>F145</f>
        <v>4</v>
      </c>
      <c r="G150" s="84">
        <v>10</v>
      </c>
      <c r="H150" s="60">
        <v>0</v>
      </c>
      <c r="M150" s="2"/>
      <c r="N150" s="60">
        <v>0</v>
      </c>
      <c r="O150" s="60" t="s">
        <v>636</v>
      </c>
      <c r="P150" s="45" t="str">
        <f t="shared" si="86"/>
        <v>Beide</v>
      </c>
      <c r="T150" s="60">
        <f>T145*2</f>
        <v>4</v>
      </c>
      <c r="V150" s="3">
        <v>3000</v>
      </c>
      <c r="X150">
        <f t="shared" si="87"/>
        <v>0</v>
      </c>
      <c r="Y150">
        <f t="shared" si="88"/>
        <v>0</v>
      </c>
      <c r="Z150">
        <f t="shared" si="89"/>
        <v>0</v>
      </c>
      <c r="AA150">
        <f t="shared" si="90"/>
        <v>0</v>
      </c>
      <c r="AB150">
        <f t="shared" si="91"/>
        <v>0</v>
      </c>
      <c r="AC150">
        <f t="shared" si="92"/>
        <v>0</v>
      </c>
      <c r="AD150">
        <f t="shared" si="76"/>
        <v>0</v>
      </c>
      <c r="AE150">
        <f t="shared" si="93"/>
        <v>0</v>
      </c>
      <c r="AF150" s="3">
        <f t="shared" si="94"/>
        <v>0</v>
      </c>
      <c r="AG150"/>
      <c r="AH150">
        <f t="shared" si="95"/>
        <v>0</v>
      </c>
    </row>
    <row r="151" spans="1:34" s="26" customFormat="1" ht="14.25" hidden="1" customHeight="1" outlineLevel="1" x14ac:dyDescent="0.25">
      <c r="B151" t="s">
        <v>254</v>
      </c>
      <c r="C151" s="60">
        <v>0</v>
      </c>
      <c r="D151" s="60" t="s">
        <v>663</v>
      </c>
      <c r="E151" s="60">
        <v>0</v>
      </c>
      <c r="F151" s="60">
        <f>F145</f>
        <v>4</v>
      </c>
      <c r="G151" s="84">
        <v>10</v>
      </c>
      <c r="H151" s="60">
        <v>0</v>
      </c>
      <c r="M151" s="2"/>
      <c r="N151" s="60">
        <v>0</v>
      </c>
      <c r="O151" s="60" t="s">
        <v>636</v>
      </c>
      <c r="P151" s="45" t="str">
        <f t="shared" si="86"/>
        <v>Beide</v>
      </c>
      <c r="T151" s="60">
        <f>T145*2</f>
        <v>4</v>
      </c>
      <c r="V151" s="3">
        <v>2000</v>
      </c>
      <c r="X151">
        <f t="shared" si="87"/>
        <v>0</v>
      </c>
      <c r="Y151">
        <f t="shared" si="88"/>
        <v>0</v>
      </c>
      <c r="Z151">
        <f t="shared" si="89"/>
        <v>0</v>
      </c>
      <c r="AA151">
        <f t="shared" si="90"/>
        <v>0</v>
      </c>
      <c r="AB151">
        <f t="shared" si="91"/>
        <v>0</v>
      </c>
      <c r="AC151">
        <f t="shared" si="92"/>
        <v>0</v>
      </c>
      <c r="AD151">
        <f t="shared" si="76"/>
        <v>0</v>
      </c>
      <c r="AE151">
        <f t="shared" si="93"/>
        <v>0</v>
      </c>
      <c r="AF151" s="3">
        <f t="shared" si="94"/>
        <v>0</v>
      </c>
      <c r="AG151"/>
      <c r="AH151">
        <f t="shared" si="95"/>
        <v>0</v>
      </c>
    </row>
    <row r="152" spans="1:34" s="26" customFormat="1" ht="14.25" hidden="1" customHeight="1" outlineLevel="1" x14ac:dyDescent="0.25">
      <c r="B152" t="s">
        <v>255</v>
      </c>
      <c r="C152" s="60">
        <v>0</v>
      </c>
      <c r="D152" s="60" t="s">
        <v>662</v>
      </c>
      <c r="E152" s="60">
        <v>0</v>
      </c>
      <c r="F152" s="60">
        <f>F145</f>
        <v>4</v>
      </c>
      <c r="G152" s="84">
        <v>10</v>
      </c>
      <c r="H152" s="60">
        <v>0</v>
      </c>
      <c r="M152" s="2"/>
      <c r="N152" s="60">
        <v>0</v>
      </c>
      <c r="O152" s="60" t="s">
        <v>636</v>
      </c>
      <c r="P152" s="45" t="str">
        <f t="shared" si="86"/>
        <v>Beide</v>
      </c>
      <c r="T152" s="60">
        <f>T145</f>
        <v>2</v>
      </c>
      <c r="V152" s="3">
        <v>500</v>
      </c>
      <c r="X152">
        <f t="shared" si="87"/>
        <v>0</v>
      </c>
      <c r="Y152">
        <f t="shared" si="88"/>
        <v>0</v>
      </c>
      <c r="Z152">
        <f t="shared" si="89"/>
        <v>0</v>
      </c>
      <c r="AA152">
        <f t="shared" si="90"/>
        <v>0</v>
      </c>
      <c r="AB152">
        <f t="shared" si="91"/>
        <v>0</v>
      </c>
      <c r="AC152">
        <f t="shared" si="92"/>
        <v>0</v>
      </c>
      <c r="AD152">
        <f t="shared" si="76"/>
        <v>0</v>
      </c>
      <c r="AE152">
        <f t="shared" si="93"/>
        <v>0</v>
      </c>
      <c r="AF152" s="3">
        <f t="shared" si="94"/>
        <v>0</v>
      </c>
      <c r="AG152"/>
      <c r="AH152">
        <f t="shared" si="95"/>
        <v>0</v>
      </c>
    </row>
    <row r="153" spans="1:34" s="25" customFormat="1" ht="14.25" hidden="1" customHeight="1" outlineLevel="1" x14ac:dyDescent="0.25">
      <c r="A153" s="25" t="s">
        <v>247</v>
      </c>
      <c r="B153" s="25" t="s">
        <v>53</v>
      </c>
      <c r="C153" s="45">
        <v>0</v>
      </c>
      <c r="D153" s="45" t="s">
        <v>659</v>
      </c>
      <c r="E153" s="45">
        <v>3</v>
      </c>
      <c r="F153" s="45">
        <v>3</v>
      </c>
      <c r="G153" s="45">
        <v>20</v>
      </c>
      <c r="H153" s="45">
        <v>0</v>
      </c>
      <c r="I153" s="2"/>
      <c r="J153" s="2"/>
      <c r="K153" s="2"/>
      <c r="M153" s="2"/>
      <c r="N153" s="45">
        <v>0</v>
      </c>
      <c r="O153" s="45" t="s">
        <v>636</v>
      </c>
      <c r="P153" s="45" t="str">
        <f>P145</f>
        <v>Beide</v>
      </c>
      <c r="Q153" s="45">
        <v>2</v>
      </c>
      <c r="R153" s="45">
        <v>2</v>
      </c>
      <c r="S153" s="45">
        <v>6</v>
      </c>
      <c r="T153" s="45">
        <v>1</v>
      </c>
      <c r="U153" s="48">
        <v>35000</v>
      </c>
      <c r="V153" s="48">
        <v>500</v>
      </c>
      <c r="X153" s="25">
        <f t="shared" si="67"/>
        <v>0</v>
      </c>
      <c r="Y153" s="25">
        <f t="shared" si="68"/>
        <v>0</v>
      </c>
      <c r="Z153" s="25">
        <f t="shared" si="69"/>
        <v>0</v>
      </c>
      <c r="AA153" s="25">
        <f t="shared" si="70"/>
        <v>0</v>
      </c>
      <c r="AB153" s="25">
        <f t="shared" si="71"/>
        <v>0</v>
      </c>
      <c r="AC153" s="25">
        <f t="shared" si="72"/>
        <v>0</v>
      </c>
      <c r="AD153" s="25">
        <f t="shared" si="76"/>
        <v>0</v>
      </c>
      <c r="AE153" s="25">
        <f t="shared" si="73"/>
        <v>0</v>
      </c>
      <c r="AF153" s="48">
        <f t="shared" si="74"/>
        <v>0</v>
      </c>
      <c r="AH153" s="25">
        <f t="shared" si="75"/>
        <v>0</v>
      </c>
    </row>
    <row r="154" spans="1:34" ht="14.25" hidden="1" customHeight="1" outlineLevel="1" x14ac:dyDescent="0.25">
      <c r="B154" t="s">
        <v>249</v>
      </c>
      <c r="C154" s="60">
        <v>0</v>
      </c>
      <c r="D154" s="60" t="s">
        <v>660</v>
      </c>
      <c r="E154" s="60">
        <v>0</v>
      </c>
      <c r="F154" s="60">
        <f>F153</f>
        <v>3</v>
      </c>
      <c r="G154" s="60">
        <v>20</v>
      </c>
      <c r="H154" s="60">
        <v>0</v>
      </c>
      <c r="M154" s="2"/>
      <c r="N154" s="39">
        <v>0</v>
      </c>
      <c r="O154" s="39" t="s">
        <v>636</v>
      </c>
      <c r="P154" s="39" t="str">
        <f t="shared" si="66"/>
        <v>Beide</v>
      </c>
      <c r="T154" s="60">
        <f>T153</f>
        <v>1</v>
      </c>
      <c r="V154" s="3">
        <v>1000</v>
      </c>
      <c r="X154">
        <f t="shared" si="67"/>
        <v>0</v>
      </c>
      <c r="Y154">
        <f t="shared" si="68"/>
        <v>0</v>
      </c>
      <c r="Z154">
        <f t="shared" si="69"/>
        <v>0</v>
      </c>
      <c r="AA154">
        <f t="shared" si="70"/>
        <v>0</v>
      </c>
      <c r="AB154">
        <f t="shared" si="71"/>
        <v>0</v>
      </c>
      <c r="AC154">
        <f t="shared" si="72"/>
        <v>0</v>
      </c>
      <c r="AD154">
        <f t="shared" si="76"/>
        <v>0</v>
      </c>
      <c r="AE154">
        <f t="shared" si="73"/>
        <v>0</v>
      </c>
      <c r="AF154" s="3">
        <f t="shared" si="74"/>
        <v>0</v>
      </c>
      <c r="AH154">
        <f t="shared" si="75"/>
        <v>0</v>
      </c>
    </row>
    <row r="155" spans="1:34" ht="14.25" hidden="1" customHeight="1" outlineLevel="1" x14ac:dyDescent="0.25">
      <c r="B155" t="s">
        <v>250</v>
      </c>
      <c r="C155" s="60">
        <v>0</v>
      </c>
      <c r="D155" s="60" t="s">
        <v>660</v>
      </c>
      <c r="E155" s="60">
        <v>0</v>
      </c>
      <c r="F155" s="60">
        <f>F153</f>
        <v>3</v>
      </c>
      <c r="G155" s="60">
        <v>20</v>
      </c>
      <c r="H155" s="60">
        <v>0</v>
      </c>
      <c r="M155" s="2"/>
      <c r="N155" s="39">
        <v>0</v>
      </c>
      <c r="O155" s="39" t="s">
        <v>636</v>
      </c>
      <c r="P155" s="39" t="str">
        <f t="shared" si="66"/>
        <v>Beide</v>
      </c>
      <c r="T155" s="60">
        <f>T153*2</f>
        <v>2</v>
      </c>
      <c r="V155" s="3">
        <v>1000</v>
      </c>
      <c r="X155">
        <f t="shared" si="67"/>
        <v>0</v>
      </c>
      <c r="Y155">
        <f t="shared" si="68"/>
        <v>0</v>
      </c>
      <c r="Z155">
        <f t="shared" si="69"/>
        <v>0</v>
      </c>
      <c r="AA155">
        <f t="shared" si="70"/>
        <v>0</v>
      </c>
      <c r="AB155">
        <f t="shared" si="71"/>
        <v>0</v>
      </c>
      <c r="AC155">
        <f t="shared" si="72"/>
        <v>0</v>
      </c>
      <c r="AD155">
        <f t="shared" si="76"/>
        <v>0</v>
      </c>
      <c r="AE155">
        <f t="shared" si="73"/>
        <v>0</v>
      </c>
      <c r="AF155" s="3">
        <f t="shared" si="74"/>
        <v>0</v>
      </c>
      <c r="AH155">
        <f t="shared" si="75"/>
        <v>0</v>
      </c>
    </row>
    <row r="156" spans="1:34" ht="14.25" hidden="1" customHeight="1" outlineLevel="1" x14ac:dyDescent="0.25">
      <c r="B156" t="s">
        <v>251</v>
      </c>
      <c r="C156" s="60">
        <f>C153</f>
        <v>0</v>
      </c>
      <c r="D156" s="60" t="s">
        <v>661</v>
      </c>
      <c r="E156" s="60">
        <v>0</v>
      </c>
      <c r="F156" s="60">
        <f>F153</f>
        <v>3</v>
      </c>
      <c r="G156" s="60">
        <v>20</v>
      </c>
      <c r="H156" s="60">
        <v>0</v>
      </c>
      <c r="M156" s="2"/>
      <c r="N156" s="39">
        <v>0</v>
      </c>
      <c r="O156" s="39" t="s">
        <v>636</v>
      </c>
      <c r="P156" s="39" t="str">
        <f t="shared" si="66"/>
        <v>Beide</v>
      </c>
      <c r="T156" s="60">
        <f>T153*3</f>
        <v>3</v>
      </c>
      <c r="V156" s="3">
        <v>2000</v>
      </c>
      <c r="X156">
        <f t="shared" si="67"/>
        <v>0</v>
      </c>
      <c r="Y156">
        <f t="shared" si="68"/>
        <v>0</v>
      </c>
      <c r="Z156">
        <f t="shared" si="69"/>
        <v>0</v>
      </c>
      <c r="AA156">
        <f t="shared" si="70"/>
        <v>0</v>
      </c>
      <c r="AB156">
        <f t="shared" si="71"/>
        <v>0</v>
      </c>
      <c r="AC156">
        <f t="shared" si="72"/>
        <v>0</v>
      </c>
      <c r="AD156">
        <f t="shared" si="76"/>
        <v>0</v>
      </c>
      <c r="AE156">
        <f t="shared" si="73"/>
        <v>0</v>
      </c>
      <c r="AF156" s="3">
        <f t="shared" si="74"/>
        <v>0</v>
      </c>
      <c r="AH156">
        <f t="shared" si="75"/>
        <v>0</v>
      </c>
    </row>
    <row r="157" spans="1:34" ht="14.25" hidden="1" customHeight="1" outlineLevel="1" x14ac:dyDescent="0.25">
      <c r="B157" t="s">
        <v>252</v>
      </c>
      <c r="C157" s="60">
        <v>0</v>
      </c>
      <c r="D157" s="60" t="s">
        <v>662</v>
      </c>
      <c r="E157" s="60">
        <v>0</v>
      </c>
      <c r="F157" s="60">
        <f>F153</f>
        <v>3</v>
      </c>
      <c r="G157" s="60">
        <v>20</v>
      </c>
      <c r="H157" s="60">
        <v>0</v>
      </c>
      <c r="M157" s="2"/>
      <c r="N157" s="39">
        <v>0</v>
      </c>
      <c r="O157" s="39" t="s">
        <v>636</v>
      </c>
      <c r="P157" s="39" t="str">
        <f t="shared" si="66"/>
        <v>Beide</v>
      </c>
      <c r="T157" s="60">
        <f>T153</f>
        <v>1</v>
      </c>
      <c r="V157" s="3">
        <v>5000</v>
      </c>
      <c r="X157">
        <f t="shared" si="67"/>
        <v>0</v>
      </c>
      <c r="Y157">
        <f t="shared" si="68"/>
        <v>0</v>
      </c>
      <c r="Z157">
        <f t="shared" si="69"/>
        <v>0</v>
      </c>
      <c r="AA157">
        <f t="shared" si="70"/>
        <v>0</v>
      </c>
      <c r="AB157">
        <f t="shared" si="71"/>
        <v>0</v>
      </c>
      <c r="AC157">
        <f t="shared" si="72"/>
        <v>0</v>
      </c>
      <c r="AD157">
        <f t="shared" si="76"/>
        <v>0</v>
      </c>
      <c r="AE157">
        <f t="shared" si="73"/>
        <v>0</v>
      </c>
      <c r="AF157" s="3">
        <f t="shared" si="74"/>
        <v>0</v>
      </c>
      <c r="AH157">
        <f t="shared" si="75"/>
        <v>0</v>
      </c>
    </row>
    <row r="158" spans="1:34" ht="14.25" hidden="1" customHeight="1" outlineLevel="1" x14ac:dyDescent="0.25">
      <c r="B158" t="s">
        <v>253</v>
      </c>
      <c r="C158" s="60">
        <v>0</v>
      </c>
      <c r="D158" s="60" t="s">
        <v>618</v>
      </c>
      <c r="E158" s="60">
        <v>0</v>
      </c>
      <c r="F158" s="60">
        <f>F153</f>
        <v>3</v>
      </c>
      <c r="G158" s="60">
        <v>20</v>
      </c>
      <c r="H158" s="60">
        <v>0</v>
      </c>
      <c r="M158" s="2"/>
      <c r="N158" s="39">
        <v>0</v>
      </c>
      <c r="O158" s="39" t="s">
        <v>636</v>
      </c>
      <c r="P158" s="39" t="str">
        <f t="shared" si="66"/>
        <v>Beide</v>
      </c>
      <c r="T158" s="60">
        <f>T153*2</f>
        <v>2</v>
      </c>
      <c r="V158" s="3">
        <v>3000</v>
      </c>
      <c r="X158">
        <f t="shared" si="67"/>
        <v>0</v>
      </c>
      <c r="Y158">
        <f t="shared" si="68"/>
        <v>0</v>
      </c>
      <c r="Z158">
        <f t="shared" si="69"/>
        <v>0</v>
      </c>
      <c r="AA158">
        <f t="shared" si="70"/>
        <v>0</v>
      </c>
      <c r="AB158">
        <f t="shared" si="71"/>
        <v>0</v>
      </c>
      <c r="AC158">
        <f t="shared" si="72"/>
        <v>0</v>
      </c>
      <c r="AD158">
        <f t="shared" si="76"/>
        <v>0</v>
      </c>
      <c r="AE158">
        <f t="shared" si="73"/>
        <v>0</v>
      </c>
      <c r="AF158" s="3">
        <f t="shared" si="74"/>
        <v>0</v>
      </c>
      <c r="AH158">
        <f t="shared" si="75"/>
        <v>0</v>
      </c>
    </row>
    <row r="159" spans="1:34" ht="14.25" hidden="1" customHeight="1" outlineLevel="1" x14ac:dyDescent="0.25">
      <c r="B159" t="s">
        <v>254</v>
      </c>
      <c r="C159" s="60">
        <v>0</v>
      </c>
      <c r="D159" s="60" t="s">
        <v>663</v>
      </c>
      <c r="E159" s="60">
        <v>0</v>
      </c>
      <c r="F159" s="60">
        <f>F153</f>
        <v>3</v>
      </c>
      <c r="G159" s="60">
        <v>20</v>
      </c>
      <c r="H159" s="60">
        <v>0</v>
      </c>
      <c r="M159" s="2"/>
      <c r="N159" s="39">
        <v>0</v>
      </c>
      <c r="O159" s="39" t="s">
        <v>636</v>
      </c>
      <c r="P159" s="39" t="str">
        <f t="shared" si="66"/>
        <v>Beide</v>
      </c>
      <c r="T159" s="60">
        <f>T153*2</f>
        <v>2</v>
      </c>
      <c r="V159" s="3">
        <v>2000</v>
      </c>
      <c r="X159">
        <f t="shared" si="67"/>
        <v>0</v>
      </c>
      <c r="Y159">
        <f t="shared" si="68"/>
        <v>0</v>
      </c>
      <c r="Z159">
        <f t="shared" si="69"/>
        <v>0</v>
      </c>
      <c r="AA159">
        <f t="shared" si="70"/>
        <v>0</v>
      </c>
      <c r="AB159">
        <f t="shared" si="71"/>
        <v>0</v>
      </c>
      <c r="AC159">
        <f t="shared" si="72"/>
        <v>0</v>
      </c>
      <c r="AD159">
        <f t="shared" si="76"/>
        <v>0</v>
      </c>
      <c r="AE159">
        <f t="shared" si="73"/>
        <v>0</v>
      </c>
      <c r="AF159" s="3">
        <f t="shared" si="74"/>
        <v>0</v>
      </c>
      <c r="AH159">
        <f t="shared" si="75"/>
        <v>0</v>
      </c>
    </row>
    <row r="160" spans="1:34" ht="14.25" hidden="1" customHeight="1" outlineLevel="1" x14ac:dyDescent="0.25">
      <c r="B160" t="s">
        <v>255</v>
      </c>
      <c r="C160" s="60">
        <v>0</v>
      </c>
      <c r="D160" s="60" t="s">
        <v>662</v>
      </c>
      <c r="E160" s="60">
        <v>0</v>
      </c>
      <c r="F160" s="60">
        <f>F153</f>
        <v>3</v>
      </c>
      <c r="G160" s="60">
        <v>20</v>
      </c>
      <c r="H160" s="60">
        <v>0</v>
      </c>
      <c r="M160" s="2"/>
      <c r="N160" s="39">
        <v>0</v>
      </c>
      <c r="O160" s="39" t="s">
        <v>636</v>
      </c>
      <c r="P160" s="39" t="str">
        <f t="shared" si="66"/>
        <v>Beide</v>
      </c>
      <c r="T160" s="60">
        <f>T153</f>
        <v>1</v>
      </c>
      <c r="V160" s="3">
        <v>500</v>
      </c>
      <c r="X160">
        <f t="shared" si="67"/>
        <v>0</v>
      </c>
      <c r="Y160">
        <f t="shared" si="68"/>
        <v>0</v>
      </c>
      <c r="Z160">
        <f t="shared" si="69"/>
        <v>0</v>
      </c>
      <c r="AA160">
        <f t="shared" si="70"/>
        <v>0</v>
      </c>
      <c r="AB160">
        <f t="shared" si="71"/>
        <v>0</v>
      </c>
      <c r="AC160">
        <f t="shared" si="72"/>
        <v>0</v>
      </c>
      <c r="AD160">
        <f t="shared" si="76"/>
        <v>0</v>
      </c>
      <c r="AE160">
        <f t="shared" si="73"/>
        <v>0</v>
      </c>
      <c r="AF160" s="3">
        <f t="shared" si="74"/>
        <v>0</v>
      </c>
      <c r="AH160">
        <f t="shared" si="75"/>
        <v>0</v>
      </c>
    </row>
    <row r="161" spans="1:36" s="25" customFormat="1" ht="14.25" hidden="1" customHeight="1" outlineLevel="1" x14ac:dyDescent="0.25">
      <c r="A161" s="25" t="s">
        <v>248</v>
      </c>
      <c r="B161" s="25" t="s">
        <v>53</v>
      </c>
      <c r="C161" s="45">
        <v>0</v>
      </c>
      <c r="D161" s="45" t="s">
        <v>659</v>
      </c>
      <c r="E161" s="45"/>
      <c r="F161" s="45">
        <v>3</v>
      </c>
      <c r="G161" s="45">
        <v>10</v>
      </c>
      <c r="H161" s="45">
        <v>0</v>
      </c>
      <c r="I161" s="2"/>
      <c r="J161" s="2"/>
      <c r="K161" s="2"/>
      <c r="M161" s="2"/>
      <c r="N161" s="45">
        <v>0</v>
      </c>
      <c r="O161" s="45" t="s">
        <v>636</v>
      </c>
      <c r="P161" s="45" t="str">
        <f t="shared" si="66"/>
        <v>Beide</v>
      </c>
      <c r="Q161" s="45">
        <v>0.5</v>
      </c>
      <c r="R161" s="45">
        <v>1</v>
      </c>
      <c r="S161" s="45">
        <v>5</v>
      </c>
      <c r="T161" s="45">
        <v>1</v>
      </c>
      <c r="U161" s="48">
        <v>7500</v>
      </c>
      <c r="V161" s="48">
        <v>1000</v>
      </c>
      <c r="X161" s="25">
        <f t="shared" si="67"/>
        <v>0</v>
      </c>
      <c r="Y161" s="25">
        <f t="shared" si="68"/>
        <v>0</v>
      </c>
      <c r="Z161" s="25">
        <f t="shared" si="69"/>
        <v>0</v>
      </c>
      <c r="AA161" s="25">
        <f t="shared" si="70"/>
        <v>0</v>
      </c>
      <c r="AB161" s="25">
        <f t="shared" si="71"/>
        <v>0</v>
      </c>
      <c r="AC161" s="25">
        <f t="shared" si="72"/>
        <v>0</v>
      </c>
      <c r="AD161" s="25">
        <f t="shared" si="76"/>
        <v>0</v>
      </c>
      <c r="AE161" s="25">
        <f t="shared" si="73"/>
        <v>0</v>
      </c>
      <c r="AF161" s="48">
        <f t="shared" si="74"/>
        <v>0</v>
      </c>
      <c r="AH161" s="25">
        <f t="shared" si="75"/>
        <v>0</v>
      </c>
    </row>
    <row r="162" spans="1:36" ht="14.25" hidden="1" customHeight="1" outlineLevel="1" x14ac:dyDescent="0.25">
      <c r="B162" t="s">
        <v>249</v>
      </c>
      <c r="C162" s="60">
        <v>0</v>
      </c>
      <c r="D162" s="60" t="s">
        <v>660</v>
      </c>
      <c r="E162" s="60">
        <v>0</v>
      </c>
      <c r="F162" s="60">
        <f>F161</f>
        <v>3</v>
      </c>
      <c r="G162" s="60">
        <v>10</v>
      </c>
      <c r="H162" s="60">
        <v>0</v>
      </c>
      <c r="M162" s="2"/>
      <c r="N162" s="39">
        <v>0</v>
      </c>
      <c r="O162" s="39" t="s">
        <v>636</v>
      </c>
      <c r="P162" s="39" t="str">
        <f t="shared" si="66"/>
        <v>Beide</v>
      </c>
      <c r="T162" s="60">
        <f>T161</f>
        <v>1</v>
      </c>
      <c r="V162" s="3">
        <v>1000</v>
      </c>
      <c r="X162">
        <f t="shared" si="67"/>
        <v>0</v>
      </c>
      <c r="Y162">
        <f t="shared" si="68"/>
        <v>0</v>
      </c>
      <c r="Z162">
        <f t="shared" si="69"/>
        <v>0</v>
      </c>
      <c r="AA162">
        <f t="shared" si="70"/>
        <v>0</v>
      </c>
      <c r="AB162">
        <f t="shared" si="71"/>
        <v>0</v>
      </c>
      <c r="AC162">
        <f t="shared" si="72"/>
        <v>0</v>
      </c>
      <c r="AD162">
        <f t="shared" si="76"/>
        <v>0</v>
      </c>
      <c r="AE162">
        <f t="shared" si="73"/>
        <v>0</v>
      </c>
      <c r="AF162" s="3">
        <f t="shared" si="74"/>
        <v>0</v>
      </c>
      <c r="AH162">
        <f t="shared" si="75"/>
        <v>0</v>
      </c>
    </row>
    <row r="163" spans="1:36" ht="14.25" hidden="1" customHeight="1" outlineLevel="1" x14ac:dyDescent="0.25">
      <c r="B163" t="s">
        <v>250</v>
      </c>
      <c r="C163" s="60">
        <v>0</v>
      </c>
      <c r="D163" s="60" t="s">
        <v>660</v>
      </c>
      <c r="E163" s="60">
        <v>0</v>
      </c>
      <c r="F163" s="60">
        <f>F161</f>
        <v>3</v>
      </c>
      <c r="G163" s="60">
        <v>10</v>
      </c>
      <c r="H163" s="60">
        <v>0</v>
      </c>
      <c r="M163" s="2"/>
      <c r="N163" s="39">
        <v>0</v>
      </c>
      <c r="O163" s="39" t="s">
        <v>636</v>
      </c>
      <c r="P163" s="39" t="str">
        <f t="shared" si="66"/>
        <v>Beide</v>
      </c>
      <c r="T163" s="60">
        <f>T161*2</f>
        <v>2</v>
      </c>
      <c r="V163" s="3">
        <v>1000</v>
      </c>
      <c r="X163">
        <f t="shared" si="67"/>
        <v>0</v>
      </c>
      <c r="Y163">
        <f t="shared" si="68"/>
        <v>0</v>
      </c>
      <c r="Z163">
        <f t="shared" si="69"/>
        <v>0</v>
      </c>
      <c r="AA163">
        <f t="shared" si="70"/>
        <v>0</v>
      </c>
      <c r="AB163">
        <f t="shared" si="71"/>
        <v>0</v>
      </c>
      <c r="AC163">
        <f t="shared" si="72"/>
        <v>0</v>
      </c>
      <c r="AD163">
        <f t="shared" si="76"/>
        <v>0</v>
      </c>
      <c r="AE163">
        <f t="shared" si="73"/>
        <v>0</v>
      </c>
      <c r="AF163" s="3">
        <f t="shared" si="74"/>
        <v>0</v>
      </c>
      <c r="AH163">
        <f t="shared" si="75"/>
        <v>0</v>
      </c>
    </row>
    <row r="164" spans="1:36" ht="14.25" hidden="1" customHeight="1" outlineLevel="1" x14ac:dyDescent="0.25">
      <c r="B164" t="s">
        <v>251</v>
      </c>
      <c r="C164" s="60">
        <f>C161</f>
        <v>0</v>
      </c>
      <c r="D164" s="60" t="s">
        <v>661</v>
      </c>
      <c r="E164" s="60">
        <v>0</v>
      </c>
      <c r="F164" s="60">
        <f>F161</f>
        <v>3</v>
      </c>
      <c r="G164" s="60">
        <v>10</v>
      </c>
      <c r="H164" s="60">
        <v>0</v>
      </c>
      <c r="M164" s="2"/>
      <c r="N164" s="39">
        <v>0</v>
      </c>
      <c r="O164" s="39" t="s">
        <v>636</v>
      </c>
      <c r="P164" s="39" t="str">
        <f t="shared" si="66"/>
        <v>Beide</v>
      </c>
      <c r="T164" s="60">
        <f>T161*3</f>
        <v>3</v>
      </c>
      <c r="V164" s="3">
        <v>2000</v>
      </c>
      <c r="X164">
        <f t="shared" si="67"/>
        <v>0</v>
      </c>
      <c r="Y164">
        <f t="shared" si="68"/>
        <v>0</v>
      </c>
      <c r="Z164">
        <f t="shared" si="69"/>
        <v>0</v>
      </c>
      <c r="AA164">
        <f t="shared" si="70"/>
        <v>0</v>
      </c>
      <c r="AB164">
        <f t="shared" si="71"/>
        <v>0</v>
      </c>
      <c r="AC164">
        <f t="shared" si="72"/>
        <v>0</v>
      </c>
      <c r="AD164">
        <f t="shared" si="76"/>
        <v>0</v>
      </c>
      <c r="AE164">
        <f t="shared" si="73"/>
        <v>0</v>
      </c>
      <c r="AF164" s="3">
        <f t="shared" si="74"/>
        <v>0</v>
      </c>
      <c r="AH164">
        <f t="shared" si="75"/>
        <v>0</v>
      </c>
    </row>
    <row r="165" spans="1:36" ht="14.25" hidden="1" customHeight="1" outlineLevel="1" x14ac:dyDescent="0.25">
      <c r="B165" t="s">
        <v>252</v>
      </c>
      <c r="C165" s="60">
        <v>0</v>
      </c>
      <c r="D165" s="60" t="s">
        <v>662</v>
      </c>
      <c r="E165" s="60">
        <v>0</v>
      </c>
      <c r="F165" s="60">
        <f>F161</f>
        <v>3</v>
      </c>
      <c r="G165" s="60">
        <v>10</v>
      </c>
      <c r="H165" s="60">
        <v>0</v>
      </c>
      <c r="M165" s="2"/>
      <c r="N165" s="39">
        <v>0</v>
      </c>
      <c r="O165" s="39" t="s">
        <v>636</v>
      </c>
      <c r="P165" s="39" t="str">
        <f t="shared" si="66"/>
        <v>Beide</v>
      </c>
      <c r="T165" s="60">
        <f>T161</f>
        <v>1</v>
      </c>
      <c r="V165" s="3">
        <v>5000</v>
      </c>
      <c r="X165">
        <f t="shared" si="67"/>
        <v>0</v>
      </c>
      <c r="Y165">
        <f t="shared" si="68"/>
        <v>0</v>
      </c>
      <c r="Z165">
        <f t="shared" si="69"/>
        <v>0</v>
      </c>
      <c r="AA165">
        <f t="shared" si="70"/>
        <v>0</v>
      </c>
      <c r="AB165">
        <f t="shared" si="71"/>
        <v>0</v>
      </c>
      <c r="AC165">
        <f t="shared" si="72"/>
        <v>0</v>
      </c>
      <c r="AD165">
        <f t="shared" si="76"/>
        <v>0</v>
      </c>
      <c r="AE165">
        <f t="shared" si="73"/>
        <v>0</v>
      </c>
      <c r="AF165" s="3">
        <f t="shared" si="74"/>
        <v>0</v>
      </c>
      <c r="AH165">
        <f t="shared" si="75"/>
        <v>0</v>
      </c>
    </row>
    <row r="166" spans="1:36" ht="14.25" hidden="1" customHeight="1" outlineLevel="1" x14ac:dyDescent="0.25">
      <c r="B166" t="s">
        <v>253</v>
      </c>
      <c r="C166" s="60">
        <v>0</v>
      </c>
      <c r="D166" s="60" t="s">
        <v>618</v>
      </c>
      <c r="E166" s="60">
        <v>0</v>
      </c>
      <c r="F166" s="60">
        <f>F161</f>
        <v>3</v>
      </c>
      <c r="G166" s="60">
        <v>10</v>
      </c>
      <c r="H166" s="60">
        <v>0</v>
      </c>
      <c r="M166" s="2"/>
      <c r="N166" s="39">
        <v>0</v>
      </c>
      <c r="O166" s="39" t="s">
        <v>636</v>
      </c>
      <c r="P166" s="39" t="str">
        <f t="shared" si="66"/>
        <v>Beide</v>
      </c>
      <c r="T166" s="60">
        <f>T161*2</f>
        <v>2</v>
      </c>
      <c r="V166" s="3">
        <v>3000</v>
      </c>
      <c r="X166">
        <f t="shared" si="67"/>
        <v>0</v>
      </c>
      <c r="Y166">
        <f t="shared" si="68"/>
        <v>0</v>
      </c>
      <c r="Z166">
        <f t="shared" si="69"/>
        <v>0</v>
      </c>
      <c r="AA166">
        <f t="shared" si="70"/>
        <v>0</v>
      </c>
      <c r="AB166">
        <f t="shared" si="71"/>
        <v>0</v>
      </c>
      <c r="AC166">
        <f t="shared" si="72"/>
        <v>0</v>
      </c>
      <c r="AD166">
        <f t="shared" si="76"/>
        <v>0</v>
      </c>
      <c r="AE166">
        <f t="shared" si="73"/>
        <v>0</v>
      </c>
      <c r="AF166" s="3">
        <f t="shared" si="74"/>
        <v>0</v>
      </c>
      <c r="AH166">
        <f t="shared" si="75"/>
        <v>0</v>
      </c>
    </row>
    <row r="167" spans="1:36" ht="14.25" hidden="1" customHeight="1" outlineLevel="1" x14ac:dyDescent="0.25">
      <c r="B167" t="s">
        <v>254</v>
      </c>
      <c r="C167" s="60">
        <v>0</v>
      </c>
      <c r="D167" s="60" t="s">
        <v>663</v>
      </c>
      <c r="E167" s="60">
        <v>0</v>
      </c>
      <c r="F167" s="60">
        <f>F161</f>
        <v>3</v>
      </c>
      <c r="G167" s="60">
        <v>10</v>
      </c>
      <c r="H167" s="60">
        <v>0</v>
      </c>
      <c r="M167" s="2"/>
      <c r="N167" s="39">
        <v>0</v>
      </c>
      <c r="O167" s="39" t="s">
        <v>636</v>
      </c>
      <c r="P167" s="39" t="str">
        <f t="shared" si="66"/>
        <v>Beide</v>
      </c>
      <c r="T167" s="60">
        <f>T161*2</f>
        <v>2</v>
      </c>
      <c r="V167" s="3">
        <v>2000</v>
      </c>
      <c r="X167">
        <f t="shared" si="67"/>
        <v>0</v>
      </c>
      <c r="Y167">
        <f t="shared" si="68"/>
        <v>0</v>
      </c>
      <c r="Z167">
        <f t="shared" si="69"/>
        <v>0</v>
      </c>
      <c r="AA167">
        <f t="shared" si="70"/>
        <v>0</v>
      </c>
      <c r="AB167">
        <f t="shared" si="71"/>
        <v>0</v>
      </c>
      <c r="AC167">
        <f t="shared" si="72"/>
        <v>0</v>
      </c>
      <c r="AD167">
        <f t="shared" si="76"/>
        <v>0</v>
      </c>
      <c r="AE167">
        <f t="shared" si="73"/>
        <v>0</v>
      </c>
      <c r="AF167" s="3">
        <f t="shared" si="74"/>
        <v>0</v>
      </c>
      <c r="AH167">
        <f t="shared" si="75"/>
        <v>0</v>
      </c>
    </row>
    <row r="168" spans="1:36" ht="14.25" hidden="1" customHeight="1" outlineLevel="1" x14ac:dyDescent="0.25">
      <c r="B168" t="s">
        <v>255</v>
      </c>
      <c r="C168" s="60">
        <v>0</v>
      </c>
      <c r="D168" s="60" t="s">
        <v>662</v>
      </c>
      <c r="E168" s="60">
        <v>0</v>
      </c>
      <c r="F168" s="60">
        <f>F161</f>
        <v>3</v>
      </c>
      <c r="G168" s="60">
        <v>10</v>
      </c>
      <c r="H168" s="60">
        <v>0</v>
      </c>
      <c r="M168" s="2"/>
      <c r="N168" s="39">
        <v>0</v>
      </c>
      <c r="O168" s="39" t="s">
        <v>636</v>
      </c>
      <c r="P168" s="39" t="str">
        <f t="shared" si="66"/>
        <v>Beide</v>
      </c>
      <c r="T168" s="60">
        <f>T161</f>
        <v>1</v>
      </c>
      <c r="V168" s="3">
        <v>500</v>
      </c>
      <c r="X168">
        <f t="shared" si="67"/>
        <v>0</v>
      </c>
      <c r="Y168">
        <f t="shared" si="68"/>
        <v>0</v>
      </c>
      <c r="Z168">
        <f t="shared" si="69"/>
        <v>0</v>
      </c>
      <c r="AA168">
        <f t="shared" si="70"/>
        <v>0</v>
      </c>
      <c r="AB168">
        <f t="shared" si="71"/>
        <v>0</v>
      </c>
      <c r="AC168">
        <f t="shared" si="72"/>
        <v>0</v>
      </c>
      <c r="AD168">
        <f t="shared" si="76"/>
        <v>0</v>
      </c>
      <c r="AE168">
        <f t="shared" si="73"/>
        <v>0</v>
      </c>
      <c r="AF168" s="3">
        <f t="shared" si="74"/>
        <v>0</v>
      </c>
      <c r="AH168">
        <f t="shared" si="75"/>
        <v>0</v>
      </c>
    </row>
    <row r="169" spans="1:36" s="18" customFormat="1" ht="18.75" collapsed="1" x14ac:dyDescent="0.3">
      <c r="A169" s="17" t="s">
        <v>256</v>
      </c>
      <c r="C169" s="28"/>
      <c r="D169" s="28"/>
      <c r="E169" s="28"/>
      <c r="F169" s="28"/>
      <c r="G169" s="28"/>
      <c r="H169" s="28"/>
      <c r="N169" s="28"/>
      <c r="O169" s="28"/>
      <c r="P169" s="28"/>
      <c r="Q169" s="28"/>
      <c r="R169" s="28"/>
      <c r="S169" s="28"/>
      <c r="T169" s="28"/>
      <c r="U169" s="47"/>
      <c r="V169" s="47"/>
      <c r="AF169" s="47"/>
    </row>
    <row r="170" spans="1:36" outlineLevel="1" x14ac:dyDescent="0.25">
      <c r="A170" t="s">
        <v>257</v>
      </c>
      <c r="B170" t="s">
        <v>53</v>
      </c>
      <c r="C170" s="39">
        <v>1</v>
      </c>
      <c r="D170" s="39" t="s">
        <v>618</v>
      </c>
      <c r="E170" s="39">
        <v>3</v>
      </c>
      <c r="F170" s="39">
        <v>12</v>
      </c>
      <c r="G170" s="39">
        <v>18</v>
      </c>
      <c r="H170" s="39">
        <v>0</v>
      </c>
      <c r="I170" s="2"/>
      <c r="J170" s="2"/>
      <c r="K170" s="2"/>
      <c r="M170" s="2"/>
      <c r="N170" s="39">
        <v>0</v>
      </c>
      <c r="O170" s="39" t="s">
        <v>619</v>
      </c>
      <c r="P170" s="60" t="str">
        <f>IF(P124="Beide",P124,"Innere Sphäre")</f>
        <v>Beide</v>
      </c>
      <c r="Q170" s="39">
        <v>3</v>
      </c>
      <c r="R170" s="39">
        <v>1</v>
      </c>
      <c r="S170" s="39">
        <v>21</v>
      </c>
      <c r="T170" s="44">
        <v>3</v>
      </c>
      <c r="U170" s="3">
        <v>37750</v>
      </c>
      <c r="V170" s="3">
        <v>800</v>
      </c>
      <c r="X170">
        <f t="shared" si="67"/>
        <v>0</v>
      </c>
      <c r="Y170">
        <f t="shared" si="68"/>
        <v>0</v>
      </c>
      <c r="Z170">
        <f t="shared" si="69"/>
        <v>0</v>
      </c>
      <c r="AA170">
        <f t="shared" si="70"/>
        <v>0</v>
      </c>
      <c r="AB170">
        <f t="shared" si="71"/>
        <v>0</v>
      </c>
      <c r="AC170">
        <f t="shared" si="72"/>
        <v>0</v>
      </c>
      <c r="AD170">
        <f t="shared" si="76"/>
        <v>0</v>
      </c>
      <c r="AE170">
        <f t="shared" si="73"/>
        <v>0</v>
      </c>
      <c r="AF170" s="3">
        <f t="shared" si="74"/>
        <v>0</v>
      </c>
      <c r="AH170">
        <f t="shared" si="75"/>
        <v>0</v>
      </c>
    </row>
    <row r="171" spans="1:36" outlineLevel="1" x14ac:dyDescent="0.25">
      <c r="A171" t="s">
        <v>258</v>
      </c>
      <c r="B171" t="s">
        <v>53</v>
      </c>
      <c r="C171" s="39">
        <v>2</v>
      </c>
      <c r="D171" s="39" t="s">
        <v>618</v>
      </c>
      <c r="E171" s="60">
        <v>6</v>
      </c>
      <c r="F171" s="39">
        <v>15</v>
      </c>
      <c r="G171" s="39">
        <v>9</v>
      </c>
      <c r="H171" s="39">
        <v>1</v>
      </c>
      <c r="I171" s="2"/>
      <c r="J171" s="2"/>
      <c r="K171" s="2"/>
      <c r="M171" s="2"/>
      <c r="N171" s="60">
        <v>0</v>
      </c>
      <c r="O171" s="60" t="s">
        <v>619</v>
      </c>
      <c r="P171" s="60" t="str">
        <f>IF(P125="Beide",P125,"Innere Sphäre")</f>
        <v>Beide</v>
      </c>
      <c r="Q171" s="39">
        <v>5</v>
      </c>
      <c r="R171" s="39">
        <v>2</v>
      </c>
      <c r="S171" s="39">
        <v>51</v>
      </c>
      <c r="T171" s="44">
        <v>6</v>
      </c>
      <c r="U171" s="3">
        <v>7550</v>
      </c>
      <c r="V171" s="3">
        <v>1000</v>
      </c>
      <c r="X171">
        <f t="shared" si="67"/>
        <v>0</v>
      </c>
      <c r="Y171">
        <f t="shared" si="68"/>
        <v>0</v>
      </c>
      <c r="Z171">
        <f t="shared" si="69"/>
        <v>0</v>
      </c>
      <c r="AA171">
        <f t="shared" si="70"/>
        <v>0</v>
      </c>
      <c r="AB171">
        <f t="shared" si="71"/>
        <v>0</v>
      </c>
      <c r="AC171">
        <f t="shared" si="72"/>
        <v>0</v>
      </c>
      <c r="AD171">
        <f t="shared" si="76"/>
        <v>0</v>
      </c>
      <c r="AE171">
        <f t="shared" si="73"/>
        <v>0</v>
      </c>
      <c r="AF171" s="3">
        <f t="shared" si="74"/>
        <v>0</v>
      </c>
      <c r="AH171">
        <f t="shared" si="75"/>
        <v>0</v>
      </c>
    </row>
    <row r="172" spans="1:36" outlineLevel="1" x14ac:dyDescent="0.25">
      <c r="A172" t="s">
        <v>259</v>
      </c>
      <c r="B172" t="s">
        <v>53</v>
      </c>
      <c r="C172" s="39">
        <v>4</v>
      </c>
      <c r="D172" s="39" t="s">
        <v>618</v>
      </c>
      <c r="E172" s="60">
        <v>9</v>
      </c>
      <c r="F172" s="39">
        <v>18</v>
      </c>
      <c r="G172" s="39">
        <v>6</v>
      </c>
      <c r="H172" s="39">
        <v>2</v>
      </c>
      <c r="I172" s="2"/>
      <c r="J172" s="2"/>
      <c r="K172" s="2"/>
      <c r="M172" s="2"/>
      <c r="N172" s="60">
        <v>0</v>
      </c>
      <c r="O172" s="60" t="s">
        <v>619</v>
      </c>
      <c r="P172" s="60" t="str">
        <f>IF(P166="Beide",P166,"Innere Sphäre")</f>
        <v>Beide</v>
      </c>
      <c r="Q172" s="39">
        <v>8</v>
      </c>
      <c r="R172" s="39">
        <v>3</v>
      </c>
      <c r="S172" s="39">
        <v>91</v>
      </c>
      <c r="T172" s="44">
        <v>11</v>
      </c>
      <c r="U172" s="3">
        <v>90000</v>
      </c>
      <c r="V172" s="3">
        <v>3000</v>
      </c>
      <c r="X172">
        <f t="shared" si="67"/>
        <v>0</v>
      </c>
      <c r="Y172">
        <f t="shared" si="68"/>
        <v>0</v>
      </c>
      <c r="Z172">
        <f t="shared" si="69"/>
        <v>0</v>
      </c>
      <c r="AA172">
        <f t="shared" si="70"/>
        <v>0</v>
      </c>
      <c r="AB172">
        <f t="shared" si="71"/>
        <v>0</v>
      </c>
      <c r="AC172">
        <f t="shared" si="72"/>
        <v>0</v>
      </c>
      <c r="AD172">
        <f t="shared" si="76"/>
        <v>0</v>
      </c>
      <c r="AE172">
        <f t="shared" si="73"/>
        <v>0</v>
      </c>
      <c r="AF172" s="3">
        <f t="shared" si="74"/>
        <v>0</v>
      </c>
      <c r="AH172">
        <f t="shared" si="75"/>
        <v>0</v>
      </c>
    </row>
    <row r="173" spans="1:36" outlineLevel="1" x14ac:dyDescent="0.25">
      <c r="A173" t="s">
        <v>261</v>
      </c>
      <c r="B173" t="s">
        <v>53</v>
      </c>
      <c r="C173" s="39">
        <v>1</v>
      </c>
      <c r="D173" s="39" t="s">
        <v>664</v>
      </c>
      <c r="E173" s="39">
        <v>3</v>
      </c>
      <c r="F173" s="39">
        <v>9</v>
      </c>
      <c r="G173" s="39">
        <v>40</v>
      </c>
      <c r="H173" s="39">
        <v>0</v>
      </c>
      <c r="I173" s="2">
        <v>2</v>
      </c>
      <c r="J173" s="2"/>
      <c r="K173" s="2"/>
      <c r="M173" s="2">
        <v>80</v>
      </c>
      <c r="N173" s="60">
        <v>0</v>
      </c>
      <c r="O173" s="60" t="s">
        <v>619</v>
      </c>
      <c r="P173" s="60" t="str">
        <f>IF(P124="Beide",P124,"Clan")</f>
        <v>Beide</v>
      </c>
      <c r="Q173" s="39">
        <v>0.5</v>
      </c>
      <c r="R173" s="39">
        <v>1</v>
      </c>
      <c r="S173" s="39">
        <v>21</v>
      </c>
      <c r="T173" s="44">
        <v>3</v>
      </c>
      <c r="U173" s="3">
        <v>10000</v>
      </c>
      <c r="V173" s="3">
        <v>3000</v>
      </c>
      <c r="X173">
        <f t="shared" si="67"/>
        <v>2</v>
      </c>
      <c r="Y173">
        <f t="shared" si="68"/>
        <v>3</v>
      </c>
      <c r="Z173">
        <f t="shared" si="69"/>
        <v>4</v>
      </c>
      <c r="AA173">
        <f t="shared" si="70"/>
        <v>48</v>
      </c>
      <c r="AB173">
        <f t="shared" si="71"/>
        <v>30</v>
      </c>
      <c r="AC173">
        <f t="shared" si="72"/>
        <v>6</v>
      </c>
      <c r="AD173">
        <f t="shared" si="76"/>
        <v>0.2</v>
      </c>
      <c r="AE173">
        <f t="shared" si="73"/>
        <v>10.5</v>
      </c>
      <c r="AF173" s="3">
        <f t="shared" si="74"/>
        <v>26000</v>
      </c>
      <c r="AH173">
        <f t="shared" si="75"/>
        <v>0</v>
      </c>
    </row>
    <row r="174" spans="1:36" outlineLevel="1" x14ac:dyDescent="0.25">
      <c r="A174" t="s">
        <v>268</v>
      </c>
      <c r="B174" t="s">
        <v>53</v>
      </c>
      <c r="C174" s="39">
        <v>1</v>
      </c>
      <c r="D174" s="39" t="s">
        <v>614</v>
      </c>
      <c r="E174" s="39">
        <v>8</v>
      </c>
      <c r="F174" s="39">
        <v>25</v>
      </c>
      <c r="G174" s="39">
        <v>16</v>
      </c>
      <c r="H174" s="39">
        <v>0</v>
      </c>
      <c r="I174" s="2"/>
      <c r="J174" s="2"/>
      <c r="K174" s="2"/>
      <c r="M174" s="2"/>
      <c r="N174" s="60">
        <v>0</v>
      </c>
      <c r="O174" s="60" t="s">
        <v>619</v>
      </c>
      <c r="P174" s="60" t="str">
        <f>IF(P128="Beide",P128,"Innere Sphäre")</f>
        <v>Beide</v>
      </c>
      <c r="Q174" s="39">
        <v>12</v>
      </c>
      <c r="R174" s="39">
        <v>5</v>
      </c>
      <c r="S174" s="39">
        <v>159</v>
      </c>
      <c r="T174" s="44">
        <v>20</v>
      </c>
      <c r="U174" s="3">
        <v>275000</v>
      </c>
      <c r="V174" s="3">
        <v>20000</v>
      </c>
      <c r="X174">
        <f t="shared" si="67"/>
        <v>0</v>
      </c>
      <c r="Y174">
        <f t="shared" si="68"/>
        <v>0</v>
      </c>
      <c r="Z174">
        <f t="shared" si="69"/>
        <v>0</v>
      </c>
      <c r="AA174">
        <f t="shared" si="70"/>
        <v>0</v>
      </c>
      <c r="AB174">
        <f t="shared" si="71"/>
        <v>0</v>
      </c>
      <c r="AC174">
        <f t="shared" si="72"/>
        <v>0</v>
      </c>
      <c r="AD174">
        <f t="shared" si="76"/>
        <v>0</v>
      </c>
      <c r="AE174">
        <f t="shared" si="73"/>
        <v>0</v>
      </c>
      <c r="AF174" s="3">
        <f t="shared" si="74"/>
        <v>0</v>
      </c>
      <c r="AH174">
        <f t="shared" si="75"/>
        <v>0</v>
      </c>
      <c r="AJ174">
        <f>(I174+J174+K174)*15</f>
        <v>0</v>
      </c>
    </row>
    <row r="175" spans="1:36" outlineLevel="1" x14ac:dyDescent="0.25">
      <c r="A175" t="s">
        <v>260</v>
      </c>
      <c r="B175" t="s">
        <v>53</v>
      </c>
      <c r="C175" s="39">
        <v>1</v>
      </c>
      <c r="D175" s="39" t="s">
        <v>614</v>
      </c>
      <c r="E175" s="39">
        <v>15</v>
      </c>
      <c r="F175" s="39">
        <v>22</v>
      </c>
      <c r="G175" s="39">
        <v>8</v>
      </c>
      <c r="H175" s="39">
        <v>1</v>
      </c>
      <c r="I175" s="2"/>
      <c r="J175" s="2"/>
      <c r="K175" s="2"/>
      <c r="M175" s="2"/>
      <c r="N175" s="60">
        <v>0</v>
      </c>
      <c r="O175" s="60" t="s">
        <v>619</v>
      </c>
      <c r="P175" s="39" t="str">
        <f>IF(P129="Beide",P129,"Innere Sphäre")</f>
        <v>Beide</v>
      </c>
      <c r="Q175" s="39">
        <v>15</v>
      </c>
      <c r="R175" s="39">
        <v>7</v>
      </c>
      <c r="S175" s="39">
        <v>320</v>
      </c>
      <c r="T175" s="44">
        <v>40</v>
      </c>
      <c r="U175" s="3">
        <v>300000</v>
      </c>
      <c r="V175" s="3">
        <v>20000</v>
      </c>
      <c r="X175">
        <f t="shared" si="67"/>
        <v>0</v>
      </c>
      <c r="Y175">
        <f t="shared" si="68"/>
        <v>0</v>
      </c>
      <c r="Z175">
        <f t="shared" si="69"/>
        <v>0</v>
      </c>
      <c r="AA175">
        <f t="shared" si="70"/>
        <v>0</v>
      </c>
      <c r="AB175">
        <f t="shared" si="71"/>
        <v>0</v>
      </c>
      <c r="AC175">
        <f t="shared" si="72"/>
        <v>0</v>
      </c>
      <c r="AD175">
        <f t="shared" si="76"/>
        <v>0</v>
      </c>
      <c r="AE175">
        <f t="shared" si="73"/>
        <v>0</v>
      </c>
      <c r="AF175" s="3">
        <f t="shared" si="74"/>
        <v>0</v>
      </c>
      <c r="AH175">
        <f t="shared" si="75"/>
        <v>0</v>
      </c>
      <c r="AJ175">
        <f>(I175+J175+K175)*20</f>
        <v>0</v>
      </c>
    </row>
    <row r="176" spans="1:36" outlineLevel="1" x14ac:dyDescent="0.25">
      <c r="A176" t="s">
        <v>260</v>
      </c>
      <c r="B176" t="s">
        <v>53</v>
      </c>
      <c r="C176" s="39">
        <v>1</v>
      </c>
      <c r="D176" s="60" t="s">
        <v>614</v>
      </c>
      <c r="E176" s="39">
        <v>15</v>
      </c>
      <c r="F176" s="39">
        <v>22</v>
      </c>
      <c r="G176" s="39">
        <v>8</v>
      </c>
      <c r="H176" s="39">
        <v>1</v>
      </c>
      <c r="I176" s="2"/>
      <c r="J176" s="2"/>
      <c r="K176" s="2"/>
      <c r="M176" s="2"/>
      <c r="N176" s="60">
        <v>0</v>
      </c>
      <c r="O176" s="60" t="s">
        <v>619</v>
      </c>
      <c r="P176" s="39" t="str">
        <f>IF(P127="Beide",P127,"Clan")</f>
        <v>Beide</v>
      </c>
      <c r="Q176" s="39">
        <v>12</v>
      </c>
      <c r="R176" s="39">
        <v>6</v>
      </c>
      <c r="S176" s="39">
        <v>320</v>
      </c>
      <c r="T176" s="44">
        <v>40</v>
      </c>
      <c r="U176" s="3">
        <v>300000</v>
      </c>
      <c r="V176" s="3">
        <v>20000</v>
      </c>
      <c r="X176">
        <f t="shared" si="67"/>
        <v>0</v>
      </c>
      <c r="Y176">
        <f t="shared" si="68"/>
        <v>0</v>
      </c>
      <c r="Z176">
        <f t="shared" si="69"/>
        <v>0</v>
      </c>
      <c r="AA176">
        <f t="shared" si="70"/>
        <v>0</v>
      </c>
      <c r="AB176">
        <f t="shared" si="71"/>
        <v>0</v>
      </c>
      <c r="AC176">
        <f t="shared" si="72"/>
        <v>0</v>
      </c>
      <c r="AD176">
        <f t="shared" si="76"/>
        <v>0</v>
      </c>
      <c r="AE176">
        <f t="shared" si="73"/>
        <v>0</v>
      </c>
      <c r="AF176" s="3">
        <f t="shared" si="74"/>
        <v>0</v>
      </c>
      <c r="AH176">
        <f t="shared" si="75"/>
        <v>0</v>
      </c>
      <c r="AJ176">
        <f>(I176+J176+K176)*20</f>
        <v>0</v>
      </c>
    </row>
    <row r="177" spans="1:36" outlineLevel="1" x14ac:dyDescent="0.25">
      <c r="A177" t="s">
        <v>269</v>
      </c>
      <c r="B177" t="s">
        <v>53</v>
      </c>
      <c r="C177" s="39">
        <v>2</v>
      </c>
      <c r="D177" s="60" t="s">
        <v>614</v>
      </c>
      <c r="E177" s="39">
        <v>25</v>
      </c>
      <c r="F177" s="39">
        <v>20</v>
      </c>
      <c r="G177" s="39">
        <v>4</v>
      </c>
      <c r="H177" s="39">
        <v>2</v>
      </c>
      <c r="I177" s="2"/>
      <c r="J177" s="2"/>
      <c r="K177" s="2"/>
      <c r="M177" s="2"/>
      <c r="N177" s="60">
        <v>0</v>
      </c>
      <c r="O177" s="60" t="s">
        <v>619</v>
      </c>
      <c r="P177" s="60" t="str">
        <f>IF(P131="Beide",P131,"Innere Sphäre")</f>
        <v>Beide</v>
      </c>
      <c r="Q177" s="39">
        <v>18</v>
      </c>
      <c r="R177" s="39">
        <v>11</v>
      </c>
      <c r="S177" s="39">
        <v>346</v>
      </c>
      <c r="T177" s="44">
        <v>43</v>
      </c>
      <c r="U177" s="3">
        <v>500000</v>
      </c>
      <c r="V177" s="3">
        <v>20000</v>
      </c>
      <c r="X177">
        <f t="shared" si="67"/>
        <v>0</v>
      </c>
      <c r="Y177">
        <f t="shared" si="68"/>
        <v>0</v>
      </c>
      <c r="Z177">
        <f t="shared" si="69"/>
        <v>0</v>
      </c>
      <c r="AA177">
        <f t="shared" si="70"/>
        <v>0</v>
      </c>
      <c r="AB177">
        <f t="shared" si="71"/>
        <v>0</v>
      </c>
      <c r="AC177">
        <f t="shared" si="72"/>
        <v>0</v>
      </c>
      <c r="AD177">
        <f t="shared" si="76"/>
        <v>0</v>
      </c>
      <c r="AE177">
        <f t="shared" si="73"/>
        <v>0</v>
      </c>
      <c r="AF177" s="3">
        <f t="shared" si="74"/>
        <v>0</v>
      </c>
      <c r="AH177">
        <f t="shared" si="75"/>
        <v>0</v>
      </c>
      <c r="AJ177">
        <f>(I177+J177+K177)*30</f>
        <v>0</v>
      </c>
    </row>
    <row r="178" spans="1:36" outlineLevel="1" x14ac:dyDescent="0.25">
      <c r="A178" t="s">
        <v>265</v>
      </c>
      <c r="B178" t="s">
        <v>53</v>
      </c>
      <c r="C178" s="39">
        <v>2</v>
      </c>
      <c r="D178" s="60" t="s">
        <v>614</v>
      </c>
      <c r="E178" s="39">
        <v>22</v>
      </c>
      <c r="F178" s="39">
        <v>19</v>
      </c>
      <c r="G178" s="39">
        <v>4</v>
      </c>
      <c r="H178" s="39">
        <v>2</v>
      </c>
      <c r="I178" s="2"/>
      <c r="J178" s="2"/>
      <c r="K178" s="2"/>
      <c r="M178" s="2"/>
      <c r="N178" s="60">
        <v>0</v>
      </c>
      <c r="O178" s="60" t="s">
        <v>619</v>
      </c>
      <c r="P178" s="60" t="str">
        <f>IF(P132="Beide",P132,"Innere Sphäre")</f>
        <v>Beide</v>
      </c>
      <c r="Q178" s="39">
        <v>20</v>
      </c>
      <c r="R178" s="39">
        <v>11</v>
      </c>
      <c r="S178" s="39">
        <v>385</v>
      </c>
      <c r="T178" s="44">
        <v>48</v>
      </c>
      <c r="U178" s="3">
        <v>700000</v>
      </c>
      <c r="V178" s="3">
        <v>20000</v>
      </c>
      <c r="X178">
        <f t="shared" si="67"/>
        <v>0</v>
      </c>
      <c r="Y178">
        <f t="shared" si="68"/>
        <v>0</v>
      </c>
      <c r="Z178">
        <f t="shared" si="69"/>
        <v>0</v>
      </c>
      <c r="AA178">
        <f t="shared" si="70"/>
        <v>0</v>
      </c>
      <c r="AB178">
        <f t="shared" si="71"/>
        <v>0</v>
      </c>
      <c r="AC178">
        <f t="shared" si="72"/>
        <v>0</v>
      </c>
      <c r="AD178">
        <f t="shared" si="76"/>
        <v>0</v>
      </c>
      <c r="AE178">
        <f t="shared" si="73"/>
        <v>0</v>
      </c>
      <c r="AF178" s="3">
        <f t="shared" si="74"/>
        <v>0</v>
      </c>
      <c r="AH178">
        <f t="shared" si="75"/>
        <v>0</v>
      </c>
      <c r="AJ178">
        <f>(I178+J178+K178)*25</f>
        <v>0</v>
      </c>
    </row>
    <row r="179" spans="1:36" outlineLevel="1" x14ac:dyDescent="0.25">
      <c r="A179" t="s">
        <v>262</v>
      </c>
      <c r="B179" t="s">
        <v>53</v>
      </c>
      <c r="C179" s="39">
        <v>4</v>
      </c>
      <c r="D179" s="39" t="s">
        <v>666</v>
      </c>
      <c r="E179" s="39">
        <v>20</v>
      </c>
      <c r="F179" s="39">
        <v>24</v>
      </c>
      <c r="G179" s="39">
        <v>6</v>
      </c>
      <c r="H179" s="39">
        <v>1</v>
      </c>
      <c r="I179" s="2"/>
      <c r="J179" s="2"/>
      <c r="K179" s="2"/>
      <c r="M179" s="2"/>
      <c r="N179" s="60">
        <v>0</v>
      </c>
      <c r="O179" s="60" t="s">
        <v>619</v>
      </c>
      <c r="P179" s="39" t="str">
        <f t="shared" ref="P179:P181" si="96">IF(P130="Beide",P130,"Clan")</f>
        <v>Beide</v>
      </c>
      <c r="Q179" s="39">
        <v>10</v>
      </c>
      <c r="R179" s="39">
        <v>6</v>
      </c>
      <c r="S179" s="39">
        <v>267</v>
      </c>
      <c r="T179" s="44">
        <v>33</v>
      </c>
      <c r="U179" s="3">
        <v>400000</v>
      </c>
      <c r="V179" s="3">
        <v>30000</v>
      </c>
      <c r="X179">
        <f t="shared" si="67"/>
        <v>0</v>
      </c>
      <c r="Y179">
        <f t="shared" si="68"/>
        <v>0</v>
      </c>
      <c r="Z179">
        <f t="shared" si="69"/>
        <v>0</v>
      </c>
      <c r="AA179">
        <f t="shared" si="70"/>
        <v>0</v>
      </c>
      <c r="AB179">
        <f t="shared" si="71"/>
        <v>0</v>
      </c>
      <c r="AC179">
        <f t="shared" si="72"/>
        <v>0</v>
      </c>
      <c r="AD179">
        <f t="shared" si="76"/>
        <v>0</v>
      </c>
      <c r="AE179">
        <f t="shared" si="73"/>
        <v>0</v>
      </c>
      <c r="AF179" s="3">
        <f t="shared" si="74"/>
        <v>0</v>
      </c>
      <c r="AH179">
        <f t="shared" si="75"/>
        <v>0</v>
      </c>
      <c r="AJ179">
        <f>(I179+J179+K179)*20</f>
        <v>0</v>
      </c>
    </row>
    <row r="180" spans="1:36" outlineLevel="1" x14ac:dyDescent="0.25">
      <c r="A180" t="s">
        <v>263</v>
      </c>
      <c r="B180" t="s">
        <v>53</v>
      </c>
      <c r="C180" s="39">
        <v>6</v>
      </c>
      <c r="D180" s="60" t="s">
        <v>666</v>
      </c>
      <c r="E180" s="39">
        <v>30</v>
      </c>
      <c r="F180" s="39">
        <v>24</v>
      </c>
      <c r="G180" s="39">
        <v>4</v>
      </c>
      <c r="H180" s="39">
        <v>2</v>
      </c>
      <c r="I180" s="2"/>
      <c r="J180" s="2"/>
      <c r="K180" s="2"/>
      <c r="M180" s="2"/>
      <c r="N180" s="60">
        <v>0</v>
      </c>
      <c r="O180" s="60" t="s">
        <v>619</v>
      </c>
      <c r="P180" s="39" t="str">
        <f t="shared" si="96"/>
        <v>Beide</v>
      </c>
      <c r="Q180" s="39">
        <v>13</v>
      </c>
      <c r="R180" s="39">
        <v>8</v>
      </c>
      <c r="S180" s="39">
        <v>401</v>
      </c>
      <c r="T180" s="44">
        <v>50</v>
      </c>
      <c r="U180" s="3">
        <v>500000</v>
      </c>
      <c r="V180" s="3">
        <v>30000</v>
      </c>
      <c r="X180">
        <f t="shared" si="67"/>
        <v>0</v>
      </c>
      <c r="Y180">
        <f t="shared" si="68"/>
        <v>0</v>
      </c>
      <c r="Z180">
        <f t="shared" si="69"/>
        <v>0</v>
      </c>
      <c r="AA180">
        <f t="shared" si="70"/>
        <v>0</v>
      </c>
      <c r="AB180">
        <f t="shared" si="71"/>
        <v>0</v>
      </c>
      <c r="AC180">
        <f t="shared" si="72"/>
        <v>0</v>
      </c>
      <c r="AD180">
        <f t="shared" si="76"/>
        <v>0</v>
      </c>
      <c r="AE180">
        <f t="shared" si="73"/>
        <v>0</v>
      </c>
      <c r="AF180" s="3">
        <f t="shared" si="74"/>
        <v>0</v>
      </c>
      <c r="AH180">
        <f t="shared" si="75"/>
        <v>0</v>
      </c>
      <c r="AJ180">
        <f>(I180+J180+K180)*30</f>
        <v>0</v>
      </c>
    </row>
    <row r="181" spans="1:36" outlineLevel="1" x14ac:dyDescent="0.25">
      <c r="A181" t="s">
        <v>264</v>
      </c>
      <c r="B181" t="s">
        <v>53</v>
      </c>
      <c r="C181" s="39">
        <v>8</v>
      </c>
      <c r="D181" s="60" t="s">
        <v>666</v>
      </c>
      <c r="E181" s="39">
        <v>40</v>
      </c>
      <c r="F181" s="39">
        <v>24</v>
      </c>
      <c r="G181" s="39">
        <v>3</v>
      </c>
      <c r="H181" s="39">
        <v>3</v>
      </c>
      <c r="I181" s="2"/>
      <c r="J181" s="2"/>
      <c r="K181" s="2"/>
      <c r="M181" s="2"/>
      <c r="N181" s="60">
        <v>0</v>
      </c>
      <c r="O181" s="60" t="s">
        <v>619</v>
      </c>
      <c r="P181" s="39" t="str">
        <f t="shared" si="96"/>
        <v>Beide</v>
      </c>
      <c r="Q181" s="39">
        <v>16</v>
      </c>
      <c r="R181" s="39">
        <v>10</v>
      </c>
      <c r="S181" s="39">
        <v>535</v>
      </c>
      <c r="T181" s="44">
        <v>67</v>
      </c>
      <c r="U181" s="3">
        <v>600000</v>
      </c>
      <c r="V181" s="3">
        <v>30000</v>
      </c>
      <c r="X181">
        <f t="shared" si="67"/>
        <v>0</v>
      </c>
      <c r="Y181">
        <f t="shared" si="68"/>
        <v>0</v>
      </c>
      <c r="Z181">
        <f t="shared" si="69"/>
        <v>0</v>
      </c>
      <c r="AA181">
        <f t="shared" si="70"/>
        <v>0</v>
      </c>
      <c r="AB181">
        <f t="shared" si="71"/>
        <v>0</v>
      </c>
      <c r="AC181">
        <f t="shared" si="72"/>
        <v>0</v>
      </c>
      <c r="AD181">
        <f t="shared" si="76"/>
        <v>0</v>
      </c>
      <c r="AE181">
        <f t="shared" si="73"/>
        <v>0</v>
      </c>
      <c r="AF181" s="3">
        <f t="shared" si="74"/>
        <v>0</v>
      </c>
      <c r="AH181">
        <f t="shared" si="75"/>
        <v>0</v>
      </c>
      <c r="AJ181">
        <f>(I181+J181+K181)*40</f>
        <v>0</v>
      </c>
    </row>
    <row r="182" spans="1:36" outlineLevel="1" x14ac:dyDescent="0.25">
      <c r="A182" t="s">
        <v>266</v>
      </c>
      <c r="B182" t="s">
        <v>53</v>
      </c>
      <c r="C182" s="39">
        <v>1</v>
      </c>
      <c r="D182" s="60" t="s">
        <v>614</v>
      </c>
      <c r="E182" s="39">
        <v>2</v>
      </c>
      <c r="F182" s="39">
        <v>9</v>
      </c>
      <c r="G182" s="39">
        <v>50</v>
      </c>
      <c r="H182" s="39">
        <v>0</v>
      </c>
      <c r="I182" s="2"/>
      <c r="J182" s="2"/>
      <c r="K182" s="2"/>
      <c r="M182" s="2"/>
      <c r="N182" s="60">
        <v>0</v>
      </c>
      <c r="O182" s="60" t="s">
        <v>619</v>
      </c>
      <c r="P182" s="60" t="str">
        <f>IF(P136="Beide",P136,"Innere Sphäre")</f>
        <v>Beide</v>
      </c>
      <c r="Q182" s="39">
        <v>0.5</v>
      </c>
      <c r="R182" s="39">
        <v>2</v>
      </c>
      <c r="S182" s="39">
        <v>15</v>
      </c>
      <c r="T182" s="44">
        <v>2</v>
      </c>
      <c r="U182" s="3">
        <v>8500</v>
      </c>
      <c r="V182" s="3">
        <v>1000</v>
      </c>
      <c r="X182">
        <f t="shared" si="67"/>
        <v>0</v>
      </c>
      <c r="Y182">
        <f t="shared" si="68"/>
        <v>0</v>
      </c>
      <c r="Z182">
        <f t="shared" si="69"/>
        <v>0</v>
      </c>
      <c r="AA182">
        <f t="shared" si="70"/>
        <v>0</v>
      </c>
      <c r="AB182">
        <f t="shared" si="71"/>
        <v>0</v>
      </c>
      <c r="AC182">
        <f t="shared" si="72"/>
        <v>0</v>
      </c>
      <c r="AD182">
        <f t="shared" si="76"/>
        <v>0</v>
      </c>
      <c r="AE182">
        <f t="shared" si="73"/>
        <v>0</v>
      </c>
      <c r="AF182" s="3">
        <f t="shared" si="74"/>
        <v>0</v>
      </c>
      <c r="AH182">
        <f t="shared" si="75"/>
        <v>0</v>
      </c>
      <c r="AJ182">
        <f>(I182+J182+K182)*10</f>
        <v>0</v>
      </c>
    </row>
    <row r="183" spans="1:36" outlineLevel="1" x14ac:dyDescent="0.25">
      <c r="A183" t="s">
        <v>267</v>
      </c>
      <c r="B183" t="s">
        <v>53</v>
      </c>
      <c r="C183" s="39">
        <v>1</v>
      </c>
      <c r="D183" s="39" t="s">
        <v>665</v>
      </c>
      <c r="E183" s="39">
        <v>15</v>
      </c>
      <c r="F183" s="39">
        <v>22</v>
      </c>
      <c r="G183" s="39">
        <v>8</v>
      </c>
      <c r="H183" s="39">
        <v>1</v>
      </c>
      <c r="I183" s="2">
        <v>2</v>
      </c>
      <c r="J183" s="2"/>
      <c r="K183" s="2"/>
      <c r="M183" s="2">
        <v>80</v>
      </c>
      <c r="N183" s="39">
        <v>-1</v>
      </c>
      <c r="O183" s="39" t="s">
        <v>636</v>
      </c>
      <c r="P183" s="60" t="str">
        <f>IF(P137="Beide",P137,"Innere Sphäre")</f>
        <v>Beide</v>
      </c>
      <c r="Q183" s="39">
        <v>15</v>
      </c>
      <c r="R183" s="39">
        <v>7</v>
      </c>
      <c r="S183" s="39">
        <v>198</v>
      </c>
      <c r="T183" s="44">
        <v>25</v>
      </c>
      <c r="U183" s="3">
        <v>350000</v>
      </c>
      <c r="V183" s="3">
        <v>25000</v>
      </c>
      <c r="X183">
        <f t="shared" si="67"/>
        <v>1</v>
      </c>
      <c r="Y183">
        <f t="shared" si="68"/>
        <v>40</v>
      </c>
      <c r="Z183">
        <f t="shared" si="69"/>
        <v>24</v>
      </c>
      <c r="AA183">
        <f t="shared" si="70"/>
        <v>646</v>
      </c>
      <c r="AB183">
        <f t="shared" si="71"/>
        <v>150</v>
      </c>
      <c r="AC183">
        <f t="shared" si="72"/>
        <v>15</v>
      </c>
      <c r="AD183">
        <f t="shared" si="76"/>
        <v>0</v>
      </c>
      <c r="AE183">
        <f t="shared" si="73"/>
        <v>0</v>
      </c>
      <c r="AF183" s="3">
        <f t="shared" si="74"/>
        <v>950000</v>
      </c>
      <c r="AH183">
        <f t="shared" si="75"/>
        <v>0</v>
      </c>
      <c r="AJ183">
        <f>(I183+J183+K183)*20</f>
        <v>40</v>
      </c>
    </row>
    <row r="184" spans="1:36" s="18" customFormat="1" ht="18.75" x14ac:dyDescent="0.3">
      <c r="A184" s="17" t="s">
        <v>271</v>
      </c>
      <c r="C184" s="28"/>
      <c r="D184" s="28"/>
      <c r="E184" s="28"/>
      <c r="F184" s="28"/>
      <c r="G184" s="28"/>
      <c r="H184" s="28"/>
      <c r="N184" s="28"/>
      <c r="O184" s="28"/>
      <c r="P184" s="28"/>
      <c r="Q184" s="28"/>
      <c r="R184" s="28"/>
      <c r="S184" s="28"/>
      <c r="T184" s="28"/>
      <c r="U184" s="47"/>
      <c r="V184" s="47"/>
      <c r="AF184" s="47"/>
    </row>
    <row r="185" spans="1:36" s="25" customFormat="1" hidden="1" outlineLevel="1" x14ac:dyDescent="0.25">
      <c r="A185" s="25" t="s">
        <v>270</v>
      </c>
      <c r="B185" s="25" t="s">
        <v>53</v>
      </c>
      <c r="C185" s="45">
        <v>1</v>
      </c>
      <c r="D185" s="45" t="s">
        <v>613</v>
      </c>
      <c r="E185" s="45">
        <v>1</v>
      </c>
      <c r="F185" s="45">
        <v>1</v>
      </c>
      <c r="G185" s="45">
        <v>3</v>
      </c>
      <c r="H185" s="45">
        <v>0</v>
      </c>
      <c r="I185" s="2"/>
      <c r="J185" s="2"/>
      <c r="K185" s="2"/>
      <c r="M185" s="2"/>
      <c r="N185" s="45">
        <v>0</v>
      </c>
      <c r="O185" s="45" t="s">
        <v>636</v>
      </c>
      <c r="P185" s="45" t="str">
        <f>P1</f>
        <v>Beide</v>
      </c>
      <c r="Q185" s="45">
        <v>0.5</v>
      </c>
      <c r="R185" s="45">
        <v>1</v>
      </c>
      <c r="S185" s="45">
        <v>15</v>
      </c>
      <c r="T185" s="45">
        <v>3</v>
      </c>
      <c r="U185" s="48">
        <v>10000</v>
      </c>
      <c r="V185" s="48">
        <v>0</v>
      </c>
      <c r="X185" s="25">
        <f t="shared" si="67"/>
        <v>0</v>
      </c>
      <c r="Y185" s="25">
        <f t="shared" si="68"/>
        <v>0</v>
      </c>
      <c r="Z185" s="25">
        <f t="shared" si="69"/>
        <v>0</v>
      </c>
      <c r="AA185" s="25">
        <f t="shared" si="70"/>
        <v>0</v>
      </c>
      <c r="AB185" s="25">
        <f t="shared" si="71"/>
        <v>0</v>
      </c>
      <c r="AC185" s="25">
        <f t="shared" si="72"/>
        <v>0</v>
      </c>
      <c r="AD185" s="25">
        <f t="shared" si="76"/>
        <v>0</v>
      </c>
      <c r="AE185" s="25">
        <f t="shared" si="73"/>
        <v>0</v>
      </c>
      <c r="AF185" s="48">
        <f t="shared" si="74"/>
        <v>0</v>
      </c>
      <c r="AH185" s="25">
        <f t="shared" si="75"/>
        <v>0</v>
      </c>
    </row>
    <row r="186" spans="1:36" hidden="1" outlineLevel="1" x14ac:dyDescent="0.25">
      <c r="B186" t="s">
        <v>279</v>
      </c>
      <c r="C186" s="39">
        <v>1</v>
      </c>
      <c r="D186" s="39" t="s">
        <v>653</v>
      </c>
      <c r="E186" s="39">
        <v>0</v>
      </c>
      <c r="F186" s="39">
        <v>1</v>
      </c>
      <c r="G186" s="39">
        <v>3</v>
      </c>
      <c r="H186" s="39">
        <v>0</v>
      </c>
      <c r="M186" s="2"/>
      <c r="N186" s="39">
        <v>0</v>
      </c>
      <c r="O186" s="39" t="s">
        <v>636</v>
      </c>
      <c r="P186" s="39" t="str">
        <f>P185</f>
        <v>Beide</v>
      </c>
      <c r="T186" s="44">
        <v>3</v>
      </c>
      <c r="V186" s="3">
        <v>0</v>
      </c>
      <c r="X186">
        <f t="shared" si="67"/>
        <v>0</v>
      </c>
      <c r="Y186">
        <f t="shared" si="68"/>
        <v>0</v>
      </c>
      <c r="Z186">
        <f t="shared" si="69"/>
        <v>0</v>
      </c>
      <c r="AA186">
        <f t="shared" si="70"/>
        <v>0</v>
      </c>
      <c r="AB186">
        <f t="shared" si="71"/>
        <v>0</v>
      </c>
      <c r="AC186">
        <f t="shared" si="72"/>
        <v>0</v>
      </c>
      <c r="AD186">
        <f t="shared" si="76"/>
        <v>0</v>
      </c>
      <c r="AE186">
        <f t="shared" si="73"/>
        <v>0</v>
      </c>
      <c r="AF186" s="3">
        <f t="shared" si="74"/>
        <v>0</v>
      </c>
      <c r="AH186">
        <f t="shared" si="75"/>
        <v>0</v>
      </c>
    </row>
    <row r="187" spans="1:36" hidden="1" outlineLevel="1" x14ac:dyDescent="0.25">
      <c r="B187" t="s">
        <v>280</v>
      </c>
      <c r="C187" s="39">
        <v>1</v>
      </c>
      <c r="D187" s="39" t="s">
        <v>667</v>
      </c>
      <c r="E187" s="39">
        <v>0</v>
      </c>
      <c r="F187" s="39">
        <v>1</v>
      </c>
      <c r="G187" s="39">
        <v>3</v>
      </c>
      <c r="H187" s="39">
        <v>0</v>
      </c>
      <c r="M187" s="2"/>
      <c r="N187" s="39">
        <v>0</v>
      </c>
      <c r="O187" s="39" t="s">
        <v>636</v>
      </c>
      <c r="P187" s="65" t="str">
        <f t="shared" ref="P187:P201" si="97">P186</f>
        <v>Beide</v>
      </c>
      <c r="T187" s="44">
        <v>3</v>
      </c>
      <c r="V187" s="3">
        <v>0</v>
      </c>
      <c r="X187">
        <f t="shared" si="67"/>
        <v>0</v>
      </c>
      <c r="Y187">
        <f t="shared" si="68"/>
        <v>0</v>
      </c>
      <c r="Z187">
        <f t="shared" si="69"/>
        <v>0</v>
      </c>
      <c r="AA187">
        <f t="shared" si="70"/>
        <v>0</v>
      </c>
      <c r="AB187">
        <f t="shared" si="71"/>
        <v>0</v>
      </c>
      <c r="AC187">
        <f t="shared" si="72"/>
        <v>0</v>
      </c>
      <c r="AD187">
        <f t="shared" si="76"/>
        <v>0</v>
      </c>
      <c r="AE187">
        <f t="shared" si="73"/>
        <v>0</v>
      </c>
      <c r="AF187" s="3">
        <f t="shared" si="74"/>
        <v>0</v>
      </c>
      <c r="AH187">
        <f t="shared" si="75"/>
        <v>0</v>
      </c>
    </row>
    <row r="188" spans="1:36" hidden="1" outlineLevel="1" x14ac:dyDescent="0.25">
      <c r="B188" t="s">
        <v>233</v>
      </c>
      <c r="C188" s="39">
        <v>1</v>
      </c>
      <c r="D188" s="39" t="s">
        <v>652</v>
      </c>
      <c r="E188" s="39">
        <v>0</v>
      </c>
      <c r="F188" s="39">
        <v>1</v>
      </c>
      <c r="G188" s="39">
        <v>3</v>
      </c>
      <c r="H188" s="39">
        <v>0</v>
      </c>
      <c r="M188" s="2"/>
      <c r="N188" s="39">
        <v>0</v>
      </c>
      <c r="O188" s="39" t="s">
        <v>636</v>
      </c>
      <c r="P188" s="65" t="str">
        <f t="shared" si="97"/>
        <v>Beide</v>
      </c>
      <c r="T188" s="44">
        <v>3</v>
      </c>
      <c r="V188" s="3">
        <v>0</v>
      </c>
      <c r="X188">
        <f t="shared" si="67"/>
        <v>0</v>
      </c>
      <c r="Y188">
        <f t="shared" si="68"/>
        <v>0</v>
      </c>
      <c r="Z188">
        <f t="shared" si="69"/>
        <v>0</v>
      </c>
      <c r="AA188">
        <f t="shared" si="70"/>
        <v>0</v>
      </c>
      <c r="AB188">
        <f t="shared" si="71"/>
        <v>0</v>
      </c>
      <c r="AC188">
        <f t="shared" si="72"/>
        <v>0</v>
      </c>
      <c r="AD188">
        <f t="shared" si="76"/>
        <v>0</v>
      </c>
      <c r="AE188">
        <f t="shared" si="73"/>
        <v>0</v>
      </c>
      <c r="AF188" s="3">
        <f t="shared" si="74"/>
        <v>0</v>
      </c>
      <c r="AH188">
        <f t="shared" si="75"/>
        <v>0</v>
      </c>
    </row>
    <row r="189" spans="1:36" hidden="1" outlineLevel="1" x14ac:dyDescent="0.25">
      <c r="B189" t="s">
        <v>281</v>
      </c>
      <c r="C189" s="39">
        <v>1</v>
      </c>
      <c r="D189" s="39" t="s">
        <v>656</v>
      </c>
      <c r="E189" s="39">
        <v>4</v>
      </c>
      <c r="F189" s="39">
        <v>1</v>
      </c>
      <c r="G189" s="39">
        <v>3</v>
      </c>
      <c r="H189" s="39">
        <v>0</v>
      </c>
      <c r="M189" s="2"/>
      <c r="N189" s="39">
        <v>0</v>
      </c>
      <c r="O189" s="39" t="s">
        <v>636</v>
      </c>
      <c r="P189" s="65" t="str">
        <f t="shared" si="97"/>
        <v>Beide</v>
      </c>
      <c r="T189" s="44">
        <v>3</v>
      </c>
      <c r="V189" s="3">
        <v>0</v>
      </c>
      <c r="X189">
        <f t="shared" si="67"/>
        <v>0</v>
      </c>
      <c r="Y189">
        <f t="shared" si="68"/>
        <v>0</v>
      </c>
      <c r="Z189">
        <f t="shared" si="69"/>
        <v>0</v>
      </c>
      <c r="AA189">
        <f t="shared" si="70"/>
        <v>0</v>
      </c>
      <c r="AB189">
        <f t="shared" si="71"/>
        <v>0</v>
      </c>
      <c r="AC189">
        <f t="shared" si="72"/>
        <v>0</v>
      </c>
      <c r="AD189">
        <f t="shared" si="76"/>
        <v>0</v>
      </c>
      <c r="AE189">
        <f t="shared" si="73"/>
        <v>0</v>
      </c>
      <c r="AF189" s="3">
        <f t="shared" si="74"/>
        <v>0</v>
      </c>
      <c r="AH189">
        <f t="shared" si="75"/>
        <v>0</v>
      </c>
    </row>
    <row r="190" spans="1:36" s="25" customFormat="1" hidden="1" outlineLevel="1" x14ac:dyDescent="0.25">
      <c r="A190" s="25" t="s">
        <v>272</v>
      </c>
      <c r="B190" s="25" t="s">
        <v>53</v>
      </c>
      <c r="C190" s="45">
        <v>0</v>
      </c>
      <c r="D190" s="45" t="s">
        <v>597</v>
      </c>
      <c r="E190" s="45">
        <v>0</v>
      </c>
      <c r="F190" s="45">
        <v>1</v>
      </c>
      <c r="G190" s="45">
        <v>1</v>
      </c>
      <c r="H190" s="45">
        <v>0</v>
      </c>
      <c r="I190" s="2"/>
      <c r="J190" s="2"/>
      <c r="K190" s="2"/>
      <c r="M190" s="2"/>
      <c r="N190" s="45">
        <v>0</v>
      </c>
      <c r="O190" s="45" t="s">
        <v>636</v>
      </c>
      <c r="P190" s="65" t="str">
        <f t="shared" si="97"/>
        <v>Beide</v>
      </c>
      <c r="Q190" s="45">
        <v>3</v>
      </c>
      <c r="R190" s="45">
        <v>1</v>
      </c>
      <c r="S190" s="45">
        <v>30</v>
      </c>
      <c r="T190" s="45"/>
      <c r="U190" s="48">
        <v>40000</v>
      </c>
      <c r="V190" s="48">
        <v>0</v>
      </c>
      <c r="X190" s="25">
        <f t="shared" si="67"/>
        <v>0</v>
      </c>
      <c r="Y190" s="25">
        <f t="shared" si="68"/>
        <v>0</v>
      </c>
      <c r="Z190" s="25">
        <f t="shared" si="69"/>
        <v>0</v>
      </c>
      <c r="AA190" s="25">
        <f t="shared" si="70"/>
        <v>0</v>
      </c>
      <c r="AB190" s="25">
        <f t="shared" si="71"/>
        <v>0</v>
      </c>
      <c r="AC190" s="25">
        <f t="shared" si="72"/>
        <v>0</v>
      </c>
      <c r="AD190" s="25">
        <f t="shared" si="76"/>
        <v>0</v>
      </c>
      <c r="AE190" s="25">
        <f t="shared" si="73"/>
        <v>0</v>
      </c>
      <c r="AF190" s="48">
        <f t="shared" si="74"/>
        <v>0</v>
      </c>
      <c r="AH190" s="25">
        <f t="shared" si="75"/>
        <v>0</v>
      </c>
    </row>
    <row r="191" spans="1:36" s="25" customFormat="1" hidden="1" outlineLevel="1" x14ac:dyDescent="0.25">
      <c r="A191" s="25" t="s">
        <v>282</v>
      </c>
      <c r="B191" s="25" t="s">
        <v>53</v>
      </c>
      <c r="C191" s="45">
        <v>0</v>
      </c>
      <c r="D191" s="45" t="s">
        <v>597</v>
      </c>
      <c r="E191" s="45">
        <v>80</v>
      </c>
      <c r="F191" s="45">
        <v>0</v>
      </c>
      <c r="G191" s="45">
        <v>4</v>
      </c>
      <c r="H191" s="45">
        <v>0</v>
      </c>
      <c r="I191" s="2"/>
      <c r="J191" s="2"/>
      <c r="K191" s="2"/>
      <c r="M191" s="2"/>
      <c r="N191" s="45">
        <v>0</v>
      </c>
      <c r="O191" s="45" t="s">
        <v>636</v>
      </c>
      <c r="P191" s="65" t="str">
        <f t="shared" si="97"/>
        <v>Beide</v>
      </c>
      <c r="Q191" s="45">
        <v>0.5</v>
      </c>
      <c r="R191" s="45">
        <v>1</v>
      </c>
      <c r="S191" s="45">
        <v>20</v>
      </c>
      <c r="T191" s="45">
        <v>10</v>
      </c>
      <c r="U191" s="48">
        <v>20000</v>
      </c>
      <c r="V191" s="48">
        <v>20000</v>
      </c>
      <c r="X191" s="25">
        <f t="shared" si="67"/>
        <v>0</v>
      </c>
      <c r="Y191" s="25">
        <f t="shared" si="68"/>
        <v>0</v>
      </c>
      <c r="Z191" s="25">
        <f t="shared" si="69"/>
        <v>0</v>
      </c>
      <c r="AA191" s="25">
        <f t="shared" si="70"/>
        <v>0</v>
      </c>
      <c r="AB191" s="25">
        <f t="shared" si="71"/>
        <v>0</v>
      </c>
      <c r="AC191" s="25">
        <f t="shared" si="72"/>
        <v>0</v>
      </c>
      <c r="AD191" s="25">
        <f t="shared" si="76"/>
        <v>0</v>
      </c>
      <c r="AE191" s="25">
        <f t="shared" si="73"/>
        <v>0</v>
      </c>
      <c r="AF191" s="48">
        <f t="shared" si="74"/>
        <v>0</v>
      </c>
      <c r="AH191" s="25">
        <f t="shared" si="75"/>
        <v>0</v>
      </c>
    </row>
    <row r="192" spans="1:36" hidden="1" outlineLevel="1" x14ac:dyDescent="0.25">
      <c r="B192" t="s">
        <v>273</v>
      </c>
      <c r="C192" s="39">
        <v>0</v>
      </c>
      <c r="D192" s="65" t="s">
        <v>668</v>
      </c>
      <c r="E192" s="46">
        <v>20</v>
      </c>
      <c r="F192" s="39">
        <v>0</v>
      </c>
      <c r="G192" s="39">
        <v>4</v>
      </c>
      <c r="H192" s="39">
        <v>0</v>
      </c>
      <c r="M192" s="2"/>
      <c r="N192" s="39">
        <v>0</v>
      </c>
      <c r="O192" s="39" t="s">
        <v>636</v>
      </c>
      <c r="P192" s="65" t="str">
        <f t="shared" si="97"/>
        <v>Beide</v>
      </c>
      <c r="T192" s="44">
        <v>10</v>
      </c>
      <c r="V192" s="3">
        <v>20000</v>
      </c>
      <c r="X192">
        <f t="shared" si="67"/>
        <v>0</v>
      </c>
      <c r="Y192">
        <f t="shared" si="68"/>
        <v>0</v>
      </c>
      <c r="Z192">
        <f t="shared" si="69"/>
        <v>0</v>
      </c>
      <c r="AA192">
        <f t="shared" si="70"/>
        <v>0</v>
      </c>
      <c r="AB192">
        <f t="shared" si="71"/>
        <v>0</v>
      </c>
      <c r="AC192">
        <f t="shared" si="72"/>
        <v>0</v>
      </c>
      <c r="AD192">
        <f t="shared" si="76"/>
        <v>0</v>
      </c>
      <c r="AE192">
        <f t="shared" si="73"/>
        <v>0</v>
      </c>
      <c r="AF192" s="3">
        <f t="shared" si="74"/>
        <v>0</v>
      </c>
      <c r="AH192">
        <f t="shared" si="75"/>
        <v>0</v>
      </c>
    </row>
    <row r="193" spans="1:36" hidden="1" outlineLevel="1" x14ac:dyDescent="0.25">
      <c r="B193" t="s">
        <v>274</v>
      </c>
      <c r="C193" s="39">
        <v>0</v>
      </c>
      <c r="D193" s="65" t="s">
        <v>668</v>
      </c>
      <c r="E193" s="46">
        <v>54</v>
      </c>
      <c r="F193" s="39">
        <v>0</v>
      </c>
      <c r="G193" s="39">
        <v>4</v>
      </c>
      <c r="H193" s="39">
        <v>0</v>
      </c>
      <c r="M193" s="2"/>
      <c r="N193" s="39">
        <v>0</v>
      </c>
      <c r="O193" s="39" t="s">
        <v>636</v>
      </c>
      <c r="P193" s="65" t="str">
        <f t="shared" si="97"/>
        <v>Beide</v>
      </c>
      <c r="T193" s="44">
        <v>10</v>
      </c>
      <c r="V193" s="3">
        <v>20000</v>
      </c>
      <c r="X193">
        <f t="shared" si="67"/>
        <v>0</v>
      </c>
      <c r="Y193">
        <f t="shared" si="68"/>
        <v>0</v>
      </c>
      <c r="Z193">
        <f t="shared" si="69"/>
        <v>0</v>
      </c>
      <c r="AA193">
        <f t="shared" si="70"/>
        <v>0</v>
      </c>
      <c r="AB193">
        <f t="shared" si="71"/>
        <v>0</v>
      </c>
      <c r="AC193">
        <f t="shared" si="72"/>
        <v>0</v>
      </c>
      <c r="AD193">
        <f t="shared" si="76"/>
        <v>0</v>
      </c>
      <c r="AE193">
        <f t="shared" si="73"/>
        <v>0</v>
      </c>
      <c r="AF193" s="3">
        <f t="shared" si="74"/>
        <v>0</v>
      </c>
      <c r="AH193">
        <f t="shared" si="75"/>
        <v>0</v>
      </c>
    </row>
    <row r="194" spans="1:36" hidden="1" outlineLevel="1" x14ac:dyDescent="0.25">
      <c r="B194" t="s">
        <v>275</v>
      </c>
      <c r="C194" s="39">
        <v>0</v>
      </c>
      <c r="D194" s="65" t="s">
        <v>669</v>
      </c>
      <c r="E194" s="46">
        <v>6</v>
      </c>
      <c r="F194" s="39">
        <v>0</v>
      </c>
      <c r="G194" s="39">
        <v>4</v>
      </c>
      <c r="H194" s="39">
        <v>0</v>
      </c>
      <c r="M194" s="2"/>
      <c r="N194" s="39">
        <v>0</v>
      </c>
      <c r="O194" s="39" t="s">
        <v>636</v>
      </c>
      <c r="P194" s="65" t="str">
        <f t="shared" si="97"/>
        <v>Beide</v>
      </c>
      <c r="T194" s="44">
        <v>10</v>
      </c>
      <c r="V194" s="3">
        <v>20000</v>
      </c>
      <c r="X194">
        <f t="shared" si="67"/>
        <v>0</v>
      </c>
      <c r="Y194">
        <f t="shared" si="68"/>
        <v>0</v>
      </c>
      <c r="Z194">
        <f t="shared" si="69"/>
        <v>0</v>
      </c>
      <c r="AA194">
        <f t="shared" si="70"/>
        <v>0</v>
      </c>
      <c r="AB194">
        <f t="shared" si="71"/>
        <v>0</v>
      </c>
      <c r="AC194">
        <f t="shared" si="72"/>
        <v>0</v>
      </c>
      <c r="AD194">
        <f t="shared" si="76"/>
        <v>0</v>
      </c>
      <c r="AE194">
        <f t="shared" si="73"/>
        <v>0</v>
      </c>
      <c r="AF194" s="3">
        <f t="shared" si="74"/>
        <v>0</v>
      </c>
      <c r="AH194">
        <f t="shared" si="75"/>
        <v>0</v>
      </c>
    </row>
    <row r="195" spans="1:36" hidden="1" outlineLevel="1" x14ac:dyDescent="0.25">
      <c r="B195" t="s">
        <v>276</v>
      </c>
      <c r="C195" s="39">
        <v>0</v>
      </c>
      <c r="D195" s="65" t="s">
        <v>669</v>
      </c>
      <c r="E195" s="46">
        <v>4</v>
      </c>
      <c r="F195" s="39">
        <v>0</v>
      </c>
      <c r="G195" s="39">
        <v>4</v>
      </c>
      <c r="H195" s="39">
        <v>0</v>
      </c>
      <c r="M195" s="2"/>
      <c r="N195" s="39">
        <v>0</v>
      </c>
      <c r="O195" s="39" t="s">
        <v>636</v>
      </c>
      <c r="P195" s="65" t="str">
        <f t="shared" si="97"/>
        <v>Beide</v>
      </c>
      <c r="T195" s="44">
        <v>10</v>
      </c>
      <c r="V195" s="3">
        <v>20000</v>
      </c>
      <c r="X195">
        <f t="shared" si="67"/>
        <v>0</v>
      </c>
      <c r="Y195">
        <f t="shared" si="68"/>
        <v>0</v>
      </c>
      <c r="Z195">
        <f t="shared" si="69"/>
        <v>0</v>
      </c>
      <c r="AA195">
        <f t="shared" si="70"/>
        <v>0</v>
      </c>
      <c r="AB195">
        <f t="shared" si="71"/>
        <v>0</v>
      </c>
      <c r="AC195">
        <f t="shared" si="72"/>
        <v>0</v>
      </c>
      <c r="AD195">
        <f t="shared" si="76"/>
        <v>0</v>
      </c>
      <c r="AE195">
        <f t="shared" si="73"/>
        <v>0</v>
      </c>
      <c r="AF195" s="3">
        <f t="shared" si="74"/>
        <v>0</v>
      </c>
      <c r="AH195">
        <f t="shared" si="75"/>
        <v>0</v>
      </c>
    </row>
    <row r="196" spans="1:36" hidden="1" outlineLevel="1" x14ac:dyDescent="0.25">
      <c r="B196" t="s">
        <v>277</v>
      </c>
      <c r="C196" s="39">
        <v>0</v>
      </c>
      <c r="D196" s="65" t="s">
        <v>670</v>
      </c>
      <c r="E196" s="46">
        <v>80</v>
      </c>
      <c r="F196" s="39">
        <v>0</v>
      </c>
      <c r="G196" s="39">
        <v>4</v>
      </c>
      <c r="H196" s="39">
        <v>0</v>
      </c>
      <c r="M196" s="2"/>
      <c r="N196" s="39">
        <v>0</v>
      </c>
      <c r="O196" s="39" t="s">
        <v>636</v>
      </c>
      <c r="P196" s="65" t="str">
        <f t="shared" si="97"/>
        <v>Beide</v>
      </c>
      <c r="T196" s="44">
        <v>10</v>
      </c>
      <c r="V196" s="3">
        <v>20000</v>
      </c>
      <c r="X196">
        <f t="shared" si="67"/>
        <v>0</v>
      </c>
      <c r="Y196">
        <f t="shared" si="68"/>
        <v>0</v>
      </c>
      <c r="Z196">
        <f t="shared" si="69"/>
        <v>0</v>
      </c>
      <c r="AA196">
        <f t="shared" si="70"/>
        <v>0</v>
      </c>
      <c r="AB196">
        <f t="shared" si="71"/>
        <v>0</v>
      </c>
      <c r="AC196">
        <f t="shared" si="72"/>
        <v>0</v>
      </c>
      <c r="AD196">
        <f t="shared" si="76"/>
        <v>0</v>
      </c>
      <c r="AE196">
        <f t="shared" si="73"/>
        <v>0</v>
      </c>
      <c r="AF196" s="3">
        <f t="shared" si="74"/>
        <v>0</v>
      </c>
      <c r="AH196">
        <f t="shared" si="75"/>
        <v>0</v>
      </c>
    </row>
    <row r="197" spans="1:36" hidden="1" outlineLevel="1" x14ac:dyDescent="0.25">
      <c r="B197" t="s">
        <v>278</v>
      </c>
      <c r="C197" s="39">
        <v>0</v>
      </c>
      <c r="D197" s="65" t="s">
        <v>668</v>
      </c>
      <c r="E197" s="46">
        <v>40</v>
      </c>
      <c r="F197" s="39">
        <v>0</v>
      </c>
      <c r="G197" s="39">
        <v>4</v>
      </c>
      <c r="H197" s="39">
        <v>0</v>
      </c>
      <c r="M197" s="2"/>
      <c r="N197" s="39">
        <v>0</v>
      </c>
      <c r="O197" s="39" t="s">
        <v>636</v>
      </c>
      <c r="P197" s="65" t="str">
        <f t="shared" si="97"/>
        <v>Beide</v>
      </c>
      <c r="T197" s="44">
        <v>10</v>
      </c>
      <c r="V197" s="3">
        <v>20000</v>
      </c>
      <c r="X197">
        <f t="shared" si="67"/>
        <v>0</v>
      </c>
      <c r="Y197">
        <f t="shared" si="68"/>
        <v>0</v>
      </c>
      <c r="Z197">
        <f t="shared" si="69"/>
        <v>0</v>
      </c>
      <c r="AA197">
        <f t="shared" si="70"/>
        <v>0</v>
      </c>
      <c r="AB197">
        <f t="shared" si="71"/>
        <v>0</v>
      </c>
      <c r="AC197">
        <f t="shared" si="72"/>
        <v>0</v>
      </c>
      <c r="AD197">
        <f t="shared" si="76"/>
        <v>0</v>
      </c>
      <c r="AE197">
        <f t="shared" si="73"/>
        <v>0</v>
      </c>
      <c r="AF197" s="3">
        <f t="shared" si="74"/>
        <v>0</v>
      </c>
      <c r="AH197">
        <f t="shared" si="75"/>
        <v>0</v>
      </c>
    </row>
    <row r="198" spans="1:36" s="25" customFormat="1" hidden="1" outlineLevel="1" x14ac:dyDescent="0.25">
      <c r="A198" s="25" t="s">
        <v>283</v>
      </c>
      <c r="B198" s="25" t="s">
        <v>53</v>
      </c>
      <c r="C198" s="45">
        <v>0</v>
      </c>
      <c r="D198" s="45" t="s">
        <v>597</v>
      </c>
      <c r="E198" s="45">
        <v>80</v>
      </c>
      <c r="F198" s="45">
        <v>0</v>
      </c>
      <c r="G198" s="45">
        <v>4</v>
      </c>
      <c r="H198" s="45">
        <v>0</v>
      </c>
      <c r="I198" s="2"/>
      <c r="J198" s="2"/>
      <c r="K198" s="2"/>
      <c r="M198" s="2"/>
      <c r="N198" s="45">
        <v>0</v>
      </c>
      <c r="O198" s="45" t="s">
        <v>636</v>
      </c>
      <c r="P198" s="65" t="str">
        <f t="shared" si="97"/>
        <v>Beide</v>
      </c>
      <c r="Q198" s="45">
        <v>0.5</v>
      </c>
      <c r="R198" s="45">
        <v>1</v>
      </c>
      <c r="S198" s="45">
        <v>20</v>
      </c>
      <c r="T198" s="45">
        <v>10</v>
      </c>
      <c r="U198" s="48"/>
      <c r="V198" s="48">
        <v>20000</v>
      </c>
      <c r="X198" s="25">
        <f t="shared" si="67"/>
        <v>0</v>
      </c>
      <c r="Y198" s="25">
        <f t="shared" si="68"/>
        <v>0</v>
      </c>
      <c r="Z198" s="25">
        <f t="shared" si="69"/>
        <v>0</v>
      </c>
      <c r="AA198" s="25">
        <f t="shared" si="70"/>
        <v>0</v>
      </c>
      <c r="AB198" s="25">
        <f t="shared" si="71"/>
        <v>0</v>
      </c>
      <c r="AC198" s="25">
        <f t="shared" si="72"/>
        <v>0</v>
      </c>
      <c r="AD198" s="25">
        <f t="shared" si="76"/>
        <v>0</v>
      </c>
      <c r="AE198" s="25">
        <f t="shared" si="73"/>
        <v>0</v>
      </c>
      <c r="AF198" s="48">
        <f t="shared" si="74"/>
        <v>0</v>
      </c>
      <c r="AH198" s="25">
        <f t="shared" si="75"/>
        <v>0</v>
      </c>
    </row>
    <row r="199" spans="1:36" hidden="1" outlineLevel="1" x14ac:dyDescent="0.25">
      <c r="B199" t="s">
        <v>274</v>
      </c>
      <c r="C199" s="39">
        <v>0</v>
      </c>
      <c r="D199" s="65" t="s">
        <v>668</v>
      </c>
      <c r="E199" s="46">
        <v>54</v>
      </c>
      <c r="F199" s="39">
        <v>0</v>
      </c>
      <c r="G199" s="39">
        <v>4</v>
      </c>
      <c r="H199" s="39">
        <v>0</v>
      </c>
      <c r="M199" s="2"/>
      <c r="N199" s="39">
        <v>0</v>
      </c>
      <c r="O199" s="39" t="s">
        <v>636</v>
      </c>
      <c r="P199" s="65" t="str">
        <f t="shared" si="97"/>
        <v>Beide</v>
      </c>
      <c r="T199" s="44">
        <v>10</v>
      </c>
      <c r="V199" s="3">
        <v>20000</v>
      </c>
      <c r="X199">
        <f t="shared" si="67"/>
        <v>0</v>
      </c>
      <c r="Y199">
        <f t="shared" si="68"/>
        <v>0</v>
      </c>
      <c r="Z199">
        <f t="shared" si="69"/>
        <v>0</v>
      </c>
      <c r="AA199">
        <f t="shared" si="70"/>
        <v>0</v>
      </c>
      <c r="AB199">
        <f t="shared" si="71"/>
        <v>0</v>
      </c>
      <c r="AC199">
        <f t="shared" si="72"/>
        <v>0</v>
      </c>
      <c r="AD199">
        <f t="shared" si="76"/>
        <v>0</v>
      </c>
      <c r="AE199">
        <f t="shared" si="73"/>
        <v>0</v>
      </c>
      <c r="AF199" s="3">
        <f t="shared" si="74"/>
        <v>0</v>
      </c>
      <c r="AH199">
        <f t="shared" si="75"/>
        <v>0</v>
      </c>
    </row>
    <row r="200" spans="1:36" hidden="1" outlineLevel="1" x14ac:dyDescent="0.25">
      <c r="B200" t="s">
        <v>277</v>
      </c>
      <c r="C200" s="39">
        <v>0</v>
      </c>
      <c r="D200" s="65" t="s">
        <v>670</v>
      </c>
      <c r="E200" s="46">
        <v>80</v>
      </c>
      <c r="F200" s="39">
        <v>0</v>
      </c>
      <c r="G200" s="39">
        <v>4</v>
      </c>
      <c r="H200" s="39">
        <v>0</v>
      </c>
      <c r="M200" s="2"/>
      <c r="N200" s="39">
        <v>0</v>
      </c>
      <c r="O200" s="39" t="s">
        <v>636</v>
      </c>
      <c r="P200" s="65" t="str">
        <f t="shared" si="97"/>
        <v>Beide</v>
      </c>
      <c r="T200" s="44">
        <v>10</v>
      </c>
      <c r="V200" s="3">
        <v>20000</v>
      </c>
      <c r="X200">
        <f t="shared" si="67"/>
        <v>0</v>
      </c>
      <c r="Y200">
        <f t="shared" si="68"/>
        <v>0</v>
      </c>
      <c r="Z200">
        <f t="shared" si="69"/>
        <v>0</v>
      </c>
      <c r="AA200">
        <f t="shared" si="70"/>
        <v>0</v>
      </c>
      <c r="AB200">
        <f t="shared" si="71"/>
        <v>0</v>
      </c>
      <c r="AC200">
        <f t="shared" si="72"/>
        <v>0</v>
      </c>
      <c r="AD200">
        <f t="shared" si="76"/>
        <v>0</v>
      </c>
      <c r="AE200">
        <f t="shared" si="73"/>
        <v>0</v>
      </c>
      <c r="AF200" s="3">
        <f t="shared" si="74"/>
        <v>0</v>
      </c>
      <c r="AH200">
        <f t="shared" si="75"/>
        <v>0</v>
      </c>
    </row>
    <row r="201" spans="1:36" hidden="1" outlineLevel="1" x14ac:dyDescent="0.25">
      <c r="B201" t="s">
        <v>278</v>
      </c>
      <c r="C201" s="39">
        <v>0</v>
      </c>
      <c r="D201" s="39" t="s">
        <v>668</v>
      </c>
      <c r="E201" s="46">
        <v>40</v>
      </c>
      <c r="F201" s="39">
        <v>0</v>
      </c>
      <c r="G201" s="39">
        <v>4</v>
      </c>
      <c r="H201" s="39">
        <v>0</v>
      </c>
      <c r="M201" s="2"/>
      <c r="N201" s="39">
        <v>0</v>
      </c>
      <c r="O201" s="39" t="s">
        <v>636</v>
      </c>
      <c r="P201" s="65" t="str">
        <f t="shared" si="97"/>
        <v>Beide</v>
      </c>
      <c r="T201" s="44">
        <v>10</v>
      </c>
      <c r="V201" s="3">
        <v>20000</v>
      </c>
      <c r="X201">
        <f t="shared" si="67"/>
        <v>0</v>
      </c>
      <c r="Y201">
        <f t="shared" si="68"/>
        <v>0</v>
      </c>
      <c r="Z201">
        <f t="shared" si="69"/>
        <v>0</v>
      </c>
      <c r="AA201">
        <f t="shared" si="70"/>
        <v>0</v>
      </c>
      <c r="AB201">
        <f t="shared" si="71"/>
        <v>0</v>
      </c>
      <c r="AC201">
        <f t="shared" si="72"/>
        <v>0</v>
      </c>
      <c r="AD201">
        <f t="shared" ref="AD201:AD264" si="98">(I201+J201)*Q201*IF(O201="J",IF(P201="Innere Sphäre",0.25,0)+IF(P201="Clan",0.2,0)+IF(P201="Beide",0.2,0),0)</f>
        <v>0</v>
      </c>
      <c r="AE201">
        <f t="shared" si="73"/>
        <v>0</v>
      </c>
      <c r="AF201" s="3">
        <f t="shared" si="74"/>
        <v>0</v>
      </c>
      <c r="AH201">
        <f t="shared" si="75"/>
        <v>0</v>
      </c>
    </row>
    <row r="202" spans="1:36" s="18" customFormat="1" ht="18.75" collapsed="1" x14ac:dyDescent="0.3">
      <c r="A202" s="17" t="s">
        <v>187</v>
      </c>
      <c r="C202" s="28"/>
      <c r="D202" s="28"/>
      <c r="E202" s="28"/>
      <c r="F202" s="28"/>
      <c r="G202" s="28"/>
      <c r="H202" s="28"/>
      <c r="N202" s="28"/>
      <c r="O202" s="28"/>
      <c r="P202" s="28"/>
      <c r="Q202" s="28"/>
      <c r="R202" s="28"/>
      <c r="S202" s="28"/>
      <c r="T202" s="28"/>
      <c r="U202" s="47"/>
      <c r="V202" s="47"/>
      <c r="AF202" s="47"/>
    </row>
    <row r="203" spans="1:36" s="25" customFormat="1" hidden="1" outlineLevel="1" x14ac:dyDescent="0.25">
      <c r="A203" s="25" t="s">
        <v>298</v>
      </c>
      <c r="B203" s="25" t="s">
        <v>394</v>
      </c>
      <c r="C203" s="45">
        <v>16</v>
      </c>
      <c r="D203" s="45" t="s">
        <v>663</v>
      </c>
      <c r="E203" s="45">
        <v>12</v>
      </c>
      <c r="F203" s="45">
        <v>15</v>
      </c>
      <c r="G203" s="45">
        <v>1</v>
      </c>
      <c r="H203" s="45">
        <v>1</v>
      </c>
      <c r="I203" s="2"/>
      <c r="J203" s="2"/>
      <c r="K203" s="2"/>
      <c r="N203" s="45">
        <v>0</v>
      </c>
      <c r="O203" s="45" t="s">
        <v>619</v>
      </c>
      <c r="P203" s="45" t="str">
        <f t="shared" ref="P203:P211" si="99">IF(P157="Beide",P157,"Innere Sphäre")</f>
        <v>Beide</v>
      </c>
      <c r="Q203" s="45">
        <v>9</v>
      </c>
      <c r="R203" s="45">
        <v>4</v>
      </c>
      <c r="S203" s="45">
        <v>222</v>
      </c>
      <c r="T203" s="45"/>
      <c r="U203" s="48">
        <v>200000</v>
      </c>
      <c r="V203" s="48"/>
      <c r="X203" s="25">
        <f t="shared" si="67"/>
        <v>0</v>
      </c>
      <c r="Y203" s="25">
        <f t="shared" si="68"/>
        <v>0</v>
      </c>
      <c r="Z203" s="25">
        <f t="shared" si="69"/>
        <v>0</v>
      </c>
      <c r="AA203" s="25">
        <f t="shared" si="70"/>
        <v>0</v>
      </c>
      <c r="AB203" s="25">
        <f t="shared" si="71"/>
        <v>0</v>
      </c>
      <c r="AC203" s="25">
        <f t="shared" si="72"/>
        <v>0</v>
      </c>
      <c r="AD203" s="25">
        <f t="shared" si="98"/>
        <v>0</v>
      </c>
      <c r="AE203" s="25">
        <f t="shared" si="73"/>
        <v>0</v>
      </c>
      <c r="AF203" s="48">
        <f t="shared" si="74"/>
        <v>0</v>
      </c>
      <c r="AH203" s="25">
        <f t="shared" si="75"/>
        <v>0</v>
      </c>
      <c r="AJ203" s="25">
        <f>(I203+J203+K203)*50</f>
        <v>0</v>
      </c>
    </row>
    <row r="204" spans="1:36" hidden="1" outlineLevel="1" x14ac:dyDescent="0.25">
      <c r="A204" t="s">
        <v>315</v>
      </c>
      <c r="B204" t="s">
        <v>394</v>
      </c>
      <c r="C204" s="39">
        <f>C203-1</f>
        <v>15</v>
      </c>
      <c r="D204" s="39" t="s">
        <v>671</v>
      </c>
      <c r="E204" s="39">
        <f>E203</f>
        <v>12</v>
      </c>
      <c r="F204" s="39">
        <f>F203</f>
        <v>15</v>
      </c>
      <c r="G204" s="39">
        <v>1</v>
      </c>
      <c r="H204" s="39">
        <f>H203</f>
        <v>1</v>
      </c>
      <c r="I204" s="2"/>
      <c r="J204" s="2"/>
      <c r="K204" s="2"/>
      <c r="N204" s="39">
        <f>N203</f>
        <v>0</v>
      </c>
      <c r="O204" s="39" t="str">
        <f>O203</f>
        <v>J</v>
      </c>
      <c r="P204" s="67" t="str">
        <f t="shared" si="99"/>
        <v>Beide</v>
      </c>
      <c r="Q204" s="39">
        <f>Q203+0.5</f>
        <v>9.5</v>
      </c>
      <c r="R204" s="39">
        <f>R203+1</f>
        <v>5</v>
      </c>
      <c r="S204" s="39">
        <f>S203*1.1</f>
        <v>244.20000000000002</v>
      </c>
      <c r="U204" s="3">
        <f>U203+3000</f>
        <v>203000</v>
      </c>
      <c r="X204">
        <f t="shared" si="67"/>
        <v>0</v>
      </c>
      <c r="Y204">
        <f t="shared" si="68"/>
        <v>0</v>
      </c>
      <c r="Z204">
        <f t="shared" si="69"/>
        <v>0</v>
      </c>
      <c r="AA204">
        <f t="shared" si="70"/>
        <v>0</v>
      </c>
      <c r="AB204">
        <f t="shared" si="71"/>
        <v>0</v>
      </c>
      <c r="AC204">
        <f t="shared" si="72"/>
        <v>0</v>
      </c>
      <c r="AD204">
        <f t="shared" si="98"/>
        <v>0</v>
      </c>
      <c r="AE204">
        <f t="shared" si="73"/>
        <v>0</v>
      </c>
      <c r="AF204" s="3">
        <f t="shared" si="74"/>
        <v>0</v>
      </c>
      <c r="AH204">
        <f t="shared" si="75"/>
        <v>0</v>
      </c>
      <c r="AJ204">
        <f>(I204+J204+K204)*50</f>
        <v>0</v>
      </c>
    </row>
    <row r="205" spans="1:36" s="25" customFormat="1" hidden="1" outlineLevel="1" x14ac:dyDescent="0.25">
      <c r="A205" s="25" t="s">
        <v>299</v>
      </c>
      <c r="B205" s="25" t="s">
        <v>394</v>
      </c>
      <c r="C205" s="45">
        <v>12</v>
      </c>
      <c r="D205" s="45" t="s">
        <v>672</v>
      </c>
      <c r="E205" s="45">
        <v>12</v>
      </c>
      <c r="F205" s="45">
        <v>15</v>
      </c>
      <c r="G205" s="45">
        <v>1</v>
      </c>
      <c r="H205" s="45">
        <v>1</v>
      </c>
      <c r="I205" s="2"/>
      <c r="J205" s="2"/>
      <c r="K205" s="2"/>
      <c r="N205" s="45">
        <v>0</v>
      </c>
      <c r="O205" s="45" t="s">
        <v>619</v>
      </c>
      <c r="P205" s="45" t="str">
        <f t="shared" si="99"/>
        <v>Beide</v>
      </c>
      <c r="Q205" s="45">
        <v>7</v>
      </c>
      <c r="R205" s="45">
        <v>3</v>
      </c>
      <c r="S205" s="45">
        <v>137</v>
      </c>
      <c r="T205" s="45"/>
      <c r="U205" s="48">
        <v>200000</v>
      </c>
      <c r="V205" s="48"/>
      <c r="X205" s="25">
        <f t="shared" si="67"/>
        <v>0</v>
      </c>
      <c r="Y205" s="25">
        <f t="shared" si="68"/>
        <v>0</v>
      </c>
      <c r="Z205" s="25">
        <f t="shared" si="69"/>
        <v>0</v>
      </c>
      <c r="AA205" s="25">
        <f t="shared" si="70"/>
        <v>0</v>
      </c>
      <c r="AB205" s="25">
        <f t="shared" si="71"/>
        <v>0</v>
      </c>
      <c r="AC205" s="25">
        <f t="shared" si="72"/>
        <v>0</v>
      </c>
      <c r="AD205" s="25">
        <f t="shared" si="98"/>
        <v>0</v>
      </c>
      <c r="AE205" s="25">
        <f t="shared" si="73"/>
        <v>0</v>
      </c>
      <c r="AF205" s="48">
        <f t="shared" si="74"/>
        <v>0</v>
      </c>
      <c r="AH205" s="25">
        <f t="shared" si="75"/>
        <v>0</v>
      </c>
      <c r="AJ205" s="25">
        <f>(I205+J205+K205)*40</f>
        <v>0</v>
      </c>
    </row>
    <row r="206" spans="1:36" hidden="1" outlineLevel="1" x14ac:dyDescent="0.25">
      <c r="A206" t="s">
        <v>316</v>
      </c>
      <c r="B206" t="s">
        <v>394</v>
      </c>
      <c r="C206" s="67">
        <f>C205-1</f>
        <v>11</v>
      </c>
      <c r="D206" s="67" t="s">
        <v>671</v>
      </c>
      <c r="E206" s="67">
        <f>E205</f>
        <v>12</v>
      </c>
      <c r="F206" s="67">
        <f>F205</f>
        <v>15</v>
      </c>
      <c r="G206" s="67">
        <v>1</v>
      </c>
      <c r="H206" s="67">
        <f>H205</f>
        <v>1</v>
      </c>
      <c r="I206" s="2"/>
      <c r="J206" s="2"/>
      <c r="K206" s="2"/>
      <c r="N206" s="67">
        <f>N205</f>
        <v>0</v>
      </c>
      <c r="O206" s="67" t="str">
        <f>O205</f>
        <v>J</v>
      </c>
      <c r="P206" s="67" t="str">
        <f t="shared" si="99"/>
        <v>Beide</v>
      </c>
      <c r="Q206" s="67">
        <f>Q205+0.5</f>
        <v>7.5</v>
      </c>
      <c r="R206" s="67">
        <f>R205+1</f>
        <v>4</v>
      </c>
      <c r="S206" s="67">
        <f>S205*1.1</f>
        <v>150.70000000000002</v>
      </c>
      <c r="T206" s="67"/>
      <c r="U206" s="3">
        <f>U205+3000</f>
        <v>203000</v>
      </c>
      <c r="X206">
        <f t="shared" si="67"/>
        <v>0</v>
      </c>
      <c r="Y206">
        <f t="shared" si="68"/>
        <v>0</v>
      </c>
      <c r="Z206">
        <f t="shared" si="69"/>
        <v>0</v>
      </c>
      <c r="AA206">
        <f t="shared" si="70"/>
        <v>0</v>
      </c>
      <c r="AB206">
        <f t="shared" si="71"/>
        <v>0</v>
      </c>
      <c r="AC206">
        <f t="shared" si="72"/>
        <v>0</v>
      </c>
      <c r="AD206">
        <f t="shared" si="98"/>
        <v>0</v>
      </c>
      <c r="AE206">
        <f t="shared" si="73"/>
        <v>0</v>
      </c>
      <c r="AF206" s="3">
        <f t="shared" si="74"/>
        <v>0</v>
      </c>
      <c r="AH206">
        <f t="shared" si="75"/>
        <v>0</v>
      </c>
      <c r="AJ206">
        <f>(I206+J206+K206)*40</f>
        <v>0</v>
      </c>
    </row>
    <row r="207" spans="1:36" s="25" customFormat="1" hidden="1" outlineLevel="1" x14ac:dyDescent="0.25">
      <c r="A207" s="25" t="s">
        <v>290</v>
      </c>
      <c r="B207" s="25" t="s">
        <v>394</v>
      </c>
      <c r="C207" s="45">
        <v>1</v>
      </c>
      <c r="D207" s="45" t="s">
        <v>663</v>
      </c>
      <c r="E207" s="45">
        <v>3</v>
      </c>
      <c r="F207" s="45">
        <v>3</v>
      </c>
      <c r="G207" s="45">
        <v>1</v>
      </c>
      <c r="H207" s="45">
        <v>0</v>
      </c>
      <c r="I207" s="2"/>
      <c r="J207" s="2"/>
      <c r="K207" s="2"/>
      <c r="N207" s="45">
        <v>0</v>
      </c>
      <c r="O207" s="45" t="s">
        <v>619</v>
      </c>
      <c r="P207" s="67" t="str">
        <f t="shared" si="99"/>
        <v>Beide</v>
      </c>
      <c r="Q207" s="45">
        <v>0.5</v>
      </c>
      <c r="R207" s="45">
        <v>1</v>
      </c>
      <c r="S207" s="45">
        <v>9</v>
      </c>
      <c r="T207" s="45"/>
      <c r="U207" s="48">
        <v>11250</v>
      </c>
      <c r="V207" s="48"/>
      <c r="X207" s="25">
        <f t="shared" si="67"/>
        <v>0</v>
      </c>
      <c r="Y207" s="25">
        <f t="shared" si="68"/>
        <v>0</v>
      </c>
      <c r="Z207" s="25">
        <f t="shared" si="69"/>
        <v>0</v>
      </c>
      <c r="AA207" s="25">
        <f t="shared" si="70"/>
        <v>0</v>
      </c>
      <c r="AB207" s="25">
        <f t="shared" si="71"/>
        <v>0</v>
      </c>
      <c r="AC207" s="25">
        <f t="shared" si="72"/>
        <v>0</v>
      </c>
      <c r="AD207" s="25">
        <f t="shared" si="98"/>
        <v>0</v>
      </c>
      <c r="AE207" s="25">
        <f t="shared" si="73"/>
        <v>0</v>
      </c>
      <c r="AF207" s="48">
        <f t="shared" si="74"/>
        <v>0</v>
      </c>
      <c r="AH207" s="25">
        <f t="shared" si="75"/>
        <v>0</v>
      </c>
      <c r="AJ207" s="25">
        <f>(I207+J207+K207)*10</f>
        <v>0</v>
      </c>
    </row>
    <row r="208" spans="1:36" s="25" customFormat="1" hidden="1" outlineLevel="1" x14ac:dyDescent="0.25">
      <c r="A208" s="25" t="s">
        <v>291</v>
      </c>
      <c r="B208" s="25" t="s">
        <v>394</v>
      </c>
      <c r="C208" s="45">
        <v>3</v>
      </c>
      <c r="D208" s="45" t="s">
        <v>663</v>
      </c>
      <c r="E208" s="45">
        <v>5</v>
      </c>
      <c r="F208" s="45">
        <v>9</v>
      </c>
      <c r="G208" s="45">
        <v>1</v>
      </c>
      <c r="H208" s="45">
        <v>1</v>
      </c>
      <c r="I208" s="2"/>
      <c r="J208" s="2"/>
      <c r="K208" s="2"/>
      <c r="N208" s="45">
        <v>0</v>
      </c>
      <c r="O208" s="45" t="s">
        <v>619</v>
      </c>
      <c r="P208" s="67" t="str">
        <f t="shared" si="99"/>
        <v>Beide</v>
      </c>
      <c r="Q208" s="45">
        <v>1</v>
      </c>
      <c r="R208" s="45">
        <v>1</v>
      </c>
      <c r="S208" s="45">
        <v>46</v>
      </c>
      <c r="T208" s="45"/>
      <c r="U208" s="48">
        <v>40000</v>
      </c>
      <c r="V208" s="48"/>
      <c r="X208" s="25">
        <f t="shared" si="67"/>
        <v>0</v>
      </c>
      <c r="Y208" s="25">
        <f t="shared" si="68"/>
        <v>0</v>
      </c>
      <c r="Z208" s="25">
        <f t="shared" si="69"/>
        <v>0</v>
      </c>
      <c r="AA208" s="25">
        <f t="shared" si="70"/>
        <v>0</v>
      </c>
      <c r="AB208" s="25">
        <f t="shared" si="71"/>
        <v>0</v>
      </c>
      <c r="AC208" s="25">
        <f t="shared" si="72"/>
        <v>0</v>
      </c>
      <c r="AD208" s="25">
        <f t="shared" si="98"/>
        <v>0</v>
      </c>
      <c r="AE208" s="25">
        <f t="shared" si="73"/>
        <v>0</v>
      </c>
      <c r="AF208" s="48">
        <f t="shared" si="74"/>
        <v>0</v>
      </c>
      <c r="AH208" s="25">
        <f t="shared" si="75"/>
        <v>0</v>
      </c>
      <c r="AJ208" s="25">
        <f>(I208+J208+K208)*20</f>
        <v>0</v>
      </c>
    </row>
    <row r="209" spans="1:36" hidden="1" outlineLevel="1" x14ac:dyDescent="0.25">
      <c r="A209" t="s">
        <v>317</v>
      </c>
      <c r="B209" t="s">
        <v>394</v>
      </c>
      <c r="C209" s="67">
        <f>C208-1</f>
        <v>2</v>
      </c>
      <c r="D209" s="67" t="s">
        <v>671</v>
      </c>
      <c r="E209" s="67">
        <f>E208</f>
        <v>5</v>
      </c>
      <c r="F209" s="67">
        <f>F208</f>
        <v>9</v>
      </c>
      <c r="G209" s="67">
        <v>1</v>
      </c>
      <c r="H209" s="67">
        <f>H208</f>
        <v>1</v>
      </c>
      <c r="I209" s="2"/>
      <c r="J209" s="2"/>
      <c r="K209" s="2"/>
      <c r="N209" s="67">
        <f>N208</f>
        <v>0</v>
      </c>
      <c r="O209" s="67" t="str">
        <f>O208</f>
        <v>J</v>
      </c>
      <c r="P209" s="67" t="str">
        <f t="shared" si="99"/>
        <v>Beide</v>
      </c>
      <c r="Q209" s="67">
        <f>Q208+0.5</f>
        <v>1.5</v>
      </c>
      <c r="R209" s="67">
        <f>R208+1</f>
        <v>2</v>
      </c>
      <c r="S209" s="67">
        <f>S208*1.1</f>
        <v>50.6</v>
      </c>
      <c r="T209" s="67"/>
      <c r="U209" s="3">
        <f>U208+3000</f>
        <v>43000</v>
      </c>
      <c r="X209">
        <f t="shared" si="67"/>
        <v>0</v>
      </c>
      <c r="Y209">
        <f t="shared" si="68"/>
        <v>0</v>
      </c>
      <c r="Z209">
        <f t="shared" si="69"/>
        <v>0</v>
      </c>
      <c r="AA209">
        <f t="shared" si="70"/>
        <v>0</v>
      </c>
      <c r="AB209">
        <f t="shared" si="71"/>
        <v>0</v>
      </c>
      <c r="AC209">
        <f t="shared" si="72"/>
        <v>0</v>
      </c>
      <c r="AD209">
        <f t="shared" si="98"/>
        <v>0</v>
      </c>
      <c r="AE209">
        <f t="shared" si="73"/>
        <v>0</v>
      </c>
      <c r="AF209" s="3">
        <f t="shared" si="74"/>
        <v>0</v>
      </c>
      <c r="AH209">
        <f t="shared" si="75"/>
        <v>0</v>
      </c>
      <c r="AJ209">
        <f>(I209+J209+K209)*20</f>
        <v>0</v>
      </c>
    </row>
    <row r="210" spans="1:36" s="25" customFormat="1" hidden="1" outlineLevel="1" x14ac:dyDescent="0.25">
      <c r="A210" s="25" t="s">
        <v>292</v>
      </c>
      <c r="B210" s="25" t="s">
        <v>394</v>
      </c>
      <c r="C210" s="45">
        <v>8</v>
      </c>
      <c r="D210" s="45" t="s">
        <v>663</v>
      </c>
      <c r="E210" s="45">
        <v>8</v>
      </c>
      <c r="F210" s="45">
        <v>15</v>
      </c>
      <c r="G210" s="45">
        <v>1</v>
      </c>
      <c r="H210" s="45">
        <v>2</v>
      </c>
      <c r="I210" s="2"/>
      <c r="J210" s="2"/>
      <c r="K210" s="2"/>
      <c r="N210" s="45">
        <v>0</v>
      </c>
      <c r="O210" s="45" t="s">
        <v>619</v>
      </c>
      <c r="P210" s="67" t="str">
        <f t="shared" si="99"/>
        <v>Beide</v>
      </c>
      <c r="Q210" s="45">
        <v>5</v>
      </c>
      <c r="R210" s="45">
        <v>2</v>
      </c>
      <c r="S210" s="45">
        <v>123</v>
      </c>
      <c r="T210" s="45"/>
      <c r="U210" s="48">
        <v>100000</v>
      </c>
      <c r="V210" s="48"/>
      <c r="X210" s="25">
        <f t="shared" si="67"/>
        <v>0</v>
      </c>
      <c r="Y210" s="25">
        <f t="shared" si="68"/>
        <v>0</v>
      </c>
      <c r="Z210" s="25">
        <f t="shared" si="69"/>
        <v>0</v>
      </c>
      <c r="AA210" s="25">
        <f t="shared" si="70"/>
        <v>0</v>
      </c>
      <c r="AB210" s="25">
        <f t="shared" si="71"/>
        <v>0</v>
      </c>
      <c r="AC210" s="25">
        <f t="shared" si="72"/>
        <v>0</v>
      </c>
      <c r="AD210" s="25">
        <f t="shared" si="98"/>
        <v>0</v>
      </c>
      <c r="AE210" s="25">
        <f t="shared" si="73"/>
        <v>0</v>
      </c>
      <c r="AF210" s="48">
        <f t="shared" si="74"/>
        <v>0</v>
      </c>
      <c r="AH210" s="25">
        <f t="shared" si="75"/>
        <v>0</v>
      </c>
      <c r="AJ210" s="25">
        <f>(I210+J210+K210)*30</f>
        <v>0</v>
      </c>
    </row>
    <row r="211" spans="1:36" hidden="1" outlineLevel="1" x14ac:dyDescent="0.25">
      <c r="A211" t="s">
        <v>318</v>
      </c>
      <c r="B211" t="s">
        <v>394</v>
      </c>
      <c r="C211" s="67">
        <f>C210-1</f>
        <v>7</v>
      </c>
      <c r="D211" s="67" t="s">
        <v>671</v>
      </c>
      <c r="E211" s="67">
        <f>E210</f>
        <v>8</v>
      </c>
      <c r="F211" s="67">
        <f>F210</f>
        <v>15</v>
      </c>
      <c r="G211" s="67">
        <v>1</v>
      </c>
      <c r="H211" s="67">
        <f>H210</f>
        <v>2</v>
      </c>
      <c r="I211" s="2"/>
      <c r="J211" s="2"/>
      <c r="K211" s="2"/>
      <c r="N211" s="67">
        <f>N210</f>
        <v>0</v>
      </c>
      <c r="O211" s="67" t="str">
        <f>O210</f>
        <v>J</v>
      </c>
      <c r="P211" s="67" t="str">
        <f t="shared" si="99"/>
        <v>Beide</v>
      </c>
      <c r="Q211" s="67">
        <f>Q210+0.5</f>
        <v>5.5</v>
      </c>
      <c r="R211" s="67">
        <f>R210+1</f>
        <v>3</v>
      </c>
      <c r="S211" s="67">
        <f>S210*1.1</f>
        <v>135.30000000000001</v>
      </c>
      <c r="T211" s="67"/>
      <c r="U211" s="3">
        <f>U210+3000</f>
        <v>103000</v>
      </c>
      <c r="X211">
        <f t="shared" ref="X211:X274" si="100">C211*(I211+J211+K211+L211)/(1+H211)</f>
        <v>0</v>
      </c>
      <c r="Y211">
        <f t="shared" ref="Y211:Y274" si="101">Q211*(I211+J211)+M211/G211</f>
        <v>0</v>
      </c>
      <c r="Z211">
        <f t="shared" ref="Z211:Z274" si="102">R211*(I211+J211)+M211/G211</f>
        <v>0</v>
      </c>
      <c r="AA211">
        <f t="shared" ref="AA211:AA274" si="103">S211*(I211+J211+K211+L211)+T211*(M211/G211)</f>
        <v>0</v>
      </c>
      <c r="AB211">
        <f t="shared" ref="AB211:AB274" si="104">15*M211/G211</f>
        <v>0</v>
      </c>
      <c r="AC211">
        <f t="shared" ref="AC211:AC274" si="105">E211*(I211+J211+K211+L211)/(H211+1)</f>
        <v>0</v>
      </c>
      <c r="AD211">
        <f t="shared" si="98"/>
        <v>0</v>
      </c>
      <c r="AE211">
        <f t="shared" ref="AE211:AE274" si="106">IF(AD211&gt;0,S211*(I211+J211)*0.25,0)</f>
        <v>0</v>
      </c>
      <c r="AF211" s="3">
        <f t="shared" ref="AF211:AF274" si="107">U211*(I211+J211+K211+L211)+V211/G211*M211</f>
        <v>0</v>
      </c>
      <c r="AH211">
        <f t="shared" ref="AH211:AH274" si="108">(K211+L211)*Q211*1.1</f>
        <v>0</v>
      </c>
      <c r="AJ211">
        <f>(I211+J211+K211)*30</f>
        <v>0</v>
      </c>
    </row>
    <row r="212" spans="1:36" s="25" customFormat="1" hidden="1" outlineLevel="1" x14ac:dyDescent="0.25">
      <c r="A212" s="25" t="s">
        <v>293</v>
      </c>
      <c r="B212" s="25" t="s">
        <v>394</v>
      </c>
      <c r="C212" s="45">
        <v>1</v>
      </c>
      <c r="D212" s="45" t="s">
        <v>662</v>
      </c>
      <c r="E212" s="45">
        <v>2</v>
      </c>
      <c r="F212" s="45">
        <v>4</v>
      </c>
      <c r="G212" s="45">
        <v>1</v>
      </c>
      <c r="H212" s="45">
        <v>0</v>
      </c>
      <c r="I212" s="2"/>
      <c r="J212" s="2"/>
      <c r="K212" s="2"/>
      <c r="N212" s="45">
        <v>0</v>
      </c>
      <c r="O212" s="45" t="s">
        <v>619</v>
      </c>
      <c r="P212" s="45" t="str">
        <f t="shared" ref="P212" si="109">IF(P163="Beide",P163,"Clan")</f>
        <v>Beide</v>
      </c>
      <c r="Q212" s="45">
        <v>0.25</v>
      </c>
      <c r="R212" s="45">
        <v>1</v>
      </c>
      <c r="S212" s="45">
        <v>7</v>
      </c>
      <c r="T212" s="45"/>
      <c r="U212" s="48">
        <v>10000</v>
      </c>
      <c r="V212" s="48"/>
      <c r="X212" s="25">
        <f t="shared" si="100"/>
        <v>0</v>
      </c>
      <c r="Y212" s="25">
        <f t="shared" si="101"/>
        <v>0</v>
      </c>
      <c r="Z212" s="25">
        <f t="shared" si="102"/>
        <v>0</v>
      </c>
      <c r="AA212" s="25">
        <f t="shared" si="103"/>
        <v>0</v>
      </c>
      <c r="AB212" s="25">
        <f t="shared" si="104"/>
        <v>0</v>
      </c>
      <c r="AC212" s="25">
        <f t="shared" si="105"/>
        <v>0</v>
      </c>
      <c r="AD212" s="25">
        <f t="shared" si="98"/>
        <v>0</v>
      </c>
      <c r="AE212" s="25">
        <f t="shared" si="106"/>
        <v>0</v>
      </c>
      <c r="AF212" s="48">
        <f t="shared" si="107"/>
        <v>0</v>
      </c>
      <c r="AH212" s="25">
        <f t="shared" si="108"/>
        <v>0</v>
      </c>
      <c r="AJ212" s="25">
        <f>(I212+J212+K212)*10</f>
        <v>0</v>
      </c>
    </row>
    <row r="213" spans="1:36" s="25" customFormat="1" hidden="1" outlineLevel="1" x14ac:dyDescent="0.25">
      <c r="A213" s="25" t="s">
        <v>284</v>
      </c>
      <c r="B213" s="25" t="s">
        <v>394</v>
      </c>
      <c r="C213" s="45">
        <v>2</v>
      </c>
      <c r="D213" s="45" t="s">
        <v>662</v>
      </c>
      <c r="E213" s="45">
        <v>3</v>
      </c>
      <c r="F213" s="45">
        <v>5</v>
      </c>
      <c r="G213" s="45">
        <v>1</v>
      </c>
      <c r="H213" s="45">
        <v>0</v>
      </c>
      <c r="I213" s="2"/>
      <c r="J213" s="2"/>
      <c r="K213" s="2"/>
      <c r="N213" s="45">
        <v>0</v>
      </c>
      <c r="O213" s="45" t="s">
        <v>619</v>
      </c>
      <c r="P213" s="67" t="str">
        <f t="shared" ref="P213:P214" si="110">IF(P167="Beide",P167,"Innere Sphäre")</f>
        <v>Beide</v>
      </c>
      <c r="Q213" s="45">
        <v>0.5</v>
      </c>
      <c r="R213" s="45">
        <v>1</v>
      </c>
      <c r="S213" s="45">
        <v>17</v>
      </c>
      <c r="T213" s="45"/>
      <c r="U213" s="48">
        <v>11250</v>
      </c>
      <c r="V213" s="48"/>
      <c r="X213" s="25">
        <f t="shared" si="100"/>
        <v>0</v>
      </c>
      <c r="Y213" s="25">
        <f t="shared" si="101"/>
        <v>0</v>
      </c>
      <c r="Z213" s="25">
        <f t="shared" si="102"/>
        <v>0</v>
      </c>
      <c r="AA213" s="25">
        <f t="shared" si="103"/>
        <v>0</v>
      </c>
      <c r="AB213" s="25">
        <f t="shared" si="104"/>
        <v>0</v>
      </c>
      <c r="AC213" s="25">
        <f t="shared" si="105"/>
        <v>0</v>
      </c>
      <c r="AD213" s="25">
        <f t="shared" si="98"/>
        <v>0</v>
      </c>
      <c r="AE213" s="25">
        <f t="shared" si="106"/>
        <v>0</v>
      </c>
      <c r="AF213" s="48">
        <f t="shared" si="107"/>
        <v>0</v>
      </c>
      <c r="AH213" s="25">
        <f t="shared" si="108"/>
        <v>0</v>
      </c>
      <c r="AJ213" s="25">
        <f>(I213+J213+K213)*10</f>
        <v>0</v>
      </c>
    </row>
    <row r="214" spans="1:36" hidden="1" outlineLevel="1" x14ac:dyDescent="0.25">
      <c r="A214" t="s">
        <v>319</v>
      </c>
      <c r="B214" t="s">
        <v>394</v>
      </c>
      <c r="C214" s="67">
        <f>C213-1</f>
        <v>1</v>
      </c>
      <c r="D214" s="67" t="s">
        <v>681</v>
      </c>
      <c r="E214" s="67">
        <f>E213</f>
        <v>3</v>
      </c>
      <c r="F214" s="67">
        <f>F213</f>
        <v>5</v>
      </c>
      <c r="G214" s="67">
        <v>1</v>
      </c>
      <c r="H214" s="67">
        <f>H213</f>
        <v>0</v>
      </c>
      <c r="I214" s="2"/>
      <c r="J214" s="2"/>
      <c r="K214" s="2"/>
      <c r="N214" s="67">
        <f>N213</f>
        <v>0</v>
      </c>
      <c r="O214" s="67" t="str">
        <f>O213</f>
        <v>J</v>
      </c>
      <c r="P214" s="67" t="str">
        <f t="shared" si="110"/>
        <v>Beide</v>
      </c>
      <c r="Q214" s="67">
        <f>Q213+0.5</f>
        <v>1</v>
      </c>
      <c r="R214" s="67">
        <f>R213+1</f>
        <v>2</v>
      </c>
      <c r="S214" s="67">
        <f>S213*1.1</f>
        <v>18.700000000000003</v>
      </c>
      <c r="T214" s="67"/>
      <c r="U214" s="3">
        <f>U213+3000</f>
        <v>14250</v>
      </c>
      <c r="X214">
        <f t="shared" si="100"/>
        <v>0</v>
      </c>
      <c r="Y214">
        <f t="shared" si="101"/>
        <v>0</v>
      </c>
      <c r="Z214">
        <f t="shared" si="102"/>
        <v>0</v>
      </c>
      <c r="AA214">
        <f t="shared" si="103"/>
        <v>0</v>
      </c>
      <c r="AB214">
        <f t="shared" si="104"/>
        <v>0</v>
      </c>
      <c r="AC214">
        <f t="shared" si="105"/>
        <v>0</v>
      </c>
      <c r="AD214">
        <f t="shared" si="98"/>
        <v>0</v>
      </c>
      <c r="AE214">
        <f t="shared" si="106"/>
        <v>0</v>
      </c>
      <c r="AF214" s="3">
        <f t="shared" si="107"/>
        <v>0</v>
      </c>
      <c r="AH214">
        <f t="shared" si="108"/>
        <v>0</v>
      </c>
      <c r="AJ214">
        <f>(I214+J214+K214)*10</f>
        <v>0</v>
      </c>
    </row>
    <row r="215" spans="1:36" s="25" customFormat="1" hidden="1" outlineLevel="1" x14ac:dyDescent="0.25">
      <c r="A215" s="25" t="s">
        <v>284</v>
      </c>
      <c r="B215" s="25" t="s">
        <v>394</v>
      </c>
      <c r="C215" s="45">
        <v>2</v>
      </c>
      <c r="D215" s="45" t="s">
        <v>662</v>
      </c>
      <c r="E215" s="45">
        <v>5</v>
      </c>
      <c r="F215" s="45">
        <v>6</v>
      </c>
      <c r="G215" s="45">
        <v>1</v>
      </c>
      <c r="H215" s="45">
        <v>0</v>
      </c>
      <c r="I215" s="2"/>
      <c r="J215" s="2"/>
      <c r="K215" s="2"/>
      <c r="N215" s="45">
        <v>0</v>
      </c>
      <c r="O215" s="45" t="s">
        <v>619</v>
      </c>
      <c r="P215" s="45" t="str">
        <f t="shared" ref="P215:P216" si="111">IF(P166="Beide",P166,"Clan")</f>
        <v>Beide</v>
      </c>
      <c r="Q215" s="45">
        <v>0.5</v>
      </c>
      <c r="R215" s="45">
        <v>1</v>
      </c>
      <c r="S215" s="45">
        <v>31</v>
      </c>
      <c r="T215" s="45"/>
      <c r="U215" s="48">
        <v>11250</v>
      </c>
      <c r="V215" s="48"/>
      <c r="X215" s="25">
        <f t="shared" si="100"/>
        <v>0</v>
      </c>
      <c r="Y215" s="25">
        <f t="shared" si="101"/>
        <v>0</v>
      </c>
      <c r="Z215" s="25">
        <f t="shared" si="102"/>
        <v>0</v>
      </c>
      <c r="AA215" s="25">
        <f t="shared" si="103"/>
        <v>0</v>
      </c>
      <c r="AB215" s="25">
        <f t="shared" si="104"/>
        <v>0</v>
      </c>
      <c r="AC215" s="25">
        <f t="shared" si="105"/>
        <v>0</v>
      </c>
      <c r="AD215" s="25">
        <f t="shared" si="98"/>
        <v>0</v>
      </c>
      <c r="AE215" s="25">
        <f t="shared" si="106"/>
        <v>0</v>
      </c>
      <c r="AF215" s="48">
        <f t="shared" si="107"/>
        <v>0</v>
      </c>
      <c r="AH215" s="25">
        <f t="shared" si="108"/>
        <v>0</v>
      </c>
      <c r="AJ215" s="25">
        <f>(I215+J215+K215)*10</f>
        <v>0</v>
      </c>
    </row>
    <row r="216" spans="1:36" hidden="1" outlineLevel="1" x14ac:dyDescent="0.25">
      <c r="A216" t="s">
        <v>319</v>
      </c>
      <c r="B216" t="s">
        <v>394</v>
      </c>
      <c r="C216" s="67">
        <f>C215-1</f>
        <v>1</v>
      </c>
      <c r="D216" s="67" t="s">
        <v>681</v>
      </c>
      <c r="E216" s="67">
        <f>E215</f>
        <v>5</v>
      </c>
      <c r="F216" s="67">
        <f>F215</f>
        <v>6</v>
      </c>
      <c r="G216" s="67">
        <v>1</v>
      </c>
      <c r="H216" s="67">
        <f>H215</f>
        <v>0</v>
      </c>
      <c r="I216" s="2"/>
      <c r="J216" s="2"/>
      <c r="K216" s="2"/>
      <c r="N216" s="67">
        <f>N215</f>
        <v>0</v>
      </c>
      <c r="O216" s="67" t="str">
        <f>O215</f>
        <v>J</v>
      </c>
      <c r="P216" s="45" t="str">
        <f t="shared" si="111"/>
        <v>Beide</v>
      </c>
      <c r="Q216" s="67">
        <f>Q215+0.5</f>
        <v>1</v>
      </c>
      <c r="R216" s="67">
        <f>R215+1</f>
        <v>2</v>
      </c>
      <c r="S216" s="67">
        <f>S215*1.1</f>
        <v>34.1</v>
      </c>
      <c r="T216" s="67"/>
      <c r="U216" s="3">
        <f>U215+3000</f>
        <v>14250</v>
      </c>
      <c r="X216">
        <f t="shared" si="100"/>
        <v>0</v>
      </c>
      <c r="Y216">
        <f t="shared" si="101"/>
        <v>0</v>
      </c>
      <c r="Z216">
        <f t="shared" si="102"/>
        <v>0</v>
      </c>
      <c r="AA216">
        <f t="shared" si="103"/>
        <v>0</v>
      </c>
      <c r="AB216">
        <f t="shared" si="104"/>
        <v>0</v>
      </c>
      <c r="AC216">
        <f t="shared" si="105"/>
        <v>0</v>
      </c>
      <c r="AD216">
        <f t="shared" si="98"/>
        <v>0</v>
      </c>
      <c r="AE216">
        <f t="shared" si="106"/>
        <v>0</v>
      </c>
      <c r="AF216" s="3">
        <f t="shared" si="107"/>
        <v>0</v>
      </c>
      <c r="AH216">
        <f t="shared" si="108"/>
        <v>0</v>
      </c>
      <c r="AJ216">
        <f>(I216+J216+K216)*10</f>
        <v>0</v>
      </c>
    </row>
    <row r="217" spans="1:36" s="25" customFormat="1" hidden="1" outlineLevel="1" x14ac:dyDescent="0.25">
      <c r="A217" s="25" t="s">
        <v>285</v>
      </c>
      <c r="B217" s="25" t="s">
        <v>394</v>
      </c>
      <c r="C217" s="45">
        <v>5</v>
      </c>
      <c r="D217" s="45" t="s">
        <v>663</v>
      </c>
      <c r="E217" s="45">
        <v>5</v>
      </c>
      <c r="F217" s="45">
        <v>12</v>
      </c>
      <c r="G217" s="45">
        <v>1</v>
      </c>
      <c r="H217" s="45">
        <v>1</v>
      </c>
      <c r="I217" s="2"/>
      <c r="J217" s="2"/>
      <c r="K217" s="2"/>
      <c r="N217" s="45">
        <v>0</v>
      </c>
      <c r="O217" s="45" t="s">
        <v>619</v>
      </c>
      <c r="P217" s="67" t="str">
        <f t="shared" ref="P217:P218" si="112">IF(P171="Beide",P171,"Innere Sphäre")</f>
        <v>Beide</v>
      </c>
      <c r="Q217" s="45">
        <v>1</v>
      </c>
      <c r="R217" s="45">
        <v>1</v>
      </c>
      <c r="S217" s="45">
        <v>62</v>
      </c>
      <c r="T217" s="45"/>
      <c r="U217" s="48">
        <v>80000</v>
      </c>
      <c r="V217" s="48"/>
      <c r="X217" s="25">
        <f t="shared" si="100"/>
        <v>0</v>
      </c>
      <c r="Y217" s="25">
        <f t="shared" si="101"/>
        <v>0</v>
      </c>
      <c r="Z217" s="25">
        <f t="shared" si="102"/>
        <v>0</v>
      </c>
      <c r="AA217" s="25">
        <f t="shared" si="103"/>
        <v>0</v>
      </c>
      <c r="AB217" s="25">
        <f t="shared" si="104"/>
        <v>0</v>
      </c>
      <c r="AC217" s="25">
        <f t="shared" si="105"/>
        <v>0</v>
      </c>
      <c r="AD217" s="25">
        <f t="shared" si="98"/>
        <v>0</v>
      </c>
      <c r="AE217" s="25">
        <f t="shared" si="106"/>
        <v>0</v>
      </c>
      <c r="AF217" s="48">
        <f t="shared" si="107"/>
        <v>0</v>
      </c>
      <c r="AH217" s="25">
        <f t="shared" si="108"/>
        <v>0</v>
      </c>
      <c r="AJ217" s="25">
        <f>(I217+J217+K217)*20</f>
        <v>0</v>
      </c>
    </row>
    <row r="218" spans="1:36" hidden="1" outlineLevel="1" x14ac:dyDescent="0.25">
      <c r="A218" t="s">
        <v>320</v>
      </c>
      <c r="B218" t="s">
        <v>394</v>
      </c>
      <c r="C218" s="67">
        <f>C217-1</f>
        <v>4</v>
      </c>
      <c r="D218" s="67" t="s">
        <v>671</v>
      </c>
      <c r="E218" s="67">
        <f>E217</f>
        <v>5</v>
      </c>
      <c r="F218" s="67">
        <f>F217</f>
        <v>12</v>
      </c>
      <c r="G218" s="67">
        <v>1</v>
      </c>
      <c r="H218" s="67">
        <f>H217</f>
        <v>1</v>
      </c>
      <c r="I218" s="2"/>
      <c r="J218" s="2"/>
      <c r="K218" s="2"/>
      <c r="N218" s="67">
        <f>N217</f>
        <v>0</v>
      </c>
      <c r="O218" s="67" t="str">
        <f>O217</f>
        <v>J</v>
      </c>
      <c r="P218" s="67" t="str">
        <f t="shared" si="112"/>
        <v>Beide</v>
      </c>
      <c r="Q218" s="67">
        <f>Q217+0.5</f>
        <v>1.5</v>
      </c>
      <c r="R218" s="67">
        <f>R217+1</f>
        <v>2</v>
      </c>
      <c r="S218" s="67">
        <f>S217*1.1</f>
        <v>68.2</v>
      </c>
      <c r="T218" s="67"/>
      <c r="U218" s="3">
        <f>U217+3000</f>
        <v>83000</v>
      </c>
      <c r="X218">
        <f t="shared" si="100"/>
        <v>0</v>
      </c>
      <c r="Y218">
        <f t="shared" si="101"/>
        <v>0</v>
      </c>
      <c r="Z218">
        <f t="shared" si="102"/>
        <v>0</v>
      </c>
      <c r="AA218">
        <f t="shared" si="103"/>
        <v>0</v>
      </c>
      <c r="AB218">
        <f t="shared" si="104"/>
        <v>0</v>
      </c>
      <c r="AC218">
        <f t="shared" si="105"/>
        <v>0</v>
      </c>
      <c r="AD218">
        <f t="shared" si="98"/>
        <v>0</v>
      </c>
      <c r="AE218">
        <f t="shared" si="106"/>
        <v>0</v>
      </c>
      <c r="AF218" s="3">
        <f t="shared" si="107"/>
        <v>0</v>
      </c>
      <c r="AH218">
        <f t="shared" si="108"/>
        <v>0</v>
      </c>
      <c r="AJ218">
        <f>(I218+J218+K218)*20</f>
        <v>0</v>
      </c>
    </row>
    <row r="219" spans="1:36" s="25" customFormat="1" hidden="1" outlineLevel="1" x14ac:dyDescent="0.25">
      <c r="A219" s="25" t="s">
        <v>285</v>
      </c>
      <c r="B219" s="25" t="s">
        <v>394</v>
      </c>
      <c r="C219" s="45">
        <v>5</v>
      </c>
      <c r="D219" s="45" t="s">
        <v>663</v>
      </c>
      <c r="E219" s="45">
        <v>7</v>
      </c>
      <c r="F219" s="45">
        <v>15</v>
      </c>
      <c r="G219" s="45">
        <v>1</v>
      </c>
      <c r="H219" s="45">
        <v>1</v>
      </c>
      <c r="I219" s="2"/>
      <c r="J219" s="2"/>
      <c r="K219" s="2"/>
      <c r="N219" s="45">
        <v>0</v>
      </c>
      <c r="O219" s="45" t="s">
        <v>619</v>
      </c>
      <c r="P219" s="45" t="str">
        <f t="shared" ref="P219:P220" si="113">IF(P170="Beide",P170,"Clan")</f>
        <v>Beide</v>
      </c>
      <c r="Q219" s="45">
        <v>1</v>
      </c>
      <c r="R219" s="45">
        <v>1</v>
      </c>
      <c r="S219" s="45">
        <v>108</v>
      </c>
      <c r="T219" s="45"/>
      <c r="U219" s="48">
        <v>80000</v>
      </c>
      <c r="V219" s="48"/>
      <c r="X219" s="25">
        <f t="shared" si="100"/>
        <v>0</v>
      </c>
      <c r="Y219" s="25">
        <f t="shared" si="101"/>
        <v>0</v>
      </c>
      <c r="Z219" s="25">
        <f t="shared" si="102"/>
        <v>0</v>
      </c>
      <c r="AA219" s="25">
        <f t="shared" si="103"/>
        <v>0</v>
      </c>
      <c r="AB219" s="25">
        <f t="shared" si="104"/>
        <v>0</v>
      </c>
      <c r="AC219" s="25">
        <f t="shared" si="105"/>
        <v>0</v>
      </c>
      <c r="AD219" s="25">
        <f t="shared" si="98"/>
        <v>0</v>
      </c>
      <c r="AE219" s="25">
        <f t="shared" si="106"/>
        <v>0</v>
      </c>
      <c r="AF219" s="48">
        <f t="shared" si="107"/>
        <v>0</v>
      </c>
      <c r="AH219" s="25">
        <f t="shared" si="108"/>
        <v>0</v>
      </c>
      <c r="AJ219" s="25">
        <f>(I219+J219+K219)*20</f>
        <v>0</v>
      </c>
    </row>
    <row r="220" spans="1:36" hidden="1" outlineLevel="1" x14ac:dyDescent="0.25">
      <c r="A220" t="s">
        <v>320</v>
      </c>
      <c r="B220" t="s">
        <v>394</v>
      </c>
      <c r="C220" s="67">
        <f>C219-1</f>
        <v>4</v>
      </c>
      <c r="D220" s="67" t="s">
        <v>671</v>
      </c>
      <c r="E220" s="67">
        <f>E219</f>
        <v>7</v>
      </c>
      <c r="F220" s="67">
        <f>F219</f>
        <v>15</v>
      </c>
      <c r="G220" s="67">
        <v>1</v>
      </c>
      <c r="H220" s="67">
        <f>H219</f>
        <v>1</v>
      </c>
      <c r="I220" s="2"/>
      <c r="J220" s="2"/>
      <c r="K220" s="2"/>
      <c r="N220" s="67">
        <f>N219</f>
        <v>0</v>
      </c>
      <c r="O220" s="67" t="str">
        <f>O219</f>
        <v>J</v>
      </c>
      <c r="P220" s="45" t="str">
        <f t="shared" si="113"/>
        <v>Beide</v>
      </c>
      <c r="Q220" s="67">
        <f>Q219+0.5</f>
        <v>1.5</v>
      </c>
      <c r="R220" s="67">
        <f>R219+1</f>
        <v>2</v>
      </c>
      <c r="S220" s="67">
        <f>S219*1.1</f>
        <v>118.80000000000001</v>
      </c>
      <c r="T220" s="67"/>
      <c r="U220" s="3">
        <f>U219+3000</f>
        <v>83000</v>
      </c>
      <c r="X220">
        <f t="shared" si="100"/>
        <v>0</v>
      </c>
      <c r="Y220">
        <f t="shared" si="101"/>
        <v>0</v>
      </c>
      <c r="Z220">
        <f t="shared" si="102"/>
        <v>0</v>
      </c>
      <c r="AA220">
        <f t="shared" si="103"/>
        <v>0</v>
      </c>
      <c r="AB220">
        <f t="shared" si="104"/>
        <v>0</v>
      </c>
      <c r="AC220">
        <f t="shared" si="105"/>
        <v>0</v>
      </c>
      <c r="AD220">
        <f t="shared" si="98"/>
        <v>0</v>
      </c>
      <c r="AE220">
        <f t="shared" si="106"/>
        <v>0</v>
      </c>
      <c r="AF220" s="3">
        <f t="shared" si="107"/>
        <v>0</v>
      </c>
      <c r="AH220">
        <f t="shared" si="108"/>
        <v>0</v>
      </c>
      <c r="AJ220">
        <f>(I220+J220+K220)*20</f>
        <v>0</v>
      </c>
    </row>
    <row r="221" spans="1:36" s="25" customFormat="1" hidden="1" outlineLevel="1" x14ac:dyDescent="0.25">
      <c r="A221" s="25" t="s">
        <v>286</v>
      </c>
      <c r="B221" s="25" t="s">
        <v>394</v>
      </c>
      <c r="C221" s="45">
        <v>12</v>
      </c>
      <c r="D221" s="45" t="s">
        <v>663</v>
      </c>
      <c r="E221" s="45">
        <v>8</v>
      </c>
      <c r="F221" s="45">
        <v>19</v>
      </c>
      <c r="G221" s="45">
        <v>1</v>
      </c>
      <c r="H221" s="45">
        <v>2</v>
      </c>
      <c r="I221" s="2"/>
      <c r="J221" s="2"/>
      <c r="K221" s="2"/>
      <c r="N221" s="45">
        <v>0</v>
      </c>
      <c r="O221" s="45" t="s">
        <v>619</v>
      </c>
      <c r="P221" s="67" t="str">
        <f t="shared" ref="P221:P222" si="114">IF(P175="Beide",P175,"Innere Sphäre")</f>
        <v>Beide</v>
      </c>
      <c r="Q221" s="45">
        <v>5</v>
      </c>
      <c r="R221" s="45">
        <v>2</v>
      </c>
      <c r="S221" s="45">
        <v>163</v>
      </c>
      <c r="T221" s="45"/>
      <c r="U221" s="48">
        <v>200000</v>
      </c>
      <c r="V221" s="48"/>
      <c r="X221" s="25">
        <f t="shared" si="100"/>
        <v>0</v>
      </c>
      <c r="Y221" s="25">
        <f t="shared" si="101"/>
        <v>0</v>
      </c>
      <c r="Z221" s="25">
        <f t="shared" si="102"/>
        <v>0</v>
      </c>
      <c r="AA221" s="25">
        <f t="shared" si="103"/>
        <v>0</v>
      </c>
      <c r="AB221" s="25">
        <f t="shared" si="104"/>
        <v>0</v>
      </c>
      <c r="AC221" s="25">
        <f t="shared" si="105"/>
        <v>0</v>
      </c>
      <c r="AD221" s="25">
        <f t="shared" si="98"/>
        <v>0</v>
      </c>
      <c r="AE221" s="25">
        <f t="shared" si="106"/>
        <v>0</v>
      </c>
      <c r="AF221" s="48">
        <f t="shared" si="107"/>
        <v>0</v>
      </c>
      <c r="AH221" s="25">
        <f t="shared" si="108"/>
        <v>0</v>
      </c>
      <c r="AJ221" s="25">
        <f>(I221+J221+K221)*30</f>
        <v>0</v>
      </c>
    </row>
    <row r="222" spans="1:36" hidden="1" outlineLevel="1" x14ac:dyDescent="0.25">
      <c r="A222" t="s">
        <v>321</v>
      </c>
      <c r="B222" t="s">
        <v>394</v>
      </c>
      <c r="C222" s="67">
        <f>C221-1</f>
        <v>11</v>
      </c>
      <c r="D222" s="67" t="s">
        <v>671</v>
      </c>
      <c r="E222" s="67">
        <f>E221</f>
        <v>8</v>
      </c>
      <c r="F222" s="67">
        <f>F221</f>
        <v>19</v>
      </c>
      <c r="G222" s="67">
        <v>1</v>
      </c>
      <c r="H222" s="67">
        <f>H221</f>
        <v>2</v>
      </c>
      <c r="I222" s="2"/>
      <c r="J222" s="2"/>
      <c r="K222" s="2"/>
      <c r="N222" s="67">
        <f>N221</f>
        <v>0</v>
      </c>
      <c r="O222" s="67" t="str">
        <f>O221</f>
        <v>J</v>
      </c>
      <c r="P222" s="67" t="str">
        <f t="shared" si="114"/>
        <v>Beide</v>
      </c>
      <c r="Q222" s="67">
        <f>Q221+0.5</f>
        <v>5.5</v>
      </c>
      <c r="R222" s="67">
        <f>R221+1</f>
        <v>3</v>
      </c>
      <c r="S222" s="67">
        <f>S221*1.1</f>
        <v>179.3</v>
      </c>
      <c r="T222" s="67"/>
      <c r="U222" s="3">
        <f>U221+3000</f>
        <v>203000</v>
      </c>
      <c r="X222">
        <f t="shared" si="100"/>
        <v>0</v>
      </c>
      <c r="Y222">
        <f t="shared" si="101"/>
        <v>0</v>
      </c>
      <c r="Z222">
        <f t="shared" si="102"/>
        <v>0</v>
      </c>
      <c r="AA222">
        <f t="shared" si="103"/>
        <v>0</v>
      </c>
      <c r="AB222">
        <f t="shared" si="104"/>
        <v>0</v>
      </c>
      <c r="AC222">
        <f t="shared" si="105"/>
        <v>0</v>
      </c>
      <c r="AD222">
        <f t="shared" si="98"/>
        <v>0</v>
      </c>
      <c r="AE222">
        <f t="shared" si="106"/>
        <v>0</v>
      </c>
      <c r="AF222" s="3">
        <f t="shared" si="107"/>
        <v>0</v>
      </c>
      <c r="AH222">
        <f t="shared" si="108"/>
        <v>0</v>
      </c>
      <c r="AJ222">
        <f>(I222+J222+K222)*30</f>
        <v>0</v>
      </c>
    </row>
    <row r="223" spans="1:36" s="25" customFormat="1" hidden="1" outlineLevel="1" x14ac:dyDescent="0.25">
      <c r="A223" s="25" t="s">
        <v>286</v>
      </c>
      <c r="B223" s="25" t="s">
        <v>394</v>
      </c>
      <c r="C223" s="45">
        <v>12</v>
      </c>
      <c r="D223" s="45" t="s">
        <v>663</v>
      </c>
      <c r="E223" s="45">
        <v>10</v>
      </c>
      <c r="F223" s="45">
        <v>25</v>
      </c>
      <c r="G223" s="45">
        <v>1</v>
      </c>
      <c r="H223" s="45">
        <v>2</v>
      </c>
      <c r="I223" s="2"/>
      <c r="J223" s="2"/>
      <c r="K223" s="2"/>
      <c r="N223" s="45">
        <v>0</v>
      </c>
      <c r="O223" s="45" t="s">
        <v>619</v>
      </c>
      <c r="P223" s="45" t="str">
        <f t="shared" ref="P223:P225" si="115">IF(P174="Beide",P174,"Clan")</f>
        <v>Beide</v>
      </c>
      <c r="Q223" s="45">
        <v>4</v>
      </c>
      <c r="R223" s="45">
        <v>1</v>
      </c>
      <c r="S223" s="45">
        <v>248</v>
      </c>
      <c r="T223" s="45"/>
      <c r="U223" s="48">
        <v>200000</v>
      </c>
      <c r="V223" s="48"/>
      <c r="X223" s="25">
        <f t="shared" si="100"/>
        <v>0</v>
      </c>
      <c r="Y223" s="25">
        <f t="shared" si="101"/>
        <v>0</v>
      </c>
      <c r="Z223" s="25">
        <f t="shared" si="102"/>
        <v>0</v>
      </c>
      <c r="AA223" s="25">
        <f t="shared" si="103"/>
        <v>0</v>
      </c>
      <c r="AB223" s="25">
        <f t="shared" si="104"/>
        <v>0</v>
      </c>
      <c r="AC223" s="25">
        <f t="shared" si="105"/>
        <v>0</v>
      </c>
      <c r="AD223" s="25">
        <f t="shared" si="98"/>
        <v>0</v>
      </c>
      <c r="AE223" s="25">
        <f t="shared" si="106"/>
        <v>0</v>
      </c>
      <c r="AF223" s="48">
        <f t="shared" si="107"/>
        <v>0</v>
      </c>
      <c r="AH223" s="25">
        <f t="shared" si="108"/>
        <v>0</v>
      </c>
      <c r="AJ223" s="25">
        <f>(I223+J223+K223)*30</f>
        <v>0</v>
      </c>
    </row>
    <row r="224" spans="1:36" hidden="1" outlineLevel="1" x14ac:dyDescent="0.25">
      <c r="A224" t="s">
        <v>321</v>
      </c>
      <c r="B224" t="s">
        <v>394</v>
      </c>
      <c r="C224" s="67">
        <f>C223-1</f>
        <v>11</v>
      </c>
      <c r="D224" s="67" t="s">
        <v>671</v>
      </c>
      <c r="E224" s="67">
        <f>E223</f>
        <v>10</v>
      </c>
      <c r="F224" s="67">
        <f>F223</f>
        <v>25</v>
      </c>
      <c r="G224" s="67">
        <v>1</v>
      </c>
      <c r="H224" s="67">
        <f>H223</f>
        <v>2</v>
      </c>
      <c r="I224" s="2"/>
      <c r="J224" s="2"/>
      <c r="K224" s="2"/>
      <c r="N224" s="67">
        <f>N223</f>
        <v>0</v>
      </c>
      <c r="O224" s="67" t="str">
        <f>O223</f>
        <v>J</v>
      </c>
      <c r="P224" s="45" t="str">
        <f t="shared" si="115"/>
        <v>Beide</v>
      </c>
      <c r="Q224" s="67">
        <f>Q223+0.5</f>
        <v>4.5</v>
      </c>
      <c r="R224" s="67">
        <f>R223+1</f>
        <v>2</v>
      </c>
      <c r="S224" s="67">
        <f>S223*1.1</f>
        <v>272.8</v>
      </c>
      <c r="T224" s="67"/>
      <c r="U224" s="3">
        <f>U223+3000</f>
        <v>203000</v>
      </c>
      <c r="X224">
        <f t="shared" si="100"/>
        <v>0</v>
      </c>
      <c r="Y224">
        <f t="shared" si="101"/>
        <v>0</v>
      </c>
      <c r="Z224">
        <f t="shared" si="102"/>
        <v>0</v>
      </c>
      <c r="AA224">
        <f t="shared" si="103"/>
        <v>0</v>
      </c>
      <c r="AB224">
        <f t="shared" si="104"/>
        <v>0</v>
      </c>
      <c r="AC224">
        <f t="shared" si="105"/>
        <v>0</v>
      </c>
      <c r="AD224">
        <f t="shared" si="98"/>
        <v>0</v>
      </c>
      <c r="AE224">
        <f t="shared" si="106"/>
        <v>0</v>
      </c>
      <c r="AF224" s="3">
        <f t="shared" si="107"/>
        <v>0</v>
      </c>
      <c r="AH224">
        <f t="shared" si="108"/>
        <v>0</v>
      </c>
      <c r="AJ224">
        <f>(I224+J224+K224)*30</f>
        <v>0</v>
      </c>
    </row>
    <row r="225" spans="1:36" s="25" customFormat="1" hidden="1" outlineLevel="1" x14ac:dyDescent="0.25">
      <c r="A225" s="25" t="s">
        <v>294</v>
      </c>
      <c r="B225" s="25" t="s">
        <v>394</v>
      </c>
      <c r="C225" s="45">
        <v>1</v>
      </c>
      <c r="D225" s="45" t="s">
        <v>662</v>
      </c>
      <c r="E225" s="45">
        <v>3</v>
      </c>
      <c r="F225" s="45">
        <v>3</v>
      </c>
      <c r="G225" s="45">
        <v>1</v>
      </c>
      <c r="H225" s="45">
        <v>0</v>
      </c>
      <c r="I225" s="2"/>
      <c r="J225" s="2"/>
      <c r="K225" s="2"/>
      <c r="N225" s="45">
        <v>-1</v>
      </c>
      <c r="O225" s="45" t="s">
        <v>619</v>
      </c>
      <c r="P225" s="45" t="str">
        <f t="shared" si="115"/>
        <v>Beide</v>
      </c>
      <c r="Q225" s="45">
        <v>0.5</v>
      </c>
      <c r="R225" s="45">
        <v>1</v>
      </c>
      <c r="S225" s="45">
        <v>12</v>
      </c>
      <c r="T225" s="45"/>
      <c r="U225" s="48">
        <v>12500</v>
      </c>
      <c r="V225" s="48"/>
      <c r="X225" s="25">
        <f t="shared" si="100"/>
        <v>0</v>
      </c>
      <c r="Y225" s="25">
        <f t="shared" si="101"/>
        <v>0</v>
      </c>
      <c r="Z225" s="25">
        <f t="shared" si="102"/>
        <v>0</v>
      </c>
      <c r="AA225" s="25">
        <f t="shared" si="103"/>
        <v>0</v>
      </c>
      <c r="AB225" s="25">
        <f t="shared" si="104"/>
        <v>0</v>
      </c>
      <c r="AC225" s="25">
        <f t="shared" si="105"/>
        <v>0</v>
      </c>
      <c r="AD225" s="25">
        <f t="shared" si="98"/>
        <v>0</v>
      </c>
      <c r="AE225" s="25">
        <f t="shared" si="106"/>
        <v>0</v>
      </c>
      <c r="AF225" s="48">
        <f t="shared" si="107"/>
        <v>0</v>
      </c>
      <c r="AH225" s="25">
        <f t="shared" si="108"/>
        <v>0</v>
      </c>
      <c r="AJ225" s="25">
        <f>(I225+J225+K225)*10</f>
        <v>0</v>
      </c>
    </row>
    <row r="226" spans="1:36" s="25" customFormat="1" hidden="1" outlineLevel="1" x14ac:dyDescent="0.25">
      <c r="A226" s="25" t="s">
        <v>287</v>
      </c>
      <c r="B226" s="25" t="s">
        <v>394</v>
      </c>
      <c r="C226" s="45">
        <v>2</v>
      </c>
      <c r="D226" s="45" t="s">
        <v>662</v>
      </c>
      <c r="E226" s="45">
        <v>3</v>
      </c>
      <c r="F226" s="45">
        <v>3</v>
      </c>
      <c r="G226" s="45">
        <v>1</v>
      </c>
      <c r="H226" s="45">
        <v>0</v>
      </c>
      <c r="I226" s="2"/>
      <c r="J226" s="2"/>
      <c r="K226" s="2"/>
      <c r="N226" s="45">
        <v>-1</v>
      </c>
      <c r="O226" s="45" t="s">
        <v>619</v>
      </c>
      <c r="P226" s="67" t="str">
        <f t="shared" ref="P226:P227" si="116">IF(P180="Beide",P180,"Innere Sphäre")</f>
        <v>Beide</v>
      </c>
      <c r="Q226" s="45">
        <v>1</v>
      </c>
      <c r="R226" s="45">
        <v>1</v>
      </c>
      <c r="S226" s="45">
        <v>12</v>
      </c>
      <c r="T226" s="45"/>
      <c r="U226" s="48">
        <v>16000</v>
      </c>
      <c r="V226" s="48"/>
      <c r="X226" s="25">
        <f t="shared" si="100"/>
        <v>0</v>
      </c>
      <c r="Y226" s="25">
        <f t="shared" si="101"/>
        <v>0</v>
      </c>
      <c r="Z226" s="25">
        <f t="shared" si="102"/>
        <v>0</v>
      </c>
      <c r="AA226" s="25">
        <f t="shared" si="103"/>
        <v>0</v>
      </c>
      <c r="AB226" s="25">
        <f t="shared" si="104"/>
        <v>0</v>
      </c>
      <c r="AC226" s="25">
        <f t="shared" si="105"/>
        <v>0</v>
      </c>
      <c r="AD226" s="25">
        <f t="shared" si="98"/>
        <v>0</v>
      </c>
      <c r="AE226" s="25">
        <f t="shared" si="106"/>
        <v>0</v>
      </c>
      <c r="AF226" s="48">
        <f t="shared" si="107"/>
        <v>0</v>
      </c>
      <c r="AH226" s="25">
        <f t="shared" si="108"/>
        <v>0</v>
      </c>
      <c r="AJ226" s="25">
        <f>(I226+J226+K226)*10</f>
        <v>0</v>
      </c>
    </row>
    <row r="227" spans="1:36" hidden="1" outlineLevel="1" x14ac:dyDescent="0.25">
      <c r="A227" t="s">
        <v>322</v>
      </c>
      <c r="B227" t="s">
        <v>394</v>
      </c>
      <c r="C227" s="67">
        <f>C226-1</f>
        <v>1</v>
      </c>
      <c r="D227" s="67" t="s">
        <v>681</v>
      </c>
      <c r="E227" s="67">
        <f>E226</f>
        <v>3</v>
      </c>
      <c r="F227" s="67">
        <f>F226</f>
        <v>3</v>
      </c>
      <c r="G227" s="67">
        <v>1</v>
      </c>
      <c r="H227" s="67">
        <f>H226</f>
        <v>0</v>
      </c>
      <c r="I227" s="2"/>
      <c r="J227" s="2"/>
      <c r="K227" s="2"/>
      <c r="N227" s="67">
        <f>N226</f>
        <v>-1</v>
      </c>
      <c r="O227" s="67" t="str">
        <f>O226</f>
        <v>J</v>
      </c>
      <c r="P227" s="67" t="str">
        <f t="shared" si="116"/>
        <v>Beide</v>
      </c>
      <c r="Q227" s="67">
        <f>Q226+0.5</f>
        <v>1.5</v>
      </c>
      <c r="R227" s="67">
        <f>R226+1</f>
        <v>2</v>
      </c>
      <c r="S227" s="67">
        <f>S226*1.1</f>
        <v>13.200000000000001</v>
      </c>
      <c r="T227" s="67"/>
      <c r="U227" s="3">
        <f>U226+3000</f>
        <v>19000</v>
      </c>
      <c r="X227">
        <f t="shared" si="100"/>
        <v>0</v>
      </c>
      <c r="Y227">
        <f t="shared" si="101"/>
        <v>0</v>
      </c>
      <c r="Z227">
        <f t="shared" si="102"/>
        <v>0</v>
      </c>
      <c r="AA227">
        <f t="shared" si="103"/>
        <v>0</v>
      </c>
      <c r="AB227">
        <f t="shared" si="104"/>
        <v>0</v>
      </c>
      <c r="AC227">
        <f t="shared" si="105"/>
        <v>0</v>
      </c>
      <c r="AD227">
        <f t="shared" si="98"/>
        <v>0</v>
      </c>
      <c r="AE227">
        <f t="shared" si="106"/>
        <v>0</v>
      </c>
      <c r="AF227" s="3">
        <f t="shared" si="107"/>
        <v>0</v>
      </c>
      <c r="AH227">
        <f t="shared" si="108"/>
        <v>0</v>
      </c>
      <c r="AJ227">
        <f>(I227+J227+K227)*10</f>
        <v>0</v>
      </c>
    </row>
    <row r="228" spans="1:36" s="25" customFormat="1" hidden="1" outlineLevel="1" x14ac:dyDescent="0.25">
      <c r="A228" s="25" t="s">
        <v>287</v>
      </c>
      <c r="B228" s="25" t="s">
        <v>394</v>
      </c>
      <c r="C228" s="45">
        <v>2</v>
      </c>
      <c r="D228" s="45" t="s">
        <v>662</v>
      </c>
      <c r="E228" s="45">
        <v>3</v>
      </c>
      <c r="F228" s="45">
        <v>6</v>
      </c>
      <c r="G228" s="45">
        <v>1</v>
      </c>
      <c r="H228" s="45">
        <v>0</v>
      </c>
      <c r="I228" s="2"/>
      <c r="J228" s="2"/>
      <c r="K228" s="2"/>
      <c r="N228" s="45">
        <v>-1</v>
      </c>
      <c r="O228" s="45" t="s">
        <v>619</v>
      </c>
      <c r="P228" s="45" t="str">
        <f t="shared" ref="P228:P229" si="117">IF(P179="Beide",P179,"Clan")</f>
        <v>Beide</v>
      </c>
      <c r="Q228" s="45">
        <v>1</v>
      </c>
      <c r="R228" s="45">
        <v>1</v>
      </c>
      <c r="S228" s="45">
        <v>24</v>
      </c>
      <c r="T228" s="45"/>
      <c r="U228" s="48">
        <v>16000</v>
      </c>
      <c r="V228" s="48"/>
      <c r="X228" s="25">
        <f t="shared" si="100"/>
        <v>0</v>
      </c>
      <c r="Y228" s="25">
        <f t="shared" si="101"/>
        <v>0</v>
      </c>
      <c r="Z228" s="25">
        <f t="shared" si="102"/>
        <v>0</v>
      </c>
      <c r="AA228" s="25">
        <f t="shared" si="103"/>
        <v>0</v>
      </c>
      <c r="AB228" s="25">
        <f t="shared" si="104"/>
        <v>0</v>
      </c>
      <c r="AC228" s="25">
        <f t="shared" si="105"/>
        <v>0</v>
      </c>
      <c r="AD228" s="25">
        <f t="shared" si="98"/>
        <v>0</v>
      </c>
      <c r="AE228" s="25">
        <f t="shared" si="106"/>
        <v>0</v>
      </c>
      <c r="AF228" s="48">
        <f t="shared" si="107"/>
        <v>0</v>
      </c>
      <c r="AH228" s="25">
        <f t="shared" si="108"/>
        <v>0</v>
      </c>
      <c r="AJ228" s="25">
        <f>(I228+J228+K228)*10</f>
        <v>0</v>
      </c>
    </row>
    <row r="229" spans="1:36" hidden="1" outlineLevel="1" x14ac:dyDescent="0.25">
      <c r="A229" t="s">
        <v>322</v>
      </c>
      <c r="B229" t="s">
        <v>394</v>
      </c>
      <c r="C229" s="67">
        <f>C228-1</f>
        <v>1</v>
      </c>
      <c r="D229" s="67" t="s">
        <v>681</v>
      </c>
      <c r="E229" s="67">
        <f>E228</f>
        <v>3</v>
      </c>
      <c r="F229" s="67">
        <f>F228</f>
        <v>6</v>
      </c>
      <c r="G229" s="67">
        <v>1</v>
      </c>
      <c r="H229" s="67">
        <f>H228</f>
        <v>0</v>
      </c>
      <c r="I229" s="2"/>
      <c r="J229" s="2"/>
      <c r="K229" s="2"/>
      <c r="N229" s="67">
        <f>N228</f>
        <v>-1</v>
      </c>
      <c r="O229" s="67" t="str">
        <f>O228</f>
        <v>J</v>
      </c>
      <c r="P229" s="45" t="str">
        <f t="shared" si="117"/>
        <v>Beide</v>
      </c>
      <c r="Q229" s="67">
        <f>Q228+0.5</f>
        <v>1.5</v>
      </c>
      <c r="R229" s="67">
        <f>R228+1</f>
        <v>2</v>
      </c>
      <c r="S229" s="67">
        <f>S228*1.1</f>
        <v>26.400000000000002</v>
      </c>
      <c r="T229" s="67"/>
      <c r="U229" s="3">
        <f>U228+3000</f>
        <v>19000</v>
      </c>
      <c r="X229">
        <f t="shared" si="100"/>
        <v>0</v>
      </c>
      <c r="Y229">
        <f t="shared" si="101"/>
        <v>0</v>
      </c>
      <c r="Z229">
        <f t="shared" si="102"/>
        <v>0</v>
      </c>
      <c r="AA229">
        <f t="shared" si="103"/>
        <v>0</v>
      </c>
      <c r="AB229">
        <f t="shared" si="104"/>
        <v>0</v>
      </c>
      <c r="AC229">
        <f t="shared" si="105"/>
        <v>0</v>
      </c>
      <c r="AD229">
        <f t="shared" si="98"/>
        <v>0</v>
      </c>
      <c r="AE229">
        <f t="shared" si="106"/>
        <v>0</v>
      </c>
      <c r="AF229" s="3">
        <f t="shared" si="107"/>
        <v>0</v>
      </c>
      <c r="AH229">
        <f t="shared" si="108"/>
        <v>0</v>
      </c>
      <c r="AJ229">
        <f>(I229+J229+K229)*10</f>
        <v>0</v>
      </c>
    </row>
    <row r="230" spans="1:36" s="25" customFormat="1" hidden="1" outlineLevel="1" x14ac:dyDescent="0.25">
      <c r="A230" s="25" t="s">
        <v>288</v>
      </c>
      <c r="B230" s="25" t="s">
        <v>394</v>
      </c>
      <c r="C230" s="45">
        <v>4</v>
      </c>
      <c r="D230" s="45" t="s">
        <v>663</v>
      </c>
      <c r="E230" s="45">
        <v>6</v>
      </c>
      <c r="F230" s="45">
        <v>6</v>
      </c>
      <c r="G230" s="45">
        <v>1</v>
      </c>
      <c r="H230" s="45">
        <v>1</v>
      </c>
      <c r="I230" s="2"/>
      <c r="J230" s="2"/>
      <c r="K230" s="2"/>
      <c r="N230" s="45">
        <v>-1</v>
      </c>
      <c r="O230" s="45" t="s">
        <v>619</v>
      </c>
      <c r="P230" s="67" t="str">
        <f>IF(P224="Beide",P224,"Innere Sphäre")</f>
        <v>Beide</v>
      </c>
      <c r="Q230" s="45">
        <v>2</v>
      </c>
      <c r="R230" s="45">
        <v>1</v>
      </c>
      <c r="S230" s="45">
        <v>48</v>
      </c>
      <c r="T230" s="45"/>
      <c r="U230" s="48">
        <v>60000</v>
      </c>
      <c r="V230" s="48"/>
      <c r="X230" s="25">
        <f t="shared" si="100"/>
        <v>0</v>
      </c>
      <c r="Y230" s="25">
        <f t="shared" si="101"/>
        <v>0</v>
      </c>
      <c r="Z230" s="25">
        <f t="shared" si="102"/>
        <v>0</v>
      </c>
      <c r="AA230" s="25">
        <f t="shared" si="103"/>
        <v>0</v>
      </c>
      <c r="AB230" s="25">
        <f t="shared" si="104"/>
        <v>0</v>
      </c>
      <c r="AC230" s="25">
        <f t="shared" si="105"/>
        <v>0</v>
      </c>
      <c r="AD230" s="25">
        <f t="shared" si="98"/>
        <v>0</v>
      </c>
      <c r="AE230" s="25">
        <f t="shared" si="106"/>
        <v>0</v>
      </c>
      <c r="AF230" s="48">
        <f t="shared" si="107"/>
        <v>0</v>
      </c>
      <c r="AH230" s="25">
        <f t="shared" si="108"/>
        <v>0</v>
      </c>
      <c r="AJ230" s="25">
        <f>(I230+J230+K230)*20</f>
        <v>0</v>
      </c>
    </row>
    <row r="231" spans="1:36" hidden="1" outlineLevel="1" x14ac:dyDescent="0.25">
      <c r="A231" t="s">
        <v>323</v>
      </c>
      <c r="B231" t="s">
        <v>394</v>
      </c>
      <c r="C231" s="67">
        <f>C230-1</f>
        <v>3</v>
      </c>
      <c r="D231" s="67" t="s">
        <v>671</v>
      </c>
      <c r="E231" s="67">
        <f>E230</f>
        <v>6</v>
      </c>
      <c r="F231" s="67">
        <f>F230</f>
        <v>6</v>
      </c>
      <c r="G231" s="67">
        <v>1</v>
      </c>
      <c r="H231" s="67">
        <f>H230</f>
        <v>1</v>
      </c>
      <c r="I231" s="2"/>
      <c r="J231" s="2"/>
      <c r="K231" s="2"/>
      <c r="N231" s="67">
        <f>N230</f>
        <v>-1</v>
      </c>
      <c r="O231" s="67" t="str">
        <f>O230</f>
        <v>J</v>
      </c>
      <c r="P231" s="67" t="str">
        <f t="shared" ref="P231" si="118">IF(P185="Beide",P185,"Innere Sphäre")</f>
        <v>Beide</v>
      </c>
      <c r="Q231" s="67">
        <f>Q230+0.5</f>
        <v>2.5</v>
      </c>
      <c r="R231" s="67">
        <f>R230+1</f>
        <v>2</v>
      </c>
      <c r="S231" s="67">
        <f>S230*1.1</f>
        <v>52.800000000000004</v>
      </c>
      <c r="T231" s="67"/>
      <c r="U231" s="3">
        <f>U230+3000</f>
        <v>63000</v>
      </c>
      <c r="X231">
        <f t="shared" si="100"/>
        <v>0</v>
      </c>
      <c r="Y231">
        <f t="shared" si="101"/>
        <v>0</v>
      </c>
      <c r="Z231">
        <f t="shared" si="102"/>
        <v>0</v>
      </c>
      <c r="AA231">
        <f t="shared" si="103"/>
        <v>0</v>
      </c>
      <c r="AB231">
        <f t="shared" si="104"/>
        <v>0</v>
      </c>
      <c r="AC231">
        <f t="shared" si="105"/>
        <v>0</v>
      </c>
      <c r="AD231">
        <f t="shared" si="98"/>
        <v>0</v>
      </c>
      <c r="AE231">
        <f t="shared" si="106"/>
        <v>0</v>
      </c>
      <c r="AF231" s="3">
        <f t="shared" si="107"/>
        <v>0</v>
      </c>
      <c r="AH231">
        <f t="shared" si="108"/>
        <v>0</v>
      </c>
      <c r="AJ231">
        <f>(I231+J231+K231)*20</f>
        <v>0</v>
      </c>
    </row>
    <row r="232" spans="1:36" s="25" customFormat="1" hidden="1" outlineLevel="1" x14ac:dyDescent="0.25">
      <c r="A232" s="25" t="s">
        <v>288</v>
      </c>
      <c r="B232" s="25" t="s">
        <v>394</v>
      </c>
      <c r="C232" s="45">
        <v>4</v>
      </c>
      <c r="D232" s="45" t="s">
        <v>663</v>
      </c>
      <c r="E232" s="45">
        <v>7</v>
      </c>
      <c r="F232" s="45">
        <v>12</v>
      </c>
      <c r="G232" s="45">
        <v>1</v>
      </c>
      <c r="H232" s="45">
        <v>1</v>
      </c>
      <c r="I232" s="2"/>
      <c r="J232" s="2"/>
      <c r="K232" s="2"/>
      <c r="N232" s="45">
        <v>-1</v>
      </c>
      <c r="O232" s="45" t="s">
        <v>619</v>
      </c>
      <c r="P232" s="45" t="str">
        <f t="shared" ref="P232" si="119">IF(P183="Beide",P183,"Clan")</f>
        <v>Beide</v>
      </c>
      <c r="Q232" s="45">
        <v>2</v>
      </c>
      <c r="R232" s="45">
        <v>1</v>
      </c>
      <c r="S232" s="45">
        <v>111</v>
      </c>
      <c r="T232" s="45"/>
      <c r="U232" s="48">
        <v>60000</v>
      </c>
      <c r="V232" s="48"/>
      <c r="X232" s="25">
        <f t="shared" si="100"/>
        <v>0</v>
      </c>
      <c r="Y232" s="25">
        <f t="shared" si="101"/>
        <v>0</v>
      </c>
      <c r="Z232" s="25">
        <f t="shared" si="102"/>
        <v>0</v>
      </c>
      <c r="AA232" s="25">
        <f t="shared" si="103"/>
        <v>0</v>
      </c>
      <c r="AB232" s="25">
        <f t="shared" si="104"/>
        <v>0</v>
      </c>
      <c r="AC232" s="25">
        <f t="shared" si="105"/>
        <v>0</v>
      </c>
      <c r="AD232" s="25">
        <f t="shared" si="98"/>
        <v>0</v>
      </c>
      <c r="AE232" s="25">
        <f t="shared" si="106"/>
        <v>0</v>
      </c>
      <c r="AF232" s="48">
        <f t="shared" si="107"/>
        <v>0</v>
      </c>
      <c r="AH232" s="25">
        <f t="shared" si="108"/>
        <v>0</v>
      </c>
      <c r="AJ232" s="25">
        <f>(I232+J232+K232)*20</f>
        <v>0</v>
      </c>
    </row>
    <row r="233" spans="1:36" hidden="1" outlineLevel="1" x14ac:dyDescent="0.25">
      <c r="A233" t="s">
        <v>323</v>
      </c>
      <c r="B233" t="s">
        <v>394</v>
      </c>
      <c r="C233" s="67">
        <f>C232-1</f>
        <v>3</v>
      </c>
      <c r="D233" s="67" t="s">
        <v>671</v>
      </c>
      <c r="E233" s="67">
        <f>E232</f>
        <v>7</v>
      </c>
      <c r="F233" s="67">
        <f>F232</f>
        <v>12</v>
      </c>
      <c r="G233" s="67">
        <v>1</v>
      </c>
      <c r="H233" s="67">
        <f>H232</f>
        <v>1</v>
      </c>
      <c r="I233" s="2"/>
      <c r="J233" s="2"/>
      <c r="K233" s="2"/>
      <c r="N233" s="67">
        <f>N232</f>
        <v>-1</v>
      </c>
      <c r="O233" s="67" t="str">
        <f>O232</f>
        <v>J</v>
      </c>
      <c r="P233" s="45" t="str">
        <f>IF(P224="Beide",P224,"Clan")</f>
        <v>Beide</v>
      </c>
      <c r="Q233" s="67">
        <f>Q232+0.5</f>
        <v>2.5</v>
      </c>
      <c r="R233" s="67">
        <f>R232+1</f>
        <v>2</v>
      </c>
      <c r="S233" s="67">
        <f>S232*1.1</f>
        <v>122.10000000000001</v>
      </c>
      <c r="T233" s="67"/>
      <c r="U233" s="3">
        <f>U232+3000</f>
        <v>63000</v>
      </c>
      <c r="X233">
        <f t="shared" si="100"/>
        <v>0</v>
      </c>
      <c r="Y233">
        <f t="shared" si="101"/>
        <v>0</v>
      </c>
      <c r="Z233">
        <f t="shared" si="102"/>
        <v>0</v>
      </c>
      <c r="AA233">
        <f t="shared" si="103"/>
        <v>0</v>
      </c>
      <c r="AB233">
        <f t="shared" si="104"/>
        <v>0</v>
      </c>
      <c r="AC233">
        <f t="shared" si="105"/>
        <v>0</v>
      </c>
      <c r="AD233">
        <f t="shared" si="98"/>
        <v>0</v>
      </c>
      <c r="AE233">
        <f t="shared" si="106"/>
        <v>0</v>
      </c>
      <c r="AF233" s="3">
        <f t="shared" si="107"/>
        <v>0</v>
      </c>
      <c r="AH233">
        <f t="shared" si="108"/>
        <v>0</v>
      </c>
      <c r="AJ233">
        <f>(I233+J233+K233)*20</f>
        <v>0</v>
      </c>
    </row>
    <row r="234" spans="1:36" s="25" customFormat="1" hidden="1" outlineLevel="1" x14ac:dyDescent="0.25">
      <c r="A234" s="25" t="s">
        <v>289</v>
      </c>
      <c r="B234" s="25" t="s">
        <v>394</v>
      </c>
      <c r="C234" s="45">
        <v>10</v>
      </c>
      <c r="D234" s="45" t="s">
        <v>663</v>
      </c>
      <c r="E234" s="45">
        <v>9</v>
      </c>
      <c r="F234" s="45">
        <v>10</v>
      </c>
      <c r="G234" s="45">
        <v>1</v>
      </c>
      <c r="H234" s="45">
        <v>2</v>
      </c>
      <c r="I234" s="2"/>
      <c r="J234" s="2"/>
      <c r="K234" s="2"/>
      <c r="N234" s="45">
        <v>-1</v>
      </c>
      <c r="O234" s="45" t="s">
        <v>619</v>
      </c>
      <c r="P234" s="67" t="str">
        <f t="shared" ref="P234:P235" si="120">IF(P188="Beide",P188,"Innere Sphäre")</f>
        <v>Beide</v>
      </c>
      <c r="Q234" s="45">
        <v>7</v>
      </c>
      <c r="R234" s="45">
        <v>2</v>
      </c>
      <c r="S234" s="45">
        <v>119</v>
      </c>
      <c r="T234" s="45"/>
      <c r="U234" s="48">
        <v>175000</v>
      </c>
      <c r="V234" s="48"/>
      <c r="X234" s="25">
        <f t="shared" si="100"/>
        <v>0</v>
      </c>
      <c r="Y234" s="25">
        <f t="shared" si="101"/>
        <v>0</v>
      </c>
      <c r="Z234" s="25">
        <f t="shared" si="102"/>
        <v>0</v>
      </c>
      <c r="AA234" s="25">
        <f t="shared" si="103"/>
        <v>0</v>
      </c>
      <c r="AB234" s="25">
        <f t="shared" si="104"/>
        <v>0</v>
      </c>
      <c r="AC234" s="25">
        <f t="shared" si="105"/>
        <v>0</v>
      </c>
      <c r="AD234" s="25">
        <f t="shared" si="98"/>
        <v>0</v>
      </c>
      <c r="AE234" s="25">
        <f t="shared" si="106"/>
        <v>0</v>
      </c>
      <c r="AF234" s="48">
        <f t="shared" si="107"/>
        <v>0</v>
      </c>
      <c r="AH234" s="25">
        <f t="shared" si="108"/>
        <v>0</v>
      </c>
      <c r="AJ234" s="25">
        <f>(I234+J234+K234)*30</f>
        <v>0</v>
      </c>
    </row>
    <row r="235" spans="1:36" hidden="1" outlineLevel="1" x14ac:dyDescent="0.25">
      <c r="A235" t="s">
        <v>324</v>
      </c>
      <c r="B235" t="s">
        <v>394</v>
      </c>
      <c r="C235" s="67">
        <f>C234-1</f>
        <v>9</v>
      </c>
      <c r="D235" s="67" t="s">
        <v>671</v>
      </c>
      <c r="E235" s="67">
        <f>E234</f>
        <v>9</v>
      </c>
      <c r="F235" s="67">
        <f>F234</f>
        <v>10</v>
      </c>
      <c r="G235" s="67">
        <v>1</v>
      </c>
      <c r="H235" s="67">
        <f>H234</f>
        <v>2</v>
      </c>
      <c r="I235" s="2"/>
      <c r="J235" s="2"/>
      <c r="K235" s="2"/>
      <c r="N235" s="67">
        <f>N234</f>
        <v>-1</v>
      </c>
      <c r="O235" s="67" t="str">
        <f>O234</f>
        <v>J</v>
      </c>
      <c r="P235" s="67" t="str">
        <f t="shared" si="120"/>
        <v>Beide</v>
      </c>
      <c r="Q235" s="67">
        <f>Q234+0.5</f>
        <v>7.5</v>
      </c>
      <c r="R235" s="67">
        <f>R234+1</f>
        <v>3</v>
      </c>
      <c r="S235" s="67">
        <f>S234*1.1</f>
        <v>130.9</v>
      </c>
      <c r="T235" s="67"/>
      <c r="U235" s="3">
        <f>U234+3000</f>
        <v>178000</v>
      </c>
      <c r="X235">
        <f t="shared" si="100"/>
        <v>0</v>
      </c>
      <c r="Y235">
        <f t="shared" si="101"/>
        <v>0</v>
      </c>
      <c r="Z235">
        <f t="shared" si="102"/>
        <v>0</v>
      </c>
      <c r="AA235">
        <f t="shared" si="103"/>
        <v>0</v>
      </c>
      <c r="AB235">
        <f t="shared" si="104"/>
        <v>0</v>
      </c>
      <c r="AC235">
        <f t="shared" si="105"/>
        <v>0</v>
      </c>
      <c r="AD235">
        <f t="shared" si="98"/>
        <v>0</v>
      </c>
      <c r="AE235">
        <f t="shared" si="106"/>
        <v>0</v>
      </c>
      <c r="AF235" s="3">
        <f t="shared" si="107"/>
        <v>0</v>
      </c>
      <c r="AH235">
        <f t="shared" si="108"/>
        <v>0</v>
      </c>
      <c r="AJ235">
        <f>(I235+J235+K235)*30</f>
        <v>0</v>
      </c>
    </row>
    <row r="236" spans="1:36" s="25" customFormat="1" hidden="1" outlineLevel="1" x14ac:dyDescent="0.25">
      <c r="A236" s="25" t="s">
        <v>289</v>
      </c>
      <c r="B236" s="25" t="s">
        <v>394</v>
      </c>
      <c r="C236" s="45">
        <v>10</v>
      </c>
      <c r="D236" s="45" t="s">
        <v>663</v>
      </c>
      <c r="E236" s="45">
        <v>10</v>
      </c>
      <c r="F236" s="45">
        <v>20</v>
      </c>
      <c r="G236" s="45">
        <v>1</v>
      </c>
      <c r="H236" s="45">
        <v>2</v>
      </c>
      <c r="I236" s="2"/>
      <c r="J236" s="2"/>
      <c r="K236" s="2"/>
      <c r="N236" s="45">
        <v>-1</v>
      </c>
      <c r="O236" s="45" t="s">
        <v>619</v>
      </c>
      <c r="P236" s="45" t="str">
        <f t="shared" ref="P236:P237" si="121">IF(P187="Beide",P187,"Clan")</f>
        <v>Beide</v>
      </c>
      <c r="Q236" s="45">
        <v>6</v>
      </c>
      <c r="R236" s="45">
        <v>2</v>
      </c>
      <c r="S236" s="45">
        <v>265</v>
      </c>
      <c r="T236" s="45"/>
      <c r="U236" s="48">
        <v>175000</v>
      </c>
      <c r="V236" s="48"/>
      <c r="X236" s="25">
        <f t="shared" si="100"/>
        <v>0</v>
      </c>
      <c r="Y236" s="25">
        <f t="shared" si="101"/>
        <v>0</v>
      </c>
      <c r="Z236" s="25">
        <f t="shared" si="102"/>
        <v>0</v>
      </c>
      <c r="AA236" s="25">
        <f t="shared" si="103"/>
        <v>0</v>
      </c>
      <c r="AB236" s="25">
        <f t="shared" si="104"/>
        <v>0</v>
      </c>
      <c r="AC236" s="25">
        <f t="shared" si="105"/>
        <v>0</v>
      </c>
      <c r="AD236" s="25">
        <f t="shared" si="98"/>
        <v>0</v>
      </c>
      <c r="AE236" s="25">
        <f t="shared" si="106"/>
        <v>0</v>
      </c>
      <c r="AF236" s="48">
        <f t="shared" si="107"/>
        <v>0</v>
      </c>
      <c r="AH236" s="25">
        <f t="shared" si="108"/>
        <v>0</v>
      </c>
      <c r="AJ236" s="25">
        <f>(I236+J236+K236)*30</f>
        <v>0</v>
      </c>
    </row>
    <row r="237" spans="1:36" hidden="1" outlineLevel="1" x14ac:dyDescent="0.25">
      <c r="A237" t="s">
        <v>324</v>
      </c>
      <c r="B237" t="s">
        <v>394</v>
      </c>
      <c r="C237" s="67">
        <f>C236-1</f>
        <v>9</v>
      </c>
      <c r="D237" s="67" t="s">
        <v>671</v>
      </c>
      <c r="E237" s="67">
        <f>E236</f>
        <v>10</v>
      </c>
      <c r="F237" s="67">
        <f>F236</f>
        <v>20</v>
      </c>
      <c r="G237" s="67">
        <v>1</v>
      </c>
      <c r="H237" s="67">
        <f>H236</f>
        <v>2</v>
      </c>
      <c r="I237" s="2"/>
      <c r="J237" s="2"/>
      <c r="K237" s="2"/>
      <c r="N237" s="67">
        <f>N236</f>
        <v>-1</v>
      </c>
      <c r="O237" s="67" t="str">
        <f>O236</f>
        <v>J</v>
      </c>
      <c r="P237" s="45" t="str">
        <f t="shared" si="121"/>
        <v>Beide</v>
      </c>
      <c r="Q237" s="67">
        <f>Q236+0.5</f>
        <v>6.5</v>
      </c>
      <c r="R237" s="67">
        <f>R236+1</f>
        <v>3</v>
      </c>
      <c r="S237" s="67">
        <f>S236*1.1</f>
        <v>291.5</v>
      </c>
      <c r="T237" s="67"/>
      <c r="U237" s="3">
        <f>U236+3000</f>
        <v>178000</v>
      </c>
      <c r="X237">
        <f t="shared" si="100"/>
        <v>0</v>
      </c>
      <c r="Y237">
        <f t="shared" si="101"/>
        <v>0</v>
      </c>
      <c r="Z237">
        <f t="shared" si="102"/>
        <v>0</v>
      </c>
      <c r="AA237">
        <f t="shared" si="103"/>
        <v>0</v>
      </c>
      <c r="AB237">
        <f t="shared" si="104"/>
        <v>0</v>
      </c>
      <c r="AC237">
        <f t="shared" si="105"/>
        <v>0</v>
      </c>
      <c r="AD237">
        <f t="shared" si="98"/>
        <v>0</v>
      </c>
      <c r="AE237">
        <f t="shared" si="106"/>
        <v>0</v>
      </c>
      <c r="AF237" s="3">
        <f t="shared" si="107"/>
        <v>0</v>
      </c>
      <c r="AH237">
        <f t="shared" si="108"/>
        <v>0</v>
      </c>
      <c r="AJ237">
        <f>(I237+J237+K237)*30</f>
        <v>0</v>
      </c>
    </row>
    <row r="238" spans="1:36" s="25" customFormat="1" hidden="1" outlineLevel="1" x14ac:dyDescent="0.25">
      <c r="A238" s="25" t="s">
        <v>303</v>
      </c>
      <c r="B238" s="25" t="s">
        <v>394</v>
      </c>
      <c r="C238" s="45">
        <v>3</v>
      </c>
      <c r="D238" s="45" t="s">
        <v>673</v>
      </c>
      <c r="E238" s="45">
        <v>5</v>
      </c>
      <c r="F238" s="45">
        <v>6</v>
      </c>
      <c r="G238" s="45">
        <v>1</v>
      </c>
      <c r="H238" s="45">
        <v>0</v>
      </c>
      <c r="I238" s="2"/>
      <c r="J238" s="2"/>
      <c r="K238" s="2"/>
      <c r="N238" s="45">
        <v>-1</v>
      </c>
      <c r="O238" s="45" t="s">
        <v>619</v>
      </c>
      <c r="P238" s="45" t="str">
        <f t="shared" ref="P238:P243" si="122">IF(P189="Beide",P189,"Clan")</f>
        <v>Beide</v>
      </c>
      <c r="Q238" s="45">
        <v>1.5</v>
      </c>
      <c r="R238" s="45">
        <v>1</v>
      </c>
      <c r="S238" s="45">
        <v>36</v>
      </c>
      <c r="T238" s="45"/>
      <c r="U238" s="48">
        <v>30000</v>
      </c>
      <c r="V238" s="48"/>
      <c r="X238" s="25">
        <f t="shared" si="100"/>
        <v>0</v>
      </c>
      <c r="Y238" s="25">
        <f t="shared" si="101"/>
        <v>0</v>
      </c>
      <c r="Z238" s="25">
        <f t="shared" si="102"/>
        <v>0</v>
      </c>
      <c r="AA238" s="25">
        <f t="shared" si="103"/>
        <v>0</v>
      </c>
      <c r="AB238" s="25">
        <f t="shared" si="104"/>
        <v>0</v>
      </c>
      <c r="AC238" s="25">
        <f t="shared" si="105"/>
        <v>0</v>
      </c>
      <c r="AD238" s="25">
        <f t="shared" si="98"/>
        <v>0</v>
      </c>
      <c r="AE238" s="25">
        <f t="shared" si="106"/>
        <v>0</v>
      </c>
      <c r="AF238" s="48">
        <f t="shared" si="107"/>
        <v>0</v>
      </c>
      <c r="AH238" s="25">
        <f t="shared" si="108"/>
        <v>0</v>
      </c>
      <c r="AJ238" s="25">
        <f>(I238+J238+K238)*10</f>
        <v>0</v>
      </c>
    </row>
    <row r="239" spans="1:36" hidden="1" outlineLevel="1" x14ac:dyDescent="0.25">
      <c r="A239" t="s">
        <v>325</v>
      </c>
      <c r="B239" t="s">
        <v>394</v>
      </c>
      <c r="C239" s="67">
        <f>C238-1</f>
        <v>2</v>
      </c>
      <c r="D239" s="67" t="s">
        <v>677</v>
      </c>
      <c r="E239" s="67">
        <f>E238</f>
        <v>5</v>
      </c>
      <c r="F239" s="67">
        <f>F238</f>
        <v>6</v>
      </c>
      <c r="G239" s="67">
        <v>1</v>
      </c>
      <c r="H239" s="67">
        <f>H238</f>
        <v>0</v>
      </c>
      <c r="I239" s="2"/>
      <c r="J239" s="2"/>
      <c r="K239" s="2"/>
      <c r="N239" s="67">
        <f>N238</f>
        <v>-1</v>
      </c>
      <c r="O239" s="67" t="str">
        <f>O238</f>
        <v>J</v>
      </c>
      <c r="P239" s="67" t="str">
        <f t="shared" si="122"/>
        <v>Beide</v>
      </c>
      <c r="Q239" s="67">
        <f>Q238+0.5</f>
        <v>2</v>
      </c>
      <c r="R239" s="67">
        <f>R238+1</f>
        <v>2</v>
      </c>
      <c r="S239" s="67">
        <f>S238*1.1</f>
        <v>39.6</v>
      </c>
      <c r="T239" s="67"/>
      <c r="U239" s="3">
        <f>U238+3000</f>
        <v>33000</v>
      </c>
      <c r="X239">
        <f t="shared" si="100"/>
        <v>0</v>
      </c>
      <c r="Y239">
        <f t="shared" si="101"/>
        <v>0</v>
      </c>
      <c r="Z239">
        <f t="shared" si="102"/>
        <v>0</v>
      </c>
      <c r="AA239">
        <f t="shared" si="103"/>
        <v>0</v>
      </c>
      <c r="AB239">
        <f t="shared" si="104"/>
        <v>0</v>
      </c>
      <c r="AC239">
        <f t="shared" si="105"/>
        <v>0</v>
      </c>
      <c r="AD239">
        <f t="shared" si="98"/>
        <v>0</v>
      </c>
      <c r="AE239">
        <f t="shared" si="106"/>
        <v>0</v>
      </c>
      <c r="AF239" s="3">
        <f t="shared" si="107"/>
        <v>0</v>
      </c>
      <c r="AH239">
        <f t="shared" si="108"/>
        <v>0</v>
      </c>
      <c r="AJ239">
        <f>(I239+J239+K239)*10</f>
        <v>0</v>
      </c>
    </row>
    <row r="240" spans="1:36" s="25" customFormat="1" hidden="1" outlineLevel="1" x14ac:dyDescent="0.25">
      <c r="A240" s="25" t="s">
        <v>304</v>
      </c>
      <c r="B240" s="25" t="s">
        <v>394</v>
      </c>
      <c r="C240" s="45">
        <v>6</v>
      </c>
      <c r="D240" s="45" t="s">
        <v>674</v>
      </c>
      <c r="E240" s="45">
        <v>7</v>
      </c>
      <c r="F240" s="45">
        <v>14</v>
      </c>
      <c r="G240" s="45">
        <v>1</v>
      </c>
      <c r="H240" s="45">
        <v>1</v>
      </c>
      <c r="I240" s="2"/>
      <c r="J240" s="2"/>
      <c r="K240" s="2"/>
      <c r="N240" s="45">
        <v>-1</v>
      </c>
      <c r="O240" s="45" t="s">
        <v>619</v>
      </c>
      <c r="P240" s="45" t="str">
        <f t="shared" si="122"/>
        <v>Beide</v>
      </c>
      <c r="Q240" s="45">
        <v>2</v>
      </c>
      <c r="R240" s="45">
        <v>2</v>
      </c>
      <c r="S240" s="45">
        <v>117</v>
      </c>
      <c r="T240" s="45"/>
      <c r="U240" s="48">
        <v>150000</v>
      </c>
      <c r="V240" s="48"/>
      <c r="X240" s="25">
        <f t="shared" si="100"/>
        <v>0</v>
      </c>
      <c r="Y240" s="25">
        <f t="shared" si="101"/>
        <v>0</v>
      </c>
      <c r="Z240" s="25">
        <f t="shared" si="102"/>
        <v>0</v>
      </c>
      <c r="AA240" s="25">
        <f t="shared" si="103"/>
        <v>0</v>
      </c>
      <c r="AB240" s="25">
        <f t="shared" si="104"/>
        <v>0</v>
      </c>
      <c r="AC240" s="25">
        <f t="shared" si="105"/>
        <v>0</v>
      </c>
      <c r="AD240" s="25">
        <f t="shared" si="98"/>
        <v>0</v>
      </c>
      <c r="AE240" s="25">
        <f t="shared" si="106"/>
        <v>0</v>
      </c>
      <c r="AF240" s="48">
        <f t="shared" si="107"/>
        <v>0</v>
      </c>
      <c r="AH240" s="25">
        <f t="shared" si="108"/>
        <v>0</v>
      </c>
      <c r="AJ240" s="25">
        <f>(I240+J240+K240)*20</f>
        <v>0</v>
      </c>
    </row>
    <row r="241" spans="1:36" hidden="1" outlineLevel="1" x14ac:dyDescent="0.25">
      <c r="A241" t="s">
        <v>326</v>
      </c>
      <c r="B241" t="s">
        <v>394</v>
      </c>
      <c r="C241" s="67">
        <f>C240-1</f>
        <v>5</v>
      </c>
      <c r="D241" s="67" t="s">
        <v>678</v>
      </c>
      <c r="E241" s="67">
        <f>E240</f>
        <v>7</v>
      </c>
      <c r="F241" s="67">
        <f>F240</f>
        <v>14</v>
      </c>
      <c r="G241" s="67">
        <v>1</v>
      </c>
      <c r="H241" s="67">
        <f>H240</f>
        <v>1</v>
      </c>
      <c r="I241" s="2"/>
      <c r="J241" s="2"/>
      <c r="K241" s="2"/>
      <c r="N241" s="67">
        <f>N240</f>
        <v>-1</v>
      </c>
      <c r="O241" s="67" t="str">
        <f>O240</f>
        <v>J</v>
      </c>
      <c r="P241" s="67" t="str">
        <f t="shared" si="122"/>
        <v>Beide</v>
      </c>
      <c r="Q241" s="67">
        <f>Q240+0.5</f>
        <v>2.5</v>
      </c>
      <c r="R241" s="67">
        <f>R240+1</f>
        <v>3</v>
      </c>
      <c r="S241" s="67">
        <f>S240*1.1</f>
        <v>128.70000000000002</v>
      </c>
      <c r="T241" s="67"/>
      <c r="U241" s="3">
        <f>U240+3000</f>
        <v>153000</v>
      </c>
      <c r="X241">
        <f t="shared" si="100"/>
        <v>0</v>
      </c>
      <c r="Y241">
        <f t="shared" si="101"/>
        <v>0</v>
      </c>
      <c r="Z241">
        <f t="shared" si="102"/>
        <v>0</v>
      </c>
      <c r="AA241">
        <f t="shared" si="103"/>
        <v>0</v>
      </c>
      <c r="AB241">
        <f t="shared" si="104"/>
        <v>0</v>
      </c>
      <c r="AC241">
        <f t="shared" si="105"/>
        <v>0</v>
      </c>
      <c r="AD241">
        <f t="shared" si="98"/>
        <v>0</v>
      </c>
      <c r="AE241">
        <f t="shared" si="106"/>
        <v>0</v>
      </c>
      <c r="AF241" s="3">
        <f t="shared" si="107"/>
        <v>0</v>
      </c>
      <c r="AH241">
        <f t="shared" si="108"/>
        <v>0</v>
      </c>
      <c r="AJ241">
        <f>(I241+J241+K241)*20</f>
        <v>0</v>
      </c>
    </row>
    <row r="242" spans="1:36" s="25" customFormat="1" hidden="1" outlineLevel="1" x14ac:dyDescent="0.25">
      <c r="A242" s="25" t="s">
        <v>305</v>
      </c>
      <c r="B242" s="25" t="s">
        <v>394</v>
      </c>
      <c r="C242" s="45">
        <v>13</v>
      </c>
      <c r="D242" s="45" t="s">
        <v>674</v>
      </c>
      <c r="E242" s="45">
        <v>10</v>
      </c>
      <c r="F242" s="45">
        <v>23</v>
      </c>
      <c r="G242" s="45">
        <v>1</v>
      </c>
      <c r="H242" s="45">
        <v>2</v>
      </c>
      <c r="I242" s="2"/>
      <c r="J242" s="2"/>
      <c r="K242" s="2"/>
      <c r="N242" s="45">
        <v>-1</v>
      </c>
      <c r="O242" s="45" t="s">
        <v>619</v>
      </c>
      <c r="P242" s="45" t="str">
        <f t="shared" si="122"/>
        <v>Beide</v>
      </c>
      <c r="Q242" s="45">
        <v>6</v>
      </c>
      <c r="R242" s="45">
        <v>3</v>
      </c>
      <c r="S242" s="45">
        <v>272</v>
      </c>
      <c r="T242" s="45"/>
      <c r="U242" s="48">
        <v>400000</v>
      </c>
      <c r="V242" s="48"/>
      <c r="X242" s="25">
        <f t="shared" si="100"/>
        <v>0</v>
      </c>
      <c r="Y242" s="25">
        <f t="shared" si="101"/>
        <v>0</v>
      </c>
      <c r="Z242" s="25">
        <f t="shared" si="102"/>
        <v>0</v>
      </c>
      <c r="AA242" s="25">
        <f t="shared" si="103"/>
        <v>0</v>
      </c>
      <c r="AB242" s="25">
        <f t="shared" si="104"/>
        <v>0</v>
      </c>
      <c r="AC242" s="25">
        <f t="shared" si="105"/>
        <v>0</v>
      </c>
      <c r="AD242" s="25">
        <f t="shared" si="98"/>
        <v>0</v>
      </c>
      <c r="AE242" s="25">
        <f t="shared" si="106"/>
        <v>0</v>
      </c>
      <c r="AF242" s="48">
        <f t="shared" si="107"/>
        <v>0</v>
      </c>
      <c r="AH242" s="25">
        <f t="shared" si="108"/>
        <v>0</v>
      </c>
      <c r="AJ242" s="25">
        <f>(I242+J242+K242)*30</f>
        <v>0</v>
      </c>
    </row>
    <row r="243" spans="1:36" hidden="1" outlineLevel="1" x14ac:dyDescent="0.25">
      <c r="A243" t="s">
        <v>327</v>
      </c>
      <c r="B243" t="s">
        <v>394</v>
      </c>
      <c r="C243" s="67">
        <f>C242-1</f>
        <v>12</v>
      </c>
      <c r="D243" s="67" t="s">
        <v>678</v>
      </c>
      <c r="E243" s="67">
        <f>E242</f>
        <v>10</v>
      </c>
      <c r="F243" s="67">
        <f>F242</f>
        <v>23</v>
      </c>
      <c r="G243" s="67">
        <v>1</v>
      </c>
      <c r="H243" s="67">
        <f>H242</f>
        <v>2</v>
      </c>
      <c r="I243" s="2"/>
      <c r="J243" s="2"/>
      <c r="K243" s="2"/>
      <c r="N243" s="67">
        <f>N242</f>
        <v>-1</v>
      </c>
      <c r="O243" s="67" t="str">
        <f>O242</f>
        <v>J</v>
      </c>
      <c r="P243" s="67" t="str">
        <f t="shared" si="122"/>
        <v>Beide</v>
      </c>
      <c r="Q243" s="67">
        <f>Q242+0.5</f>
        <v>6.5</v>
      </c>
      <c r="R243" s="67">
        <f>R242+1</f>
        <v>4</v>
      </c>
      <c r="S243" s="67">
        <f>S242*1.1</f>
        <v>299.20000000000005</v>
      </c>
      <c r="T243" s="67"/>
      <c r="U243" s="3">
        <f>U242+3000</f>
        <v>403000</v>
      </c>
      <c r="X243">
        <f t="shared" si="100"/>
        <v>0</v>
      </c>
      <c r="Y243">
        <f t="shared" si="101"/>
        <v>0</v>
      </c>
      <c r="Z243">
        <f t="shared" si="102"/>
        <v>0</v>
      </c>
      <c r="AA243">
        <f t="shared" si="103"/>
        <v>0</v>
      </c>
      <c r="AB243">
        <f t="shared" si="104"/>
        <v>0</v>
      </c>
      <c r="AC243">
        <f t="shared" si="105"/>
        <v>0</v>
      </c>
      <c r="AD243">
        <f t="shared" si="98"/>
        <v>0</v>
      </c>
      <c r="AE243">
        <f t="shared" si="106"/>
        <v>0</v>
      </c>
      <c r="AF243" s="3">
        <f t="shared" si="107"/>
        <v>0</v>
      </c>
      <c r="AH243">
        <f t="shared" si="108"/>
        <v>0</v>
      </c>
      <c r="AJ243">
        <f>(I243+J243+K243)*30</f>
        <v>0</v>
      </c>
    </row>
    <row r="244" spans="1:36" s="25" customFormat="1" hidden="1" outlineLevel="1" x14ac:dyDescent="0.25">
      <c r="A244" s="25" t="s">
        <v>312</v>
      </c>
      <c r="B244" s="25" t="s">
        <v>394</v>
      </c>
      <c r="C244" s="45">
        <v>3</v>
      </c>
      <c r="D244" s="45" t="s">
        <v>673</v>
      </c>
      <c r="E244" s="45">
        <v>3</v>
      </c>
      <c r="F244" s="45">
        <v>5</v>
      </c>
      <c r="G244" s="45">
        <v>1</v>
      </c>
      <c r="H244" s="45">
        <v>0</v>
      </c>
      <c r="I244" s="2"/>
      <c r="J244" s="2"/>
      <c r="K244" s="2"/>
      <c r="N244" s="45">
        <v>-2</v>
      </c>
      <c r="O244" s="45" t="s">
        <v>619</v>
      </c>
      <c r="P244" s="45" t="str">
        <f t="shared" ref="P244:P249" si="123">IF(P198="Beide",P198,"Innere Sphäre")</f>
        <v>Beide</v>
      </c>
      <c r="Q244" s="45">
        <v>1</v>
      </c>
      <c r="R244" s="45">
        <v>1</v>
      </c>
      <c r="S244" s="45">
        <v>21</v>
      </c>
      <c r="T244" s="45"/>
      <c r="U244" s="48">
        <v>31000</v>
      </c>
      <c r="V244" s="48"/>
      <c r="X244" s="25">
        <f t="shared" si="100"/>
        <v>0</v>
      </c>
      <c r="Y244" s="25">
        <f t="shared" si="101"/>
        <v>0</v>
      </c>
      <c r="Z244" s="25">
        <f t="shared" si="102"/>
        <v>0</v>
      </c>
      <c r="AA244" s="25">
        <f t="shared" si="103"/>
        <v>0</v>
      </c>
      <c r="AB244" s="25">
        <f t="shared" si="104"/>
        <v>0</v>
      </c>
      <c r="AC244" s="25">
        <f t="shared" si="105"/>
        <v>0</v>
      </c>
      <c r="AD244" s="25">
        <f t="shared" si="98"/>
        <v>0</v>
      </c>
      <c r="AE244" s="25">
        <f t="shared" si="106"/>
        <v>0</v>
      </c>
      <c r="AF244" s="48">
        <f t="shared" si="107"/>
        <v>0</v>
      </c>
      <c r="AH244" s="25">
        <f t="shared" si="108"/>
        <v>0</v>
      </c>
      <c r="AJ244" s="25">
        <f>(I244+J244+K244)*10</f>
        <v>0</v>
      </c>
    </row>
    <row r="245" spans="1:36" hidden="1" outlineLevel="1" x14ac:dyDescent="0.25">
      <c r="A245" t="s">
        <v>328</v>
      </c>
      <c r="B245" t="s">
        <v>394</v>
      </c>
      <c r="C245" s="67">
        <f>C244-1</f>
        <v>2</v>
      </c>
      <c r="D245" s="67" t="s">
        <v>677</v>
      </c>
      <c r="E245" s="67">
        <f>E244</f>
        <v>3</v>
      </c>
      <c r="F245" s="67">
        <f>F244</f>
        <v>5</v>
      </c>
      <c r="G245" s="67">
        <v>1</v>
      </c>
      <c r="H245" s="67">
        <f>H244</f>
        <v>0</v>
      </c>
      <c r="I245" s="2"/>
      <c r="J245" s="2"/>
      <c r="K245" s="2"/>
      <c r="N245" s="67">
        <f>N244</f>
        <v>-2</v>
      </c>
      <c r="O245" s="67" t="str">
        <f>O244</f>
        <v>J</v>
      </c>
      <c r="P245" s="67" t="str">
        <f t="shared" si="123"/>
        <v>Beide</v>
      </c>
      <c r="Q245" s="67">
        <f>Q244+0.5</f>
        <v>1.5</v>
      </c>
      <c r="R245" s="67">
        <f>R244+1</f>
        <v>2</v>
      </c>
      <c r="S245" s="67">
        <f>S244*1.1</f>
        <v>23.1</v>
      </c>
      <c r="T245" s="67"/>
      <c r="U245" s="3">
        <f>U244+3000</f>
        <v>34000</v>
      </c>
      <c r="X245">
        <f t="shared" si="100"/>
        <v>0</v>
      </c>
      <c r="Y245">
        <f t="shared" si="101"/>
        <v>0</v>
      </c>
      <c r="Z245">
        <f t="shared" si="102"/>
        <v>0</v>
      </c>
      <c r="AA245">
        <f t="shared" si="103"/>
        <v>0</v>
      </c>
      <c r="AB245">
        <f t="shared" si="104"/>
        <v>0</v>
      </c>
      <c r="AC245">
        <f t="shared" si="105"/>
        <v>0</v>
      </c>
      <c r="AD245">
        <f t="shared" si="98"/>
        <v>0</v>
      </c>
      <c r="AE245">
        <f t="shared" si="106"/>
        <v>0</v>
      </c>
      <c r="AF245" s="3">
        <f t="shared" si="107"/>
        <v>0</v>
      </c>
      <c r="AH245">
        <f t="shared" si="108"/>
        <v>0</v>
      </c>
      <c r="AJ245">
        <f>(I245+J245+K245)*10</f>
        <v>0</v>
      </c>
    </row>
    <row r="246" spans="1:36" s="25" customFormat="1" hidden="1" outlineLevel="1" x14ac:dyDescent="0.25">
      <c r="A246" s="25" t="s">
        <v>313</v>
      </c>
      <c r="B246" s="25" t="s">
        <v>394</v>
      </c>
      <c r="C246" s="45">
        <v>6</v>
      </c>
      <c r="D246" s="45" t="s">
        <v>674</v>
      </c>
      <c r="E246" s="45">
        <v>6</v>
      </c>
      <c r="F246" s="45">
        <v>9</v>
      </c>
      <c r="G246" s="45">
        <v>1</v>
      </c>
      <c r="H246" s="45">
        <v>1</v>
      </c>
      <c r="I246" s="2"/>
      <c r="J246" s="2"/>
      <c r="K246" s="2"/>
      <c r="N246" s="45">
        <v>-2</v>
      </c>
      <c r="O246" s="45" t="s">
        <v>619</v>
      </c>
      <c r="P246" s="45" t="str">
        <f t="shared" si="123"/>
        <v>Beide</v>
      </c>
      <c r="Q246" s="45">
        <v>2</v>
      </c>
      <c r="R246" s="45">
        <v>1</v>
      </c>
      <c r="S246" s="45">
        <v>71</v>
      </c>
      <c r="T246" s="45"/>
      <c r="U246" s="48">
        <v>110000</v>
      </c>
      <c r="V246" s="48"/>
      <c r="X246" s="25">
        <f t="shared" si="100"/>
        <v>0</v>
      </c>
      <c r="Y246" s="25">
        <f t="shared" si="101"/>
        <v>0</v>
      </c>
      <c r="Z246" s="25">
        <f t="shared" si="102"/>
        <v>0</v>
      </c>
      <c r="AA246" s="25">
        <f t="shared" si="103"/>
        <v>0</v>
      </c>
      <c r="AB246" s="25">
        <f t="shared" si="104"/>
        <v>0</v>
      </c>
      <c r="AC246" s="25">
        <f t="shared" si="105"/>
        <v>0</v>
      </c>
      <c r="AD246" s="25">
        <f t="shared" si="98"/>
        <v>0</v>
      </c>
      <c r="AE246" s="25">
        <f t="shared" si="106"/>
        <v>0</v>
      </c>
      <c r="AF246" s="48">
        <f t="shared" si="107"/>
        <v>0</v>
      </c>
      <c r="AH246" s="25">
        <f t="shared" si="108"/>
        <v>0</v>
      </c>
      <c r="AJ246" s="25">
        <f>(I246+J246+K246)*20</f>
        <v>0</v>
      </c>
    </row>
    <row r="247" spans="1:36" hidden="1" outlineLevel="1" x14ac:dyDescent="0.25">
      <c r="A247" t="s">
        <v>329</v>
      </c>
      <c r="B247" t="s">
        <v>394</v>
      </c>
      <c r="C247" s="67">
        <f>C246-1</f>
        <v>5</v>
      </c>
      <c r="D247" s="67" t="s">
        <v>678</v>
      </c>
      <c r="E247" s="67">
        <f>E246</f>
        <v>6</v>
      </c>
      <c r="F247" s="67">
        <f>F246</f>
        <v>9</v>
      </c>
      <c r="G247" s="67">
        <v>1</v>
      </c>
      <c r="H247" s="67">
        <f>H246</f>
        <v>1</v>
      </c>
      <c r="I247" s="2"/>
      <c r="J247" s="2"/>
      <c r="K247" s="2"/>
      <c r="N247" s="67">
        <f>N246</f>
        <v>-2</v>
      </c>
      <c r="O247" s="67" t="str">
        <f>O246</f>
        <v>J</v>
      </c>
      <c r="P247" s="67" t="str">
        <f t="shared" si="123"/>
        <v>Beide</v>
      </c>
      <c r="Q247" s="67">
        <f>Q246+0.5</f>
        <v>2.5</v>
      </c>
      <c r="R247" s="67">
        <f>R246+1</f>
        <v>2</v>
      </c>
      <c r="S247" s="67">
        <f>S246*1.1</f>
        <v>78.100000000000009</v>
      </c>
      <c r="T247" s="67"/>
      <c r="U247" s="3">
        <f>U246+3000</f>
        <v>113000</v>
      </c>
      <c r="X247">
        <f t="shared" si="100"/>
        <v>0</v>
      </c>
      <c r="Y247">
        <f t="shared" si="101"/>
        <v>0</v>
      </c>
      <c r="Z247">
        <f t="shared" si="102"/>
        <v>0</v>
      </c>
      <c r="AA247">
        <f t="shared" si="103"/>
        <v>0</v>
      </c>
      <c r="AB247">
        <f t="shared" si="104"/>
        <v>0</v>
      </c>
      <c r="AC247">
        <f t="shared" si="105"/>
        <v>0</v>
      </c>
      <c r="AD247">
        <f t="shared" si="98"/>
        <v>0</v>
      </c>
      <c r="AE247">
        <f t="shared" si="106"/>
        <v>0</v>
      </c>
      <c r="AF247" s="3">
        <f t="shared" si="107"/>
        <v>0</v>
      </c>
      <c r="AH247">
        <f t="shared" si="108"/>
        <v>0</v>
      </c>
      <c r="AJ247">
        <f>(I247+J247+K247)*20</f>
        <v>0</v>
      </c>
    </row>
    <row r="248" spans="1:36" s="25" customFormat="1" hidden="1" outlineLevel="1" x14ac:dyDescent="0.25">
      <c r="A248" s="25" t="s">
        <v>314</v>
      </c>
      <c r="B248" s="25" t="s">
        <v>394</v>
      </c>
      <c r="C248" s="45">
        <v>14</v>
      </c>
      <c r="D248" s="45" t="s">
        <v>674</v>
      </c>
      <c r="E248" s="45">
        <v>9</v>
      </c>
      <c r="F248" s="45">
        <v>15</v>
      </c>
      <c r="G248" s="45">
        <v>1</v>
      </c>
      <c r="H248" s="45">
        <v>2</v>
      </c>
      <c r="I248" s="2"/>
      <c r="J248" s="2"/>
      <c r="K248" s="2"/>
      <c r="N248" s="45">
        <v>-2</v>
      </c>
      <c r="O248" s="45" t="s">
        <v>619</v>
      </c>
      <c r="P248" s="45" t="str">
        <f>IF(P242="Beide",P242,"Innere Sphäre")</f>
        <v>Beide</v>
      </c>
      <c r="Q248" s="45">
        <v>7</v>
      </c>
      <c r="R248" s="45">
        <v>2</v>
      </c>
      <c r="S248" s="45">
        <v>178</v>
      </c>
      <c r="T248" s="45"/>
      <c r="U248" s="48">
        <v>275000</v>
      </c>
      <c r="V248" s="48"/>
      <c r="X248" s="25">
        <f t="shared" si="100"/>
        <v>0</v>
      </c>
      <c r="Y248" s="25">
        <f t="shared" si="101"/>
        <v>0</v>
      </c>
      <c r="Z248" s="25">
        <f t="shared" si="102"/>
        <v>0</v>
      </c>
      <c r="AA248" s="25">
        <f t="shared" si="103"/>
        <v>0</v>
      </c>
      <c r="AB248" s="25">
        <f t="shared" si="104"/>
        <v>0</v>
      </c>
      <c r="AC248" s="25">
        <f t="shared" si="105"/>
        <v>0</v>
      </c>
      <c r="AD248" s="25">
        <f t="shared" si="98"/>
        <v>0</v>
      </c>
      <c r="AE248" s="25">
        <f t="shared" si="106"/>
        <v>0</v>
      </c>
      <c r="AF248" s="48">
        <f t="shared" si="107"/>
        <v>0</v>
      </c>
      <c r="AH248" s="25">
        <f t="shared" si="108"/>
        <v>0</v>
      </c>
      <c r="AJ248" s="25">
        <f>(I248+J248+K248)*30</f>
        <v>0</v>
      </c>
    </row>
    <row r="249" spans="1:36" hidden="1" outlineLevel="1" x14ac:dyDescent="0.25">
      <c r="A249" t="s">
        <v>330</v>
      </c>
      <c r="B249" t="s">
        <v>394</v>
      </c>
      <c r="C249" s="67">
        <f>C248-1</f>
        <v>13</v>
      </c>
      <c r="D249" s="67" t="s">
        <v>678</v>
      </c>
      <c r="E249" s="67">
        <f>E248</f>
        <v>9</v>
      </c>
      <c r="F249" s="67">
        <f>F248</f>
        <v>15</v>
      </c>
      <c r="G249" s="67">
        <v>1</v>
      </c>
      <c r="H249" s="67">
        <f>H248</f>
        <v>2</v>
      </c>
      <c r="I249" s="2"/>
      <c r="J249" s="2"/>
      <c r="K249" s="2"/>
      <c r="N249" s="67">
        <f>N248</f>
        <v>-2</v>
      </c>
      <c r="O249" s="67" t="str">
        <f>O248</f>
        <v>J</v>
      </c>
      <c r="P249" s="67" t="str">
        <f t="shared" si="123"/>
        <v>Beide</v>
      </c>
      <c r="Q249" s="67">
        <f>Q248+0.5</f>
        <v>7.5</v>
      </c>
      <c r="R249" s="67">
        <f>R248+1</f>
        <v>3</v>
      </c>
      <c r="S249" s="67">
        <f>S248*1.1</f>
        <v>195.8</v>
      </c>
      <c r="T249" s="67"/>
      <c r="U249" s="3">
        <f>U248+3000</f>
        <v>278000</v>
      </c>
      <c r="X249">
        <f t="shared" si="100"/>
        <v>0</v>
      </c>
      <c r="Y249">
        <f t="shared" si="101"/>
        <v>0</v>
      </c>
      <c r="Z249">
        <f t="shared" si="102"/>
        <v>0</v>
      </c>
      <c r="AA249">
        <f t="shared" si="103"/>
        <v>0</v>
      </c>
      <c r="AB249">
        <f t="shared" si="104"/>
        <v>0</v>
      </c>
      <c r="AC249">
        <f t="shared" si="105"/>
        <v>0</v>
      </c>
      <c r="AD249">
        <f t="shared" si="98"/>
        <v>0</v>
      </c>
      <c r="AE249">
        <f t="shared" si="106"/>
        <v>0</v>
      </c>
      <c r="AF249" s="3">
        <f t="shared" si="107"/>
        <v>0</v>
      </c>
      <c r="AH249">
        <f t="shared" si="108"/>
        <v>0</v>
      </c>
      <c r="AJ249">
        <f>(I249+J249+K249)*30</f>
        <v>0</v>
      </c>
    </row>
    <row r="250" spans="1:36" s="25" customFormat="1" hidden="1" outlineLevel="1" x14ac:dyDescent="0.25">
      <c r="A250" s="25" t="s">
        <v>295</v>
      </c>
      <c r="B250" s="25" t="s">
        <v>394</v>
      </c>
      <c r="C250" s="45">
        <v>3</v>
      </c>
      <c r="D250" s="45" t="s">
        <v>679</v>
      </c>
      <c r="E250" s="45">
        <v>6</v>
      </c>
      <c r="F250" s="45">
        <v>3</v>
      </c>
      <c r="G250" s="45">
        <v>1</v>
      </c>
      <c r="H250" s="45">
        <v>0</v>
      </c>
      <c r="I250" s="2"/>
      <c r="J250" s="2"/>
      <c r="K250" s="2"/>
      <c r="N250" s="45">
        <v>0</v>
      </c>
      <c r="O250" s="45" t="s">
        <v>619</v>
      </c>
      <c r="P250" s="45" t="str">
        <f t="shared" ref="P250:P254" si="124">IF(P201="Beide",P201,"Clan")</f>
        <v>Beide</v>
      </c>
      <c r="Q250" s="45">
        <v>0.5</v>
      </c>
      <c r="R250" s="45">
        <v>1</v>
      </c>
      <c r="S250" s="45">
        <v>15</v>
      </c>
      <c r="T250" s="45"/>
      <c r="U250" s="48">
        <v>20000</v>
      </c>
      <c r="V250" s="48"/>
      <c r="X250" s="25">
        <f t="shared" si="100"/>
        <v>0</v>
      </c>
      <c r="Y250" s="25">
        <f>Q250*(I250+J250)+M250/G250</f>
        <v>0</v>
      </c>
      <c r="Z250" s="25">
        <f t="shared" si="102"/>
        <v>0</v>
      </c>
      <c r="AA250" s="25">
        <f t="shared" si="103"/>
        <v>0</v>
      </c>
      <c r="AB250" s="25">
        <f t="shared" si="104"/>
        <v>0</v>
      </c>
      <c r="AC250" s="25">
        <f t="shared" si="105"/>
        <v>0</v>
      </c>
      <c r="AD250" s="25">
        <f t="shared" si="98"/>
        <v>0</v>
      </c>
      <c r="AE250" s="25">
        <f t="shared" si="106"/>
        <v>0</v>
      </c>
      <c r="AF250" s="48">
        <f t="shared" si="107"/>
        <v>0</v>
      </c>
      <c r="AH250" s="25">
        <f t="shared" si="108"/>
        <v>0</v>
      </c>
      <c r="AJ250" s="25">
        <f>(I250+J250+K250)*20</f>
        <v>0</v>
      </c>
    </row>
    <row r="251" spans="1:36" hidden="1" outlineLevel="1" x14ac:dyDescent="0.25">
      <c r="A251" t="s">
        <v>331</v>
      </c>
      <c r="B251" t="s">
        <v>394</v>
      </c>
      <c r="C251" s="67">
        <f>C250-1</f>
        <v>2</v>
      </c>
      <c r="D251" s="67" t="s">
        <v>671</v>
      </c>
      <c r="E251" s="67">
        <f>E250</f>
        <v>6</v>
      </c>
      <c r="F251" s="67">
        <f>F250</f>
        <v>3</v>
      </c>
      <c r="G251" s="67">
        <v>1</v>
      </c>
      <c r="H251" s="67">
        <f>H250</f>
        <v>0</v>
      </c>
      <c r="I251" s="2"/>
      <c r="J251" s="2"/>
      <c r="K251" s="2"/>
      <c r="N251" s="67">
        <f>N250</f>
        <v>0</v>
      </c>
      <c r="O251" s="67" t="str">
        <f>O250</f>
        <v>J</v>
      </c>
      <c r="P251" s="67" t="str">
        <f>IF(P242="Beide",P242,"Clan")</f>
        <v>Beide</v>
      </c>
      <c r="Q251" s="67">
        <f>Q250+0.5</f>
        <v>1</v>
      </c>
      <c r="R251" s="67">
        <f>R250+1</f>
        <v>2</v>
      </c>
      <c r="S251" s="67">
        <f>S250*1.1</f>
        <v>16.5</v>
      </c>
      <c r="T251" s="67"/>
      <c r="U251" s="3">
        <f>U250+3000</f>
        <v>23000</v>
      </c>
      <c r="X251">
        <f t="shared" si="100"/>
        <v>0</v>
      </c>
      <c r="Y251">
        <f t="shared" si="101"/>
        <v>0</v>
      </c>
      <c r="Z251">
        <f t="shared" si="102"/>
        <v>0</v>
      </c>
      <c r="AA251">
        <f t="shared" si="103"/>
        <v>0</v>
      </c>
      <c r="AB251">
        <f t="shared" si="104"/>
        <v>0</v>
      </c>
      <c r="AC251">
        <f t="shared" si="105"/>
        <v>0</v>
      </c>
      <c r="AD251">
        <f t="shared" si="98"/>
        <v>0</v>
      </c>
      <c r="AE251">
        <f t="shared" si="106"/>
        <v>0</v>
      </c>
      <c r="AF251" s="3">
        <f t="shared" si="107"/>
        <v>0</v>
      </c>
      <c r="AH251">
        <f t="shared" si="108"/>
        <v>0</v>
      </c>
      <c r="AJ251">
        <f>(I251+J251+K251)*20</f>
        <v>0</v>
      </c>
    </row>
    <row r="252" spans="1:36" s="25" customFormat="1" hidden="1" outlineLevel="1" x14ac:dyDescent="0.25">
      <c r="A252" s="25" t="s">
        <v>296</v>
      </c>
      <c r="B252" s="25" t="s">
        <v>394</v>
      </c>
      <c r="C252" s="45">
        <v>7</v>
      </c>
      <c r="D252" s="45" t="s">
        <v>679</v>
      </c>
      <c r="E252" s="45">
        <v>10</v>
      </c>
      <c r="F252" s="45">
        <v>9</v>
      </c>
      <c r="G252" s="45">
        <v>1</v>
      </c>
      <c r="H252" s="45">
        <v>1</v>
      </c>
      <c r="I252" s="2"/>
      <c r="J252" s="2"/>
      <c r="K252" s="2"/>
      <c r="N252" s="45">
        <v>0</v>
      </c>
      <c r="O252" s="45" t="s">
        <v>619</v>
      </c>
      <c r="P252" s="45" t="str">
        <f t="shared" si="124"/>
        <v>Beide</v>
      </c>
      <c r="Q252" s="45">
        <v>1</v>
      </c>
      <c r="R252" s="45">
        <v>2</v>
      </c>
      <c r="S252" s="45">
        <v>76</v>
      </c>
      <c r="T252" s="45"/>
      <c r="U252" s="48">
        <v>100000</v>
      </c>
      <c r="V252" s="48"/>
      <c r="X252" s="25">
        <f t="shared" si="100"/>
        <v>0</v>
      </c>
      <c r="Y252" s="25">
        <f t="shared" si="101"/>
        <v>0</v>
      </c>
      <c r="Z252" s="25">
        <f t="shared" si="102"/>
        <v>0</v>
      </c>
      <c r="AA252" s="25">
        <f t="shared" si="103"/>
        <v>0</v>
      </c>
      <c r="AB252" s="25">
        <f t="shared" si="104"/>
        <v>0</v>
      </c>
      <c r="AC252" s="25">
        <f t="shared" si="105"/>
        <v>0</v>
      </c>
      <c r="AD252" s="25">
        <f t="shared" si="98"/>
        <v>0</v>
      </c>
      <c r="AE252" s="25">
        <f t="shared" si="106"/>
        <v>0</v>
      </c>
      <c r="AF252" s="48">
        <f t="shared" si="107"/>
        <v>0</v>
      </c>
      <c r="AH252" s="25">
        <f t="shared" si="108"/>
        <v>0</v>
      </c>
      <c r="AJ252" s="25">
        <f>(I252+J252+K252)*30</f>
        <v>0</v>
      </c>
    </row>
    <row r="253" spans="1:36" hidden="1" outlineLevel="1" x14ac:dyDescent="0.25">
      <c r="A253" t="s">
        <v>332</v>
      </c>
      <c r="B253" t="s">
        <v>394</v>
      </c>
      <c r="C253" s="67">
        <f>C252-1</f>
        <v>6</v>
      </c>
      <c r="D253" s="67" t="s">
        <v>671</v>
      </c>
      <c r="E253" s="67">
        <f>E252</f>
        <v>10</v>
      </c>
      <c r="F253" s="67">
        <f>F252</f>
        <v>9</v>
      </c>
      <c r="G253" s="67">
        <v>1</v>
      </c>
      <c r="H253" s="67">
        <f>H252</f>
        <v>1</v>
      </c>
      <c r="I253" s="2"/>
      <c r="J253" s="2"/>
      <c r="K253" s="2"/>
      <c r="N253" s="67">
        <f>N252</f>
        <v>0</v>
      </c>
      <c r="O253" s="67" t="str">
        <f>O252</f>
        <v>J</v>
      </c>
      <c r="P253" s="67" t="str">
        <f t="shared" si="124"/>
        <v>Beide</v>
      </c>
      <c r="Q253" s="67">
        <f>Q252+0.5</f>
        <v>1.5</v>
      </c>
      <c r="R253" s="67">
        <f>R252+1</f>
        <v>3</v>
      </c>
      <c r="S253" s="67">
        <f>S252*1.1</f>
        <v>83.600000000000009</v>
      </c>
      <c r="T253" s="67"/>
      <c r="U253" s="3">
        <f>U252+3000</f>
        <v>103000</v>
      </c>
      <c r="X253">
        <f t="shared" si="100"/>
        <v>0</v>
      </c>
      <c r="Y253">
        <f t="shared" si="101"/>
        <v>0</v>
      </c>
      <c r="Z253">
        <f t="shared" si="102"/>
        <v>0</v>
      </c>
      <c r="AA253">
        <f t="shared" si="103"/>
        <v>0</v>
      </c>
      <c r="AB253">
        <f t="shared" si="104"/>
        <v>0</v>
      </c>
      <c r="AC253">
        <f t="shared" si="105"/>
        <v>0</v>
      </c>
      <c r="AD253">
        <f t="shared" si="98"/>
        <v>0</v>
      </c>
      <c r="AE253">
        <f t="shared" si="106"/>
        <v>0</v>
      </c>
      <c r="AF253" s="3">
        <f t="shared" si="107"/>
        <v>0</v>
      </c>
      <c r="AH253">
        <f t="shared" si="108"/>
        <v>0</v>
      </c>
      <c r="AJ253">
        <f>(I253+J253+K253)*30</f>
        <v>0</v>
      </c>
    </row>
    <row r="254" spans="1:36" s="25" customFormat="1" hidden="1" outlineLevel="1" x14ac:dyDescent="0.25">
      <c r="A254" s="25" t="s">
        <v>297</v>
      </c>
      <c r="B254" s="25" t="s">
        <v>394</v>
      </c>
      <c r="C254" s="45">
        <v>18</v>
      </c>
      <c r="D254" s="45" t="s">
        <v>679</v>
      </c>
      <c r="E254" s="45">
        <v>16</v>
      </c>
      <c r="F254" s="45">
        <v>15</v>
      </c>
      <c r="G254" s="45">
        <v>1</v>
      </c>
      <c r="H254" s="45">
        <v>2</v>
      </c>
      <c r="I254" s="2"/>
      <c r="J254" s="2"/>
      <c r="K254" s="2"/>
      <c r="N254" s="45">
        <v>0</v>
      </c>
      <c r="O254" s="45" t="s">
        <v>619</v>
      </c>
      <c r="P254" s="45" t="str">
        <f t="shared" si="124"/>
        <v>Beide</v>
      </c>
      <c r="Q254" s="45">
        <v>4</v>
      </c>
      <c r="R254" s="45">
        <v>3</v>
      </c>
      <c r="S254" s="45">
        <v>244</v>
      </c>
      <c r="T254" s="45"/>
      <c r="U254" s="48">
        <v>250000</v>
      </c>
      <c r="V254" s="48"/>
      <c r="X254" s="25">
        <f t="shared" si="100"/>
        <v>0</v>
      </c>
      <c r="Y254" s="25">
        <f t="shared" si="101"/>
        <v>0</v>
      </c>
      <c r="Z254" s="25">
        <f t="shared" si="102"/>
        <v>0</v>
      </c>
      <c r="AA254" s="25">
        <f t="shared" si="103"/>
        <v>0</v>
      </c>
      <c r="AB254" s="25">
        <f t="shared" si="104"/>
        <v>0</v>
      </c>
      <c r="AC254" s="25">
        <f t="shared" si="105"/>
        <v>0</v>
      </c>
      <c r="AD254" s="25">
        <f t="shared" si="98"/>
        <v>0</v>
      </c>
      <c r="AE254" s="25">
        <f t="shared" si="106"/>
        <v>0</v>
      </c>
      <c r="AF254" s="48">
        <f t="shared" si="107"/>
        <v>0</v>
      </c>
      <c r="AH254" s="25">
        <f t="shared" si="108"/>
        <v>0</v>
      </c>
      <c r="AJ254" s="25">
        <f>(I254+J254+K254)*40</f>
        <v>0</v>
      </c>
    </row>
    <row r="255" spans="1:36" hidden="1" outlineLevel="1" x14ac:dyDescent="0.25">
      <c r="A255" t="s">
        <v>333</v>
      </c>
      <c r="B255" t="s">
        <v>394</v>
      </c>
      <c r="C255" s="67">
        <f>C254-1</f>
        <v>17</v>
      </c>
      <c r="D255" s="67" t="s">
        <v>671</v>
      </c>
      <c r="E255" s="67">
        <f>E254</f>
        <v>16</v>
      </c>
      <c r="F255" s="67">
        <f>F254</f>
        <v>15</v>
      </c>
      <c r="G255" s="67">
        <v>1</v>
      </c>
      <c r="H255" s="67">
        <f>H254</f>
        <v>2</v>
      </c>
      <c r="I255" s="2"/>
      <c r="J255" s="2"/>
      <c r="K255" s="2"/>
      <c r="N255" s="67">
        <f>N254</f>
        <v>0</v>
      </c>
      <c r="O255" s="67" t="str">
        <f>O254</f>
        <v>J</v>
      </c>
      <c r="P255" s="67" t="str">
        <f t="shared" ref="P255:P266" si="125">IF(P206="Beide",P206,"Clan")</f>
        <v>Beide</v>
      </c>
      <c r="Q255" s="67">
        <f>Q254+0.5</f>
        <v>4.5</v>
      </c>
      <c r="R255" s="67">
        <f>R254+1</f>
        <v>4</v>
      </c>
      <c r="S255" s="67">
        <f>S254*1.1</f>
        <v>268.40000000000003</v>
      </c>
      <c r="T255" s="67"/>
      <c r="U255" s="3">
        <f>U254+3000</f>
        <v>253000</v>
      </c>
      <c r="X255">
        <f t="shared" si="100"/>
        <v>0</v>
      </c>
      <c r="Y255">
        <f t="shared" si="101"/>
        <v>0</v>
      </c>
      <c r="Z255">
        <f t="shared" si="102"/>
        <v>0</v>
      </c>
      <c r="AA255">
        <f t="shared" si="103"/>
        <v>0</v>
      </c>
      <c r="AB255">
        <f t="shared" si="104"/>
        <v>0</v>
      </c>
      <c r="AC255">
        <f t="shared" si="105"/>
        <v>0</v>
      </c>
      <c r="AD255">
        <f t="shared" si="98"/>
        <v>0</v>
      </c>
      <c r="AE255">
        <f t="shared" si="106"/>
        <v>0</v>
      </c>
      <c r="AF255" s="3">
        <f t="shared" si="107"/>
        <v>0</v>
      </c>
      <c r="AH255">
        <f t="shared" si="108"/>
        <v>0</v>
      </c>
      <c r="AJ255">
        <f>(I255+J255+K255)*40</f>
        <v>0</v>
      </c>
    </row>
    <row r="256" spans="1:36" s="25" customFormat="1" hidden="1" outlineLevel="1" x14ac:dyDescent="0.25">
      <c r="A256" s="25" t="s">
        <v>309</v>
      </c>
      <c r="B256" s="25" t="s">
        <v>394</v>
      </c>
      <c r="C256" s="45">
        <v>3</v>
      </c>
      <c r="D256" s="45" t="s">
        <v>679</v>
      </c>
      <c r="E256" s="45">
        <v>6</v>
      </c>
      <c r="F256" s="45">
        <v>3</v>
      </c>
      <c r="G256" s="45">
        <v>1</v>
      </c>
      <c r="H256" s="45">
        <v>0</v>
      </c>
      <c r="I256" s="2"/>
      <c r="J256" s="2"/>
      <c r="K256" s="2"/>
      <c r="N256" s="45">
        <v>0</v>
      </c>
      <c r="O256" s="45" t="s">
        <v>619</v>
      </c>
      <c r="P256" s="45" t="str">
        <f t="shared" si="125"/>
        <v>Beide</v>
      </c>
      <c r="Q256" s="45">
        <v>0.5</v>
      </c>
      <c r="R256" s="45">
        <v>1</v>
      </c>
      <c r="S256" s="45">
        <v>19</v>
      </c>
      <c r="T256" s="45"/>
      <c r="U256" s="48">
        <v>30000</v>
      </c>
      <c r="V256" s="48"/>
      <c r="X256" s="25">
        <f t="shared" si="100"/>
        <v>0</v>
      </c>
      <c r="Y256" s="25">
        <f t="shared" si="101"/>
        <v>0</v>
      </c>
      <c r="Z256" s="25">
        <f t="shared" si="102"/>
        <v>0</v>
      </c>
      <c r="AA256" s="25">
        <f t="shared" si="103"/>
        <v>0</v>
      </c>
      <c r="AB256" s="25">
        <f t="shared" si="104"/>
        <v>0</v>
      </c>
      <c r="AC256" s="25">
        <f t="shared" si="105"/>
        <v>0</v>
      </c>
      <c r="AD256" s="25">
        <f t="shared" si="98"/>
        <v>0</v>
      </c>
      <c r="AE256" s="25">
        <f t="shared" si="106"/>
        <v>0</v>
      </c>
      <c r="AF256" s="48">
        <f t="shared" si="107"/>
        <v>0</v>
      </c>
      <c r="AH256" s="25">
        <f t="shared" si="108"/>
        <v>0</v>
      </c>
      <c r="AJ256" s="25">
        <f>(I256+J256+K256)*20</f>
        <v>0</v>
      </c>
    </row>
    <row r="257" spans="1:36" hidden="1" outlineLevel="1" x14ac:dyDescent="0.25">
      <c r="A257" t="s">
        <v>334</v>
      </c>
      <c r="B257" t="s">
        <v>394</v>
      </c>
      <c r="C257" s="67">
        <f>C256-1</f>
        <v>2</v>
      </c>
      <c r="D257" s="67" t="s">
        <v>680</v>
      </c>
      <c r="E257" s="67">
        <f>E256</f>
        <v>6</v>
      </c>
      <c r="F257" s="67">
        <f>F256</f>
        <v>3</v>
      </c>
      <c r="G257" s="67">
        <v>1</v>
      </c>
      <c r="H257" s="67">
        <f>H256</f>
        <v>0</v>
      </c>
      <c r="I257" s="2"/>
      <c r="J257" s="2"/>
      <c r="K257" s="2"/>
      <c r="N257" s="67">
        <f>N256</f>
        <v>0</v>
      </c>
      <c r="O257" s="67" t="str">
        <f>O256</f>
        <v>J</v>
      </c>
      <c r="P257" s="67" t="str">
        <f t="shared" si="125"/>
        <v>Beide</v>
      </c>
      <c r="Q257" s="67">
        <f>Q256+0.5</f>
        <v>1</v>
      </c>
      <c r="R257" s="67">
        <f>R256+1</f>
        <v>2</v>
      </c>
      <c r="S257" s="67">
        <f>S256*1.1</f>
        <v>20.900000000000002</v>
      </c>
      <c r="T257" s="67"/>
      <c r="U257" s="3">
        <f>U256+3000</f>
        <v>33000</v>
      </c>
      <c r="X257">
        <f t="shared" si="100"/>
        <v>0</v>
      </c>
      <c r="Y257">
        <f t="shared" si="101"/>
        <v>0</v>
      </c>
      <c r="Z257">
        <f t="shared" si="102"/>
        <v>0</v>
      </c>
      <c r="AA257">
        <f t="shared" si="103"/>
        <v>0</v>
      </c>
      <c r="AB257">
        <f t="shared" si="104"/>
        <v>0</v>
      </c>
      <c r="AC257">
        <f t="shared" si="105"/>
        <v>0</v>
      </c>
      <c r="AD257">
        <f t="shared" si="98"/>
        <v>0</v>
      </c>
      <c r="AE257">
        <f t="shared" si="106"/>
        <v>0</v>
      </c>
      <c r="AF257" s="3">
        <f t="shared" si="107"/>
        <v>0</v>
      </c>
      <c r="AH257">
        <f t="shared" si="108"/>
        <v>0</v>
      </c>
      <c r="AJ257">
        <f>(I257+J257+K257)*20</f>
        <v>0</v>
      </c>
    </row>
    <row r="258" spans="1:36" s="25" customFormat="1" hidden="1" outlineLevel="1" x14ac:dyDescent="0.25">
      <c r="A258" s="25" t="s">
        <v>310</v>
      </c>
      <c r="B258" s="25" t="s">
        <v>394</v>
      </c>
      <c r="C258" s="45">
        <v>7</v>
      </c>
      <c r="D258" s="45" t="s">
        <v>679</v>
      </c>
      <c r="E258" s="45">
        <v>10</v>
      </c>
      <c r="F258" s="45">
        <v>9</v>
      </c>
      <c r="G258" s="45">
        <v>1</v>
      </c>
      <c r="H258" s="45">
        <v>1</v>
      </c>
      <c r="I258" s="2"/>
      <c r="J258" s="2"/>
      <c r="K258" s="2"/>
      <c r="N258" s="45">
        <v>0</v>
      </c>
      <c r="O258" s="45" t="s">
        <v>619</v>
      </c>
      <c r="P258" s="45" t="str">
        <f t="shared" si="125"/>
        <v>Beide</v>
      </c>
      <c r="Q258" s="45">
        <v>1</v>
      </c>
      <c r="R258" s="45">
        <v>2</v>
      </c>
      <c r="S258" s="45">
        <v>93</v>
      </c>
      <c r="T258" s="45"/>
      <c r="U258" s="48">
        <v>150000</v>
      </c>
      <c r="V258" s="48"/>
      <c r="X258" s="25">
        <f t="shared" si="100"/>
        <v>0</v>
      </c>
      <c r="Y258" s="25">
        <f t="shared" si="101"/>
        <v>0</v>
      </c>
      <c r="Z258" s="25">
        <f t="shared" si="102"/>
        <v>0</v>
      </c>
      <c r="AA258" s="25">
        <f t="shared" si="103"/>
        <v>0</v>
      </c>
      <c r="AB258" s="25">
        <f t="shared" si="104"/>
        <v>0</v>
      </c>
      <c r="AC258" s="25">
        <f t="shared" si="105"/>
        <v>0</v>
      </c>
      <c r="AD258" s="25">
        <f t="shared" si="98"/>
        <v>0</v>
      </c>
      <c r="AE258" s="25">
        <f t="shared" si="106"/>
        <v>0</v>
      </c>
      <c r="AF258" s="48">
        <f t="shared" si="107"/>
        <v>0</v>
      </c>
      <c r="AH258" s="25">
        <f t="shared" si="108"/>
        <v>0</v>
      </c>
      <c r="AJ258" s="25">
        <f>(I258+J258+K258)*30</f>
        <v>0</v>
      </c>
    </row>
    <row r="259" spans="1:36" hidden="1" outlineLevel="1" x14ac:dyDescent="0.25">
      <c r="A259" t="s">
        <v>335</v>
      </c>
      <c r="B259" t="s">
        <v>394</v>
      </c>
      <c r="C259" s="67">
        <f>C258-1</f>
        <v>6</v>
      </c>
      <c r="D259" s="67" t="s">
        <v>680</v>
      </c>
      <c r="E259" s="67">
        <f>E258</f>
        <v>10</v>
      </c>
      <c r="F259" s="67">
        <f>F258</f>
        <v>9</v>
      </c>
      <c r="G259" s="67">
        <v>1</v>
      </c>
      <c r="H259" s="67">
        <f>H258</f>
        <v>1</v>
      </c>
      <c r="I259" s="2"/>
      <c r="J259" s="2"/>
      <c r="K259" s="2"/>
      <c r="N259" s="67">
        <f>N258</f>
        <v>0</v>
      </c>
      <c r="O259" s="67" t="str">
        <f>O258</f>
        <v>J</v>
      </c>
      <c r="P259" s="67" t="str">
        <f t="shared" si="125"/>
        <v>Beide</v>
      </c>
      <c r="Q259" s="67">
        <f>Q258+0.5</f>
        <v>1.5</v>
      </c>
      <c r="R259" s="67">
        <f>R258+1</f>
        <v>3</v>
      </c>
      <c r="S259" s="67">
        <f>S258*1.1</f>
        <v>102.30000000000001</v>
      </c>
      <c r="T259" s="67"/>
      <c r="U259" s="3">
        <f>U258+3000</f>
        <v>153000</v>
      </c>
      <c r="X259">
        <f t="shared" si="100"/>
        <v>0</v>
      </c>
      <c r="Y259">
        <f t="shared" si="101"/>
        <v>0</v>
      </c>
      <c r="Z259">
        <f t="shared" si="102"/>
        <v>0</v>
      </c>
      <c r="AA259">
        <f t="shared" si="103"/>
        <v>0</v>
      </c>
      <c r="AB259">
        <f t="shared" si="104"/>
        <v>0</v>
      </c>
      <c r="AC259">
        <f t="shared" si="105"/>
        <v>0</v>
      </c>
      <c r="AD259">
        <f t="shared" si="98"/>
        <v>0</v>
      </c>
      <c r="AE259">
        <f t="shared" si="106"/>
        <v>0</v>
      </c>
      <c r="AF259" s="3">
        <f t="shared" si="107"/>
        <v>0</v>
      </c>
      <c r="AH259">
        <f t="shared" si="108"/>
        <v>0</v>
      </c>
      <c r="AJ259">
        <f>(I259+J259+K259)*30</f>
        <v>0</v>
      </c>
    </row>
    <row r="260" spans="1:36" s="25" customFormat="1" hidden="1" outlineLevel="1" x14ac:dyDescent="0.25">
      <c r="A260" s="25" t="s">
        <v>311</v>
      </c>
      <c r="B260" s="25" t="s">
        <v>394</v>
      </c>
      <c r="C260" s="45">
        <v>18</v>
      </c>
      <c r="D260" s="45" t="s">
        <v>679</v>
      </c>
      <c r="E260" s="45">
        <v>16</v>
      </c>
      <c r="F260" s="45">
        <v>15</v>
      </c>
      <c r="G260" s="45">
        <v>1</v>
      </c>
      <c r="H260" s="45">
        <v>2</v>
      </c>
      <c r="I260" s="2"/>
      <c r="J260" s="2"/>
      <c r="K260" s="2"/>
      <c r="N260" s="45">
        <v>0</v>
      </c>
      <c r="O260" s="45" t="s">
        <v>619</v>
      </c>
      <c r="P260" s="45" t="str">
        <f t="shared" si="125"/>
        <v>Beide</v>
      </c>
      <c r="Q260" s="45">
        <v>4</v>
      </c>
      <c r="R260" s="45">
        <v>3</v>
      </c>
      <c r="S260" s="45">
        <v>296</v>
      </c>
      <c r="T260" s="45"/>
      <c r="U260" s="48">
        <v>350000</v>
      </c>
      <c r="V260" s="48"/>
      <c r="X260" s="25">
        <f t="shared" si="100"/>
        <v>0</v>
      </c>
      <c r="Y260" s="25">
        <f t="shared" si="101"/>
        <v>0</v>
      </c>
      <c r="Z260" s="25">
        <f t="shared" si="102"/>
        <v>0</v>
      </c>
      <c r="AA260" s="25">
        <f t="shared" si="103"/>
        <v>0</v>
      </c>
      <c r="AB260" s="25">
        <f t="shared" si="104"/>
        <v>0</v>
      </c>
      <c r="AC260" s="25">
        <f t="shared" si="105"/>
        <v>0</v>
      </c>
      <c r="AD260" s="25">
        <f t="shared" si="98"/>
        <v>0</v>
      </c>
      <c r="AE260" s="25">
        <f t="shared" si="106"/>
        <v>0</v>
      </c>
      <c r="AF260" s="48">
        <f t="shared" si="107"/>
        <v>0</v>
      </c>
      <c r="AH260" s="25">
        <f t="shared" si="108"/>
        <v>0</v>
      </c>
      <c r="AJ260" s="25">
        <f>(I260+J260+K260)*40</f>
        <v>0</v>
      </c>
    </row>
    <row r="261" spans="1:36" hidden="1" outlineLevel="1" x14ac:dyDescent="0.25">
      <c r="A261" t="s">
        <v>336</v>
      </c>
      <c r="B261" t="s">
        <v>394</v>
      </c>
      <c r="C261" s="67">
        <f>C260-1</f>
        <v>17</v>
      </c>
      <c r="D261" s="67" t="s">
        <v>680</v>
      </c>
      <c r="E261" s="67">
        <f>E260</f>
        <v>16</v>
      </c>
      <c r="F261" s="67">
        <f>F260</f>
        <v>15</v>
      </c>
      <c r="G261" s="67">
        <v>1</v>
      </c>
      <c r="H261" s="67">
        <f>H260</f>
        <v>2</v>
      </c>
      <c r="I261" s="2"/>
      <c r="J261" s="2"/>
      <c r="K261" s="2"/>
      <c r="N261" s="67">
        <f>N260</f>
        <v>0</v>
      </c>
      <c r="O261" s="67" t="str">
        <f>O260</f>
        <v>J</v>
      </c>
      <c r="P261" s="67" t="str">
        <f t="shared" si="125"/>
        <v>Beide</v>
      </c>
      <c r="Q261" s="67">
        <f>Q260+0.5</f>
        <v>4.5</v>
      </c>
      <c r="R261" s="67">
        <f>R260+1</f>
        <v>4</v>
      </c>
      <c r="S261" s="67">
        <f>S260*1.1</f>
        <v>325.60000000000002</v>
      </c>
      <c r="T261" s="67"/>
      <c r="U261" s="3">
        <f>U260+3000</f>
        <v>353000</v>
      </c>
      <c r="X261">
        <f t="shared" si="100"/>
        <v>0</v>
      </c>
      <c r="Y261">
        <f t="shared" si="101"/>
        <v>0</v>
      </c>
      <c r="Z261">
        <f t="shared" si="102"/>
        <v>0</v>
      </c>
      <c r="AA261">
        <f t="shared" si="103"/>
        <v>0</v>
      </c>
      <c r="AB261">
        <f t="shared" si="104"/>
        <v>0</v>
      </c>
      <c r="AC261">
        <f t="shared" si="105"/>
        <v>0</v>
      </c>
      <c r="AD261">
        <f t="shared" si="98"/>
        <v>0</v>
      </c>
      <c r="AE261">
        <f t="shared" si="106"/>
        <v>0</v>
      </c>
      <c r="AF261" s="3">
        <f t="shared" si="107"/>
        <v>0</v>
      </c>
      <c r="AH261">
        <f t="shared" si="108"/>
        <v>0</v>
      </c>
      <c r="AJ261">
        <f>(I261+J261+K261)*40</f>
        <v>0</v>
      </c>
    </row>
    <row r="262" spans="1:36" s="25" customFormat="1" hidden="1" outlineLevel="1" x14ac:dyDescent="0.25">
      <c r="A262" s="25" t="s">
        <v>300</v>
      </c>
      <c r="B262" s="25" t="s">
        <v>53</v>
      </c>
      <c r="C262" s="45">
        <v>1</v>
      </c>
      <c r="D262" s="45" t="s">
        <v>663</v>
      </c>
      <c r="E262" s="45">
        <v>3</v>
      </c>
      <c r="F262" s="45">
        <v>3</v>
      </c>
      <c r="G262" s="45">
        <v>60</v>
      </c>
      <c r="H262" s="45">
        <v>0</v>
      </c>
      <c r="I262" s="2"/>
      <c r="J262" s="2"/>
      <c r="K262" s="2"/>
      <c r="M262" s="2"/>
      <c r="N262" s="45">
        <v>0</v>
      </c>
      <c r="O262" s="45" t="s">
        <v>619</v>
      </c>
      <c r="P262" s="45" t="str">
        <f t="shared" si="125"/>
        <v>Beide</v>
      </c>
      <c r="Q262" s="45">
        <v>0.5</v>
      </c>
      <c r="R262" s="45">
        <v>1</v>
      </c>
      <c r="S262" s="45">
        <v>7</v>
      </c>
      <c r="T262" s="45">
        <v>1</v>
      </c>
      <c r="U262" s="48">
        <v>10000</v>
      </c>
      <c r="V262" s="48">
        <v>30000</v>
      </c>
      <c r="X262" s="25">
        <f t="shared" si="100"/>
        <v>0</v>
      </c>
      <c r="Y262" s="25">
        <f t="shared" si="101"/>
        <v>0</v>
      </c>
      <c r="Z262" s="25">
        <f t="shared" si="102"/>
        <v>0</v>
      </c>
      <c r="AA262" s="25">
        <f t="shared" si="103"/>
        <v>0</v>
      </c>
      <c r="AB262" s="25">
        <f t="shared" si="104"/>
        <v>0</v>
      </c>
      <c r="AC262" s="25">
        <f t="shared" si="105"/>
        <v>0</v>
      </c>
      <c r="AD262" s="25">
        <f t="shared" si="98"/>
        <v>0</v>
      </c>
      <c r="AE262" s="25">
        <f t="shared" si="106"/>
        <v>0</v>
      </c>
      <c r="AF262" s="48">
        <f t="shared" si="107"/>
        <v>0</v>
      </c>
      <c r="AH262" s="25">
        <f t="shared" si="108"/>
        <v>0</v>
      </c>
      <c r="AJ262" s="25">
        <f t="shared" ref="AJ262:AJ268" si="126">(I262+J262+K262)*10</f>
        <v>0</v>
      </c>
    </row>
    <row r="263" spans="1:36" s="25" customFormat="1" hidden="1" outlineLevel="1" x14ac:dyDescent="0.25">
      <c r="A263" s="25" t="s">
        <v>301</v>
      </c>
      <c r="B263" s="25" t="s">
        <v>53</v>
      </c>
      <c r="C263" s="45">
        <v>2</v>
      </c>
      <c r="D263" s="45" t="s">
        <v>663</v>
      </c>
      <c r="E263" s="45">
        <v>5</v>
      </c>
      <c r="F263" s="45">
        <v>9</v>
      </c>
      <c r="G263" s="45">
        <v>30</v>
      </c>
      <c r="H263" s="45">
        <v>0</v>
      </c>
      <c r="I263" s="2"/>
      <c r="J263" s="2"/>
      <c r="K263" s="2"/>
      <c r="M263" s="2"/>
      <c r="N263" s="45">
        <v>0</v>
      </c>
      <c r="O263" s="45" t="s">
        <v>619</v>
      </c>
      <c r="P263" s="45" t="str">
        <f t="shared" si="125"/>
        <v>Beide</v>
      </c>
      <c r="Q263" s="45">
        <v>1</v>
      </c>
      <c r="R263" s="45">
        <v>1</v>
      </c>
      <c r="S263" s="45">
        <v>37</v>
      </c>
      <c r="T263" s="45">
        <v>5</v>
      </c>
      <c r="U263" s="48">
        <v>30000</v>
      </c>
      <c r="V263" s="48">
        <v>30000</v>
      </c>
      <c r="X263" s="25">
        <f t="shared" si="100"/>
        <v>0</v>
      </c>
      <c r="Y263" s="25">
        <f t="shared" si="101"/>
        <v>0</v>
      </c>
      <c r="Z263" s="25">
        <f t="shared" si="102"/>
        <v>0</v>
      </c>
      <c r="AA263" s="25">
        <f t="shared" si="103"/>
        <v>0</v>
      </c>
      <c r="AB263" s="25">
        <f t="shared" si="104"/>
        <v>0</v>
      </c>
      <c r="AC263" s="25">
        <f t="shared" si="105"/>
        <v>0</v>
      </c>
      <c r="AD263" s="25">
        <f t="shared" si="98"/>
        <v>0</v>
      </c>
      <c r="AE263" s="25">
        <f t="shared" si="106"/>
        <v>0</v>
      </c>
      <c r="AF263" s="48">
        <f t="shared" si="107"/>
        <v>0</v>
      </c>
      <c r="AH263" s="25">
        <f t="shared" si="108"/>
        <v>0</v>
      </c>
      <c r="AJ263" s="25">
        <f t="shared" si="126"/>
        <v>0</v>
      </c>
    </row>
    <row r="264" spans="1:36" hidden="1" outlineLevel="1" x14ac:dyDescent="0.25">
      <c r="A264" t="s">
        <v>337</v>
      </c>
      <c r="B264" t="s">
        <v>53</v>
      </c>
      <c r="C264" s="67">
        <f>C263-1</f>
        <v>1</v>
      </c>
      <c r="D264" s="67" t="s">
        <v>671</v>
      </c>
      <c r="E264" s="67">
        <f>E263</f>
        <v>5</v>
      </c>
      <c r="F264" s="67">
        <f>F263</f>
        <v>9</v>
      </c>
      <c r="G264" s="67">
        <v>30</v>
      </c>
      <c r="H264" s="67">
        <f>H263</f>
        <v>0</v>
      </c>
      <c r="I264" s="2"/>
      <c r="J264" s="2"/>
      <c r="K264" s="2"/>
      <c r="M264" s="2"/>
      <c r="N264" s="67">
        <f>N263</f>
        <v>0</v>
      </c>
      <c r="O264" s="67" t="str">
        <f>O263</f>
        <v>J</v>
      </c>
      <c r="P264" s="67" t="str">
        <f t="shared" si="125"/>
        <v>Beide</v>
      </c>
      <c r="Q264" s="67">
        <f>Q263+0.5</f>
        <v>1.5</v>
      </c>
      <c r="R264" s="67">
        <f>R263+1</f>
        <v>2</v>
      </c>
      <c r="S264" s="67">
        <f>S263*1.1</f>
        <v>40.700000000000003</v>
      </c>
      <c r="T264" s="67">
        <f>T263*1.1</f>
        <v>5.5</v>
      </c>
      <c r="U264" s="3">
        <f>U263+3000</f>
        <v>33000</v>
      </c>
      <c r="X264">
        <f t="shared" si="100"/>
        <v>0</v>
      </c>
      <c r="Y264">
        <f t="shared" si="101"/>
        <v>0</v>
      </c>
      <c r="Z264">
        <f t="shared" si="102"/>
        <v>0</v>
      </c>
      <c r="AA264">
        <f t="shared" si="103"/>
        <v>0</v>
      </c>
      <c r="AB264">
        <f t="shared" si="104"/>
        <v>0</v>
      </c>
      <c r="AC264">
        <f t="shared" si="105"/>
        <v>0</v>
      </c>
      <c r="AD264">
        <f t="shared" si="98"/>
        <v>0</v>
      </c>
      <c r="AE264">
        <f t="shared" si="106"/>
        <v>0</v>
      </c>
      <c r="AF264" s="3">
        <f t="shared" si="107"/>
        <v>0</v>
      </c>
      <c r="AH264">
        <f t="shared" si="108"/>
        <v>0</v>
      </c>
      <c r="AJ264">
        <f t="shared" si="126"/>
        <v>0</v>
      </c>
    </row>
    <row r="265" spans="1:36" s="25" customFormat="1" hidden="1" outlineLevel="1" x14ac:dyDescent="0.25">
      <c r="A265" s="25" t="s">
        <v>302</v>
      </c>
      <c r="B265" s="25" t="s">
        <v>53</v>
      </c>
      <c r="C265" s="45">
        <v>6</v>
      </c>
      <c r="D265" s="45" t="s">
        <v>663</v>
      </c>
      <c r="E265" s="45">
        <v>8</v>
      </c>
      <c r="F265" s="45">
        <v>15</v>
      </c>
      <c r="G265" s="45">
        <v>10</v>
      </c>
      <c r="H265" s="45">
        <v>0</v>
      </c>
      <c r="I265" s="2"/>
      <c r="J265" s="2"/>
      <c r="K265" s="2"/>
      <c r="M265" s="2"/>
      <c r="N265" s="45">
        <v>0</v>
      </c>
      <c r="O265" s="45" t="s">
        <v>619</v>
      </c>
      <c r="P265" s="45" t="str">
        <f t="shared" si="125"/>
        <v>Beide</v>
      </c>
      <c r="Q265" s="45">
        <v>5</v>
      </c>
      <c r="R265" s="45">
        <v>2</v>
      </c>
      <c r="S265" s="45">
        <v>99</v>
      </c>
      <c r="T265" s="45">
        <v>12</v>
      </c>
      <c r="U265" s="48">
        <v>75000</v>
      </c>
      <c r="V265" s="48">
        <v>30000</v>
      </c>
      <c r="X265" s="25">
        <f t="shared" si="100"/>
        <v>0</v>
      </c>
      <c r="Y265" s="25">
        <f t="shared" si="101"/>
        <v>0</v>
      </c>
      <c r="Z265" s="25">
        <f t="shared" si="102"/>
        <v>0</v>
      </c>
      <c r="AA265" s="25">
        <f t="shared" si="103"/>
        <v>0</v>
      </c>
      <c r="AB265" s="25">
        <f t="shared" si="104"/>
        <v>0</v>
      </c>
      <c r="AC265" s="25">
        <f t="shared" si="105"/>
        <v>0</v>
      </c>
      <c r="AD265" s="25">
        <f t="shared" ref="AD265:AD328" si="127">(I265+J265)*Q265*IF(O265="J",IF(P265="Innere Sphäre",0.25,0)+IF(P265="Clan",0.2,0)+IF(P265="Beide",0.2,0),0)</f>
        <v>0</v>
      </c>
      <c r="AE265" s="25">
        <f t="shared" si="106"/>
        <v>0</v>
      </c>
      <c r="AF265" s="48">
        <f t="shared" si="107"/>
        <v>0</v>
      </c>
      <c r="AH265" s="25">
        <f t="shared" si="108"/>
        <v>0</v>
      </c>
      <c r="AJ265" s="25">
        <f t="shared" si="126"/>
        <v>0</v>
      </c>
    </row>
    <row r="266" spans="1:36" hidden="1" outlineLevel="1" x14ac:dyDescent="0.25">
      <c r="A266" t="s">
        <v>338</v>
      </c>
      <c r="B266" t="s">
        <v>53</v>
      </c>
      <c r="C266" s="67">
        <f>C265-1</f>
        <v>5</v>
      </c>
      <c r="D266" s="67" t="s">
        <v>671</v>
      </c>
      <c r="E266" s="67">
        <f>E265</f>
        <v>8</v>
      </c>
      <c r="F266" s="67">
        <f>F265</f>
        <v>15</v>
      </c>
      <c r="G266" s="67">
        <v>10</v>
      </c>
      <c r="H266" s="67">
        <f>H265</f>
        <v>0</v>
      </c>
      <c r="I266" s="2"/>
      <c r="J266" s="2"/>
      <c r="K266" s="2"/>
      <c r="M266" s="2"/>
      <c r="N266" s="67">
        <f>N265</f>
        <v>0</v>
      </c>
      <c r="O266" s="67" t="str">
        <f>O265</f>
        <v>J</v>
      </c>
      <c r="P266" s="67" t="str">
        <f t="shared" si="125"/>
        <v>Beide</v>
      </c>
      <c r="Q266" s="67">
        <f>Q265+0.5</f>
        <v>5.5</v>
      </c>
      <c r="R266" s="67">
        <f>R265+1</f>
        <v>3</v>
      </c>
      <c r="S266" s="67">
        <f>S265*1.1</f>
        <v>108.9</v>
      </c>
      <c r="T266" s="67">
        <f>T265*1.1</f>
        <v>13.200000000000001</v>
      </c>
      <c r="U266" s="3">
        <f>U265+3000</f>
        <v>78000</v>
      </c>
      <c r="X266">
        <f t="shared" si="100"/>
        <v>0</v>
      </c>
      <c r="Y266">
        <f t="shared" si="101"/>
        <v>0</v>
      </c>
      <c r="Z266">
        <f t="shared" si="102"/>
        <v>0</v>
      </c>
      <c r="AA266">
        <f t="shared" si="103"/>
        <v>0</v>
      </c>
      <c r="AB266">
        <f t="shared" si="104"/>
        <v>0</v>
      </c>
      <c r="AC266">
        <f t="shared" si="105"/>
        <v>0</v>
      </c>
      <c r="AD266">
        <f t="shared" si="127"/>
        <v>0</v>
      </c>
      <c r="AE266">
        <f t="shared" si="106"/>
        <v>0</v>
      </c>
      <c r="AF266" s="3">
        <f t="shared" si="107"/>
        <v>0</v>
      </c>
      <c r="AH266">
        <f t="shared" si="108"/>
        <v>0</v>
      </c>
      <c r="AJ266">
        <f t="shared" si="126"/>
        <v>0</v>
      </c>
    </row>
    <row r="267" spans="1:36" s="25" customFormat="1" hidden="1" outlineLevel="1" x14ac:dyDescent="0.25">
      <c r="A267" s="25" t="s">
        <v>306</v>
      </c>
      <c r="B267" s="25" t="s">
        <v>394</v>
      </c>
      <c r="C267" s="45">
        <v>3</v>
      </c>
      <c r="D267" s="45" t="s">
        <v>675</v>
      </c>
      <c r="E267" s="45">
        <v>5</v>
      </c>
      <c r="F267" s="45">
        <v>6</v>
      </c>
      <c r="G267" s="45">
        <v>1</v>
      </c>
      <c r="H267" s="45">
        <v>0</v>
      </c>
      <c r="I267" s="2"/>
      <c r="J267" s="2"/>
      <c r="K267" s="2"/>
      <c r="N267" s="45">
        <v>0</v>
      </c>
      <c r="O267" s="45" t="s">
        <v>619</v>
      </c>
      <c r="P267" s="45" t="str">
        <f t="shared" ref="P267:P272" si="128">IF(P221="Beide",P221,"Innere Sphäre")</f>
        <v>Beide</v>
      </c>
      <c r="Q267" s="45">
        <v>2</v>
      </c>
      <c r="R267" s="45">
        <v>1</v>
      </c>
      <c r="S267" s="45">
        <v>22</v>
      </c>
      <c r="T267" s="45"/>
      <c r="U267" s="48">
        <v>60000</v>
      </c>
      <c r="V267" s="48"/>
      <c r="X267" s="25">
        <f t="shared" si="100"/>
        <v>0</v>
      </c>
      <c r="Y267" s="25">
        <f t="shared" si="101"/>
        <v>0</v>
      </c>
      <c r="Z267" s="25">
        <f t="shared" si="102"/>
        <v>0</v>
      </c>
      <c r="AA267" s="25">
        <f t="shared" si="103"/>
        <v>0</v>
      </c>
      <c r="AB267" s="25">
        <f t="shared" si="104"/>
        <v>0</v>
      </c>
      <c r="AC267" s="25">
        <f t="shared" si="105"/>
        <v>0</v>
      </c>
      <c r="AD267" s="25">
        <f t="shared" si="127"/>
        <v>0</v>
      </c>
      <c r="AE267" s="25">
        <f t="shared" si="106"/>
        <v>0</v>
      </c>
      <c r="AF267" s="48">
        <f t="shared" si="107"/>
        <v>0</v>
      </c>
      <c r="AH267" s="25">
        <f t="shared" si="108"/>
        <v>0</v>
      </c>
      <c r="AJ267" s="25">
        <f t="shared" si="126"/>
        <v>0</v>
      </c>
    </row>
    <row r="268" spans="1:36" hidden="1" outlineLevel="1" x14ac:dyDescent="0.25">
      <c r="A268" t="s">
        <v>339</v>
      </c>
      <c r="B268" t="s">
        <v>394</v>
      </c>
      <c r="C268" s="67">
        <f>C267-1</f>
        <v>2</v>
      </c>
      <c r="D268" s="67" t="s">
        <v>676</v>
      </c>
      <c r="E268" s="67">
        <f>E267</f>
        <v>5</v>
      </c>
      <c r="F268" s="67">
        <f>F267</f>
        <v>6</v>
      </c>
      <c r="G268" s="67">
        <v>1</v>
      </c>
      <c r="H268" s="67">
        <f>H267</f>
        <v>0</v>
      </c>
      <c r="I268" s="2"/>
      <c r="J268" s="2"/>
      <c r="K268" s="2"/>
      <c r="N268" s="67">
        <f>N267</f>
        <v>0</v>
      </c>
      <c r="O268" s="67" t="str">
        <f>O267</f>
        <v>J</v>
      </c>
      <c r="P268" s="67" t="str">
        <f t="shared" si="128"/>
        <v>Beide</v>
      </c>
      <c r="Q268" s="67">
        <f>Q267+0.5</f>
        <v>2.5</v>
      </c>
      <c r="R268" s="67">
        <f>R267+1</f>
        <v>2</v>
      </c>
      <c r="S268" s="67">
        <f>S267*1.1</f>
        <v>24.200000000000003</v>
      </c>
      <c r="T268" s="67"/>
      <c r="U268" s="3">
        <f>U267+3000</f>
        <v>63000</v>
      </c>
      <c r="X268">
        <f t="shared" si="100"/>
        <v>0</v>
      </c>
      <c r="Y268">
        <f t="shared" si="101"/>
        <v>0</v>
      </c>
      <c r="Z268">
        <f t="shared" si="102"/>
        <v>0</v>
      </c>
      <c r="AA268">
        <f t="shared" si="103"/>
        <v>0</v>
      </c>
      <c r="AB268">
        <f t="shared" si="104"/>
        <v>0</v>
      </c>
      <c r="AC268">
        <f t="shared" si="105"/>
        <v>0</v>
      </c>
      <c r="AD268">
        <f t="shared" si="127"/>
        <v>0</v>
      </c>
      <c r="AE268">
        <f t="shared" si="106"/>
        <v>0</v>
      </c>
      <c r="AF268" s="3">
        <f t="shared" si="107"/>
        <v>0</v>
      </c>
      <c r="AH268">
        <f t="shared" si="108"/>
        <v>0</v>
      </c>
      <c r="AJ268">
        <f t="shared" si="126"/>
        <v>0</v>
      </c>
    </row>
    <row r="269" spans="1:36" s="25" customFormat="1" hidden="1" outlineLevel="1" x14ac:dyDescent="0.25">
      <c r="A269" s="25" t="s">
        <v>307</v>
      </c>
      <c r="B269" s="25" t="s">
        <v>394</v>
      </c>
      <c r="C269" s="45">
        <v>7</v>
      </c>
      <c r="D269" s="45" t="s">
        <v>675</v>
      </c>
      <c r="E269" s="45">
        <v>9</v>
      </c>
      <c r="F269" s="45">
        <v>9</v>
      </c>
      <c r="G269" s="45">
        <v>1</v>
      </c>
      <c r="H269" s="45">
        <v>1</v>
      </c>
      <c r="I269" s="2"/>
      <c r="J269" s="2"/>
      <c r="K269" s="2"/>
      <c r="N269" s="45">
        <v>0</v>
      </c>
      <c r="O269" s="45" t="s">
        <v>619</v>
      </c>
      <c r="P269" s="45" t="str">
        <f t="shared" si="128"/>
        <v>Beide</v>
      </c>
      <c r="Q269" s="45">
        <v>4</v>
      </c>
      <c r="R269" s="45">
        <v>2</v>
      </c>
      <c r="S269" s="45">
        <v>56</v>
      </c>
      <c r="T269" s="45"/>
      <c r="U269" s="48">
        <v>200000</v>
      </c>
      <c r="V269" s="48"/>
      <c r="X269" s="25">
        <f t="shared" si="100"/>
        <v>0</v>
      </c>
      <c r="Y269" s="25">
        <f t="shared" si="101"/>
        <v>0</v>
      </c>
      <c r="Z269" s="25">
        <f t="shared" si="102"/>
        <v>0</v>
      </c>
      <c r="AA269" s="25">
        <f t="shared" si="103"/>
        <v>0</v>
      </c>
      <c r="AB269" s="25">
        <f t="shared" si="104"/>
        <v>0</v>
      </c>
      <c r="AC269" s="25">
        <f t="shared" si="105"/>
        <v>0</v>
      </c>
      <c r="AD269" s="25">
        <f t="shared" si="127"/>
        <v>0</v>
      </c>
      <c r="AE269" s="25">
        <f t="shared" si="106"/>
        <v>0</v>
      </c>
      <c r="AF269" s="48">
        <f t="shared" si="107"/>
        <v>0</v>
      </c>
      <c r="AH269" s="25">
        <f t="shared" si="108"/>
        <v>0</v>
      </c>
      <c r="AJ269" s="25">
        <f>(I269+J269+K269)*20</f>
        <v>0</v>
      </c>
    </row>
    <row r="270" spans="1:36" hidden="1" outlineLevel="1" x14ac:dyDescent="0.25">
      <c r="A270" t="s">
        <v>340</v>
      </c>
      <c r="B270" t="s">
        <v>394</v>
      </c>
      <c r="C270" s="67">
        <f>C269-1</f>
        <v>6</v>
      </c>
      <c r="D270" s="67" t="s">
        <v>676</v>
      </c>
      <c r="E270" s="67">
        <f>E269</f>
        <v>9</v>
      </c>
      <c r="F270" s="67">
        <f>F269</f>
        <v>9</v>
      </c>
      <c r="G270" s="67">
        <v>1</v>
      </c>
      <c r="H270" s="67">
        <f>H269</f>
        <v>1</v>
      </c>
      <c r="I270" s="2"/>
      <c r="J270" s="2"/>
      <c r="K270" s="2"/>
      <c r="N270" s="67">
        <f>N269</f>
        <v>0</v>
      </c>
      <c r="O270" s="67" t="str">
        <f>O269</f>
        <v>J</v>
      </c>
      <c r="P270" s="67" t="str">
        <f t="shared" si="128"/>
        <v>Beide</v>
      </c>
      <c r="Q270" s="67">
        <f>Q269+0.5</f>
        <v>4.5</v>
      </c>
      <c r="R270" s="67">
        <f>R269+1</f>
        <v>3</v>
      </c>
      <c r="S270" s="67">
        <f>S269*1.1</f>
        <v>61.600000000000009</v>
      </c>
      <c r="T270" s="67"/>
      <c r="U270" s="3">
        <f>U269+3000</f>
        <v>203000</v>
      </c>
      <c r="X270">
        <f t="shared" si="100"/>
        <v>0</v>
      </c>
      <c r="Y270">
        <f t="shared" si="101"/>
        <v>0</v>
      </c>
      <c r="Z270">
        <f t="shared" si="102"/>
        <v>0</v>
      </c>
      <c r="AA270">
        <f t="shared" si="103"/>
        <v>0</v>
      </c>
      <c r="AB270">
        <f t="shared" si="104"/>
        <v>0</v>
      </c>
      <c r="AC270">
        <f t="shared" si="105"/>
        <v>0</v>
      </c>
      <c r="AD270">
        <f t="shared" si="127"/>
        <v>0</v>
      </c>
      <c r="AE270">
        <f t="shared" si="106"/>
        <v>0</v>
      </c>
      <c r="AF270" s="3">
        <f t="shared" si="107"/>
        <v>0</v>
      </c>
      <c r="AH270">
        <f t="shared" si="108"/>
        <v>0</v>
      </c>
      <c r="AJ270">
        <f>(I270+J270+K270)*20</f>
        <v>0</v>
      </c>
    </row>
    <row r="271" spans="1:36" s="25" customFormat="1" hidden="1" outlineLevel="1" x14ac:dyDescent="0.25">
      <c r="A271" s="25" t="s">
        <v>308</v>
      </c>
      <c r="B271" s="25" t="s">
        <v>394</v>
      </c>
      <c r="C271" s="45">
        <v>10</v>
      </c>
      <c r="D271" s="45" t="s">
        <v>675</v>
      </c>
      <c r="E271" s="45">
        <v>11</v>
      </c>
      <c r="F271" s="45">
        <v>15</v>
      </c>
      <c r="G271" s="45">
        <v>1</v>
      </c>
      <c r="H271" s="45">
        <v>2</v>
      </c>
      <c r="I271" s="2"/>
      <c r="J271" s="2"/>
      <c r="K271" s="2"/>
      <c r="N271" s="45">
        <v>0</v>
      </c>
      <c r="O271" s="45" t="s">
        <v>619</v>
      </c>
      <c r="P271" s="45" t="str">
        <f t="shared" si="128"/>
        <v>Beide</v>
      </c>
      <c r="Q271" s="45">
        <v>9</v>
      </c>
      <c r="R271" s="45">
        <v>4</v>
      </c>
      <c r="S271" s="45">
        <v>123</v>
      </c>
      <c r="T271" s="45"/>
      <c r="U271" s="48">
        <v>465000</v>
      </c>
      <c r="V271" s="48"/>
      <c r="X271" s="25">
        <f t="shared" si="100"/>
        <v>0</v>
      </c>
      <c r="Y271" s="25">
        <f t="shared" si="101"/>
        <v>0</v>
      </c>
      <c r="Z271" s="25">
        <f t="shared" si="102"/>
        <v>0</v>
      </c>
      <c r="AA271" s="25">
        <f t="shared" si="103"/>
        <v>0</v>
      </c>
      <c r="AB271" s="25">
        <f t="shared" si="104"/>
        <v>0</v>
      </c>
      <c r="AC271" s="25">
        <f t="shared" si="105"/>
        <v>0</v>
      </c>
      <c r="AD271" s="25">
        <f t="shared" si="127"/>
        <v>0</v>
      </c>
      <c r="AE271" s="25">
        <f t="shared" si="106"/>
        <v>0</v>
      </c>
      <c r="AF271" s="48">
        <f t="shared" si="107"/>
        <v>0</v>
      </c>
      <c r="AH271" s="25">
        <f t="shared" si="108"/>
        <v>0</v>
      </c>
      <c r="AJ271" s="25">
        <f>(I271+J271+K271)*30</f>
        <v>0</v>
      </c>
    </row>
    <row r="272" spans="1:36" hidden="1" outlineLevel="1" x14ac:dyDescent="0.25">
      <c r="A272" t="s">
        <v>341</v>
      </c>
      <c r="B272" t="s">
        <v>394</v>
      </c>
      <c r="C272" s="67">
        <f>C271-1</f>
        <v>9</v>
      </c>
      <c r="D272" s="67" t="s">
        <v>676</v>
      </c>
      <c r="E272" s="67">
        <f>E271</f>
        <v>11</v>
      </c>
      <c r="F272" s="67">
        <f>F271</f>
        <v>15</v>
      </c>
      <c r="G272" s="67">
        <v>1</v>
      </c>
      <c r="H272" s="67">
        <f>H271</f>
        <v>2</v>
      </c>
      <c r="I272" s="2"/>
      <c r="J272" s="2"/>
      <c r="K272" s="2"/>
      <c r="N272" s="67">
        <f>N271</f>
        <v>0</v>
      </c>
      <c r="O272" s="67" t="str">
        <f>O271</f>
        <v>J</v>
      </c>
      <c r="P272" s="67" t="str">
        <f t="shared" si="128"/>
        <v>Beide</v>
      </c>
      <c r="Q272" s="67">
        <f>Q271+0.5</f>
        <v>9.5</v>
      </c>
      <c r="R272" s="67">
        <f>R271+1</f>
        <v>5</v>
      </c>
      <c r="S272" s="67">
        <f>S271*1.1</f>
        <v>135.30000000000001</v>
      </c>
      <c r="T272" s="67"/>
      <c r="U272" s="3">
        <f>U271+3000</f>
        <v>468000</v>
      </c>
      <c r="X272">
        <f t="shared" si="100"/>
        <v>0</v>
      </c>
      <c r="Y272">
        <f t="shared" si="101"/>
        <v>0</v>
      </c>
      <c r="Z272">
        <f t="shared" si="102"/>
        <v>0</v>
      </c>
      <c r="AA272">
        <f t="shared" si="103"/>
        <v>0</v>
      </c>
      <c r="AB272">
        <f t="shared" si="104"/>
        <v>0</v>
      </c>
      <c r="AC272">
        <f t="shared" si="105"/>
        <v>0</v>
      </c>
      <c r="AD272">
        <f t="shared" si="127"/>
        <v>0</v>
      </c>
      <c r="AE272">
        <f t="shared" si="106"/>
        <v>0</v>
      </c>
      <c r="AF272" s="3">
        <f t="shared" si="107"/>
        <v>0</v>
      </c>
      <c r="AH272">
        <f t="shared" si="108"/>
        <v>0</v>
      </c>
      <c r="AJ272">
        <f>(I272+J272+K272)*30</f>
        <v>0</v>
      </c>
    </row>
    <row r="273" spans="1:34" s="18" customFormat="1" ht="18.75" collapsed="1" x14ac:dyDescent="0.3">
      <c r="A273" s="17" t="s">
        <v>343</v>
      </c>
      <c r="C273" s="28"/>
      <c r="D273" s="28"/>
      <c r="E273" s="28"/>
      <c r="F273" s="28"/>
      <c r="G273" s="28"/>
      <c r="H273" s="28"/>
      <c r="N273" s="28"/>
      <c r="O273" s="28"/>
      <c r="P273" s="28"/>
      <c r="Q273" s="28"/>
      <c r="R273" s="28"/>
      <c r="S273" s="28"/>
      <c r="T273" s="28"/>
      <c r="U273" s="47"/>
      <c r="V273" s="47"/>
      <c r="AF273" s="47"/>
    </row>
    <row r="274" spans="1:34" s="25" customFormat="1" hidden="1" outlineLevel="1" x14ac:dyDescent="0.25">
      <c r="A274" s="25" t="s">
        <v>344</v>
      </c>
      <c r="B274" s="25" t="s">
        <v>53</v>
      </c>
      <c r="C274" s="45">
        <v>0</v>
      </c>
      <c r="D274" s="45" t="s">
        <v>634</v>
      </c>
      <c r="E274" s="45">
        <v>1</v>
      </c>
      <c r="F274" s="45">
        <v>6</v>
      </c>
      <c r="G274" s="45">
        <v>200</v>
      </c>
      <c r="H274" s="45">
        <v>0</v>
      </c>
      <c r="I274" s="2"/>
      <c r="J274" s="2"/>
      <c r="K274" s="2"/>
      <c r="M274" s="2"/>
      <c r="N274" s="45">
        <v>0</v>
      </c>
      <c r="O274" s="45" t="s">
        <v>619</v>
      </c>
      <c r="P274" s="45" t="str">
        <f>P1</f>
        <v>Beide</v>
      </c>
      <c r="Q274" s="45">
        <f>IF(P274="Clan",0.25,0)+IF(P274="Beide",0.25,0)+IF(P274="Innere Sphäre",0.5,0)</f>
        <v>0.25</v>
      </c>
      <c r="R274" s="45">
        <v>1</v>
      </c>
      <c r="S274" s="45">
        <v>5</v>
      </c>
      <c r="T274" s="45">
        <v>1</v>
      </c>
      <c r="U274" s="48">
        <v>5000</v>
      </c>
      <c r="V274" s="48">
        <v>500</v>
      </c>
      <c r="X274" s="25">
        <f t="shared" si="100"/>
        <v>0</v>
      </c>
      <c r="Y274" s="25">
        <f t="shared" si="101"/>
        <v>0</v>
      </c>
      <c r="Z274" s="25">
        <f t="shared" si="102"/>
        <v>0</v>
      </c>
      <c r="AA274" s="25">
        <f t="shared" si="103"/>
        <v>0</v>
      </c>
      <c r="AB274" s="25">
        <f t="shared" si="104"/>
        <v>0</v>
      </c>
      <c r="AC274" s="25">
        <f t="shared" si="105"/>
        <v>0</v>
      </c>
      <c r="AD274" s="25">
        <f t="shared" si="127"/>
        <v>0</v>
      </c>
      <c r="AE274" s="25">
        <f t="shared" si="106"/>
        <v>0</v>
      </c>
      <c r="AF274" s="48">
        <f t="shared" si="107"/>
        <v>0</v>
      </c>
      <c r="AH274" s="25">
        <f t="shared" si="108"/>
        <v>0</v>
      </c>
    </row>
    <row r="275" spans="1:34" s="25" customFormat="1" hidden="1" outlineLevel="1" x14ac:dyDescent="0.25">
      <c r="A275" s="25" t="s">
        <v>345</v>
      </c>
      <c r="B275" s="25" t="s">
        <v>53</v>
      </c>
      <c r="C275" s="45">
        <v>0</v>
      </c>
      <c r="D275" s="45" t="s">
        <v>634</v>
      </c>
      <c r="E275" s="45">
        <v>2</v>
      </c>
      <c r="F275" s="45">
        <v>3</v>
      </c>
      <c r="G275" s="45">
        <v>200</v>
      </c>
      <c r="H275" s="45">
        <v>0</v>
      </c>
      <c r="I275" s="2"/>
      <c r="J275" s="2"/>
      <c r="K275" s="2"/>
      <c r="M275" s="2"/>
      <c r="N275" s="45">
        <v>0</v>
      </c>
      <c r="O275" s="45" t="s">
        <v>619</v>
      </c>
      <c r="P275" s="45" t="str">
        <f>P1</f>
        <v>Beide</v>
      </c>
      <c r="Q275" s="45">
        <f t="shared" ref="Q275" si="129">IF(P275="Clan",0.25,0)+IF(P275="Beide",0.25,0)+IF(P275="Innere Sphäre",0.5,0)</f>
        <v>0.25</v>
      </c>
      <c r="R275" s="45">
        <v>1</v>
      </c>
      <c r="S275" s="45">
        <v>5</v>
      </c>
      <c r="T275" s="45">
        <v>1</v>
      </c>
      <c r="U275" s="48">
        <v>5000</v>
      </c>
      <c r="V275" s="48">
        <v>1000</v>
      </c>
      <c r="X275" s="25">
        <f t="shared" ref="X275:X338" si="130">C275*(I275+J275+K275+L275)/(1+H275)</f>
        <v>0</v>
      </c>
      <c r="Y275" s="25">
        <f t="shared" ref="Y275:Y338" si="131">Q275*(I275+J275)+M275/G275</f>
        <v>0</v>
      </c>
      <c r="Z275" s="25">
        <f t="shared" ref="Z275:Z338" si="132">R275*(I275+J275)+M275/G275</f>
        <v>0</v>
      </c>
      <c r="AA275" s="25">
        <f t="shared" ref="AA275:AA338" si="133">S275*(I275+J275+K275+L275)+T275*(M275/G275)</f>
        <v>0</v>
      </c>
      <c r="AB275" s="25">
        <f t="shared" ref="AB275:AB338" si="134">15*M275/G275</f>
        <v>0</v>
      </c>
      <c r="AC275" s="25">
        <f t="shared" ref="AC275:AC338" si="135">E275*(I275+J275+K275+L275)/(H275+1)</f>
        <v>0</v>
      </c>
      <c r="AD275" s="25">
        <f t="shared" si="127"/>
        <v>0</v>
      </c>
      <c r="AE275" s="25">
        <f t="shared" ref="AE275:AE338" si="136">IF(AD275&gt;0,S275*(I275+J275)*0.25,0)</f>
        <v>0</v>
      </c>
      <c r="AF275" s="48">
        <f t="shared" ref="AF275:AF338" si="137">U275*(I275+J275+K275+L275)+V275/G275*M275</f>
        <v>0</v>
      </c>
      <c r="AH275" s="25">
        <f t="shared" ref="AH275:AH338" si="138">(K275+L275)*Q275*1.1</f>
        <v>0</v>
      </c>
    </row>
    <row r="276" spans="1:34" s="25" customFormat="1" hidden="1" outlineLevel="1" x14ac:dyDescent="0.25">
      <c r="A276" s="25" t="s">
        <v>346</v>
      </c>
      <c r="B276" s="25" t="s">
        <v>53</v>
      </c>
      <c r="C276" s="45">
        <v>0</v>
      </c>
      <c r="D276" s="45" t="s">
        <v>634</v>
      </c>
      <c r="E276" s="45">
        <v>3</v>
      </c>
      <c r="F276" s="45">
        <v>2</v>
      </c>
      <c r="G276" s="45">
        <v>100</v>
      </c>
      <c r="H276" s="45">
        <v>0</v>
      </c>
      <c r="I276" s="2"/>
      <c r="J276" s="2"/>
      <c r="K276" s="2"/>
      <c r="M276" s="2"/>
      <c r="N276" s="45">
        <v>0</v>
      </c>
      <c r="O276" s="45" t="s">
        <v>619</v>
      </c>
      <c r="P276" s="45" t="str">
        <f>P1</f>
        <v>Beide</v>
      </c>
      <c r="Q276" s="45">
        <f>IF(P276="Clan",0.5,0)+IF(P276="Beide",0.5,0)+IF(P276="Innere Sphäre",1,0)</f>
        <v>0.5</v>
      </c>
      <c r="R276" s="45">
        <v>1</v>
      </c>
      <c r="S276" s="45">
        <v>6</v>
      </c>
      <c r="T276" s="45">
        <v>1</v>
      </c>
      <c r="U276" s="48">
        <v>7500</v>
      </c>
      <c r="V276" s="48">
        <v>1000</v>
      </c>
      <c r="X276" s="25">
        <f t="shared" si="130"/>
        <v>0</v>
      </c>
      <c r="Y276" s="25">
        <f t="shared" si="131"/>
        <v>0</v>
      </c>
      <c r="Z276" s="25">
        <f t="shared" si="132"/>
        <v>0</v>
      </c>
      <c r="AA276" s="25">
        <f t="shared" si="133"/>
        <v>0</v>
      </c>
      <c r="AB276" s="25">
        <f t="shared" si="134"/>
        <v>0</v>
      </c>
      <c r="AC276" s="25">
        <f t="shared" si="135"/>
        <v>0</v>
      </c>
      <c r="AD276" s="25">
        <f t="shared" si="127"/>
        <v>0</v>
      </c>
      <c r="AE276" s="25">
        <f t="shared" si="136"/>
        <v>0</v>
      </c>
      <c r="AF276" s="48">
        <f t="shared" si="137"/>
        <v>0</v>
      </c>
      <c r="AH276" s="25">
        <f t="shared" si="138"/>
        <v>0</v>
      </c>
    </row>
    <row r="277" spans="1:34" s="25" customFormat="1" hidden="1" outlineLevel="1" x14ac:dyDescent="0.25">
      <c r="A277" s="25" t="s">
        <v>348</v>
      </c>
      <c r="B277" s="25" t="s">
        <v>53</v>
      </c>
      <c r="C277" s="45">
        <v>1</v>
      </c>
      <c r="D277" s="45" t="s">
        <v>682</v>
      </c>
      <c r="E277" s="45">
        <v>1</v>
      </c>
      <c r="F277" s="45">
        <v>21</v>
      </c>
      <c r="G277" s="45">
        <v>24</v>
      </c>
      <c r="H277" s="45">
        <v>0</v>
      </c>
      <c r="I277" s="2"/>
      <c r="J277" s="2"/>
      <c r="K277" s="2"/>
      <c r="M277" s="2"/>
      <c r="N277" s="45">
        <v>3</v>
      </c>
      <c r="O277" s="45" t="s">
        <v>636</v>
      </c>
      <c r="P277" s="67" t="str">
        <f t="shared" ref="P277:P283" si="139">IF(P231="Beide",P231,"Innere Sphäre")</f>
        <v>Beide</v>
      </c>
      <c r="Q277" s="45">
        <v>2</v>
      </c>
      <c r="R277" s="45">
        <v>1</v>
      </c>
      <c r="S277" s="45">
        <v>10</v>
      </c>
      <c r="T277" s="45">
        <v>1</v>
      </c>
      <c r="U277" s="48">
        <v>7000</v>
      </c>
      <c r="V277" s="48">
        <v>28000</v>
      </c>
      <c r="X277" s="25">
        <f t="shared" si="130"/>
        <v>0</v>
      </c>
      <c r="Y277" s="25">
        <f t="shared" si="131"/>
        <v>0</v>
      </c>
      <c r="Z277" s="25">
        <f t="shared" si="132"/>
        <v>0</v>
      </c>
      <c r="AA277" s="25">
        <f t="shared" si="133"/>
        <v>0</v>
      </c>
      <c r="AB277" s="25">
        <f t="shared" si="134"/>
        <v>0</v>
      </c>
      <c r="AC277" s="25">
        <f t="shared" si="135"/>
        <v>0</v>
      </c>
      <c r="AD277" s="25">
        <f t="shared" si="127"/>
        <v>0</v>
      </c>
      <c r="AE277" s="25">
        <f t="shared" si="136"/>
        <v>0</v>
      </c>
      <c r="AF277" s="48">
        <f t="shared" si="137"/>
        <v>0</v>
      </c>
      <c r="AH277" s="25">
        <f t="shared" si="138"/>
        <v>0</v>
      </c>
    </row>
    <row r="278" spans="1:34" hidden="1" outlineLevel="1" x14ac:dyDescent="0.25">
      <c r="B278" t="s">
        <v>368</v>
      </c>
      <c r="C278" s="67">
        <f>C277</f>
        <v>1</v>
      </c>
      <c r="D278" s="39" t="s">
        <v>683</v>
      </c>
      <c r="E278" s="39">
        <f>E277</f>
        <v>1</v>
      </c>
      <c r="F278" s="39">
        <f>F277</f>
        <v>21</v>
      </c>
      <c r="G278" s="67">
        <f>G277</f>
        <v>24</v>
      </c>
      <c r="H278" s="67">
        <f>H277</f>
        <v>0</v>
      </c>
      <c r="M278" s="2"/>
      <c r="N278" s="46">
        <v>3</v>
      </c>
      <c r="O278" s="67" t="str">
        <f>O277</f>
        <v>N</v>
      </c>
      <c r="P278" s="67" t="str">
        <f t="shared" si="139"/>
        <v>Beide</v>
      </c>
      <c r="V278" s="3">
        <v>24000</v>
      </c>
      <c r="X278">
        <f t="shared" si="130"/>
        <v>0</v>
      </c>
      <c r="Y278">
        <f t="shared" si="131"/>
        <v>0</v>
      </c>
      <c r="Z278">
        <f t="shared" si="132"/>
        <v>0</v>
      </c>
      <c r="AA278">
        <f t="shared" si="133"/>
        <v>0</v>
      </c>
      <c r="AB278">
        <f t="shared" si="134"/>
        <v>0</v>
      </c>
      <c r="AC278">
        <f t="shared" si="135"/>
        <v>0</v>
      </c>
      <c r="AD278">
        <f t="shared" si="127"/>
        <v>0</v>
      </c>
      <c r="AE278">
        <f t="shared" si="136"/>
        <v>0</v>
      </c>
      <c r="AF278" s="3">
        <f t="shared" si="137"/>
        <v>0</v>
      </c>
      <c r="AH278">
        <f t="shared" si="138"/>
        <v>0</v>
      </c>
    </row>
    <row r="279" spans="1:34" hidden="1" outlineLevel="1" x14ac:dyDescent="0.25">
      <c r="B279" t="s">
        <v>369</v>
      </c>
      <c r="C279" s="67">
        <f>C277</f>
        <v>1</v>
      </c>
      <c r="D279" s="39" t="s">
        <v>684</v>
      </c>
      <c r="E279" s="39">
        <f>E277</f>
        <v>1</v>
      </c>
      <c r="F279" s="39">
        <f>F277</f>
        <v>21</v>
      </c>
      <c r="G279" s="67">
        <f>G277</f>
        <v>24</v>
      </c>
      <c r="H279" s="67">
        <f>H277</f>
        <v>0</v>
      </c>
      <c r="M279" s="2"/>
      <c r="N279" s="46">
        <v>3</v>
      </c>
      <c r="O279" s="67" t="str">
        <f>O277</f>
        <v>N</v>
      </c>
      <c r="P279" s="67" t="str">
        <f t="shared" si="139"/>
        <v>Beide</v>
      </c>
      <c r="V279" s="3">
        <v>60000</v>
      </c>
      <c r="X279">
        <f t="shared" si="130"/>
        <v>0</v>
      </c>
      <c r="Y279">
        <f t="shared" si="131"/>
        <v>0</v>
      </c>
      <c r="Z279">
        <f t="shared" si="132"/>
        <v>0</v>
      </c>
      <c r="AA279">
        <f t="shared" si="133"/>
        <v>0</v>
      </c>
      <c r="AB279">
        <f t="shared" si="134"/>
        <v>0</v>
      </c>
      <c r="AC279">
        <f t="shared" si="135"/>
        <v>0</v>
      </c>
      <c r="AD279">
        <f t="shared" si="127"/>
        <v>0</v>
      </c>
      <c r="AE279">
        <f t="shared" si="136"/>
        <v>0</v>
      </c>
      <c r="AF279" s="3">
        <f t="shared" si="137"/>
        <v>0</v>
      </c>
      <c r="AH279">
        <f t="shared" si="138"/>
        <v>0</v>
      </c>
    </row>
    <row r="280" spans="1:34" hidden="1" outlineLevel="1" x14ac:dyDescent="0.25">
      <c r="B280" t="s">
        <v>370</v>
      </c>
      <c r="C280" s="67">
        <f>C277</f>
        <v>1</v>
      </c>
      <c r="D280" s="39" t="s">
        <v>685</v>
      </c>
      <c r="E280" s="39">
        <v>0</v>
      </c>
      <c r="F280" s="39">
        <f>F277</f>
        <v>21</v>
      </c>
      <c r="G280" s="67">
        <f>G277</f>
        <v>24</v>
      </c>
      <c r="H280" s="67">
        <f>H277</f>
        <v>0</v>
      </c>
      <c r="M280" s="2"/>
      <c r="N280" s="46">
        <v>3</v>
      </c>
      <c r="O280" s="67" t="str">
        <f>O277</f>
        <v>N</v>
      </c>
      <c r="P280" s="67" t="str">
        <f t="shared" si="139"/>
        <v>Beide</v>
      </c>
      <c r="V280" s="3">
        <v>14000</v>
      </c>
      <c r="X280">
        <f t="shared" si="130"/>
        <v>0</v>
      </c>
      <c r="Y280">
        <f t="shared" si="131"/>
        <v>0</v>
      </c>
      <c r="Z280">
        <f t="shared" si="132"/>
        <v>0</v>
      </c>
      <c r="AA280">
        <f t="shared" si="133"/>
        <v>0</v>
      </c>
      <c r="AB280">
        <f t="shared" si="134"/>
        <v>0</v>
      </c>
      <c r="AC280">
        <f t="shared" si="135"/>
        <v>0</v>
      </c>
      <c r="AD280">
        <f t="shared" si="127"/>
        <v>0</v>
      </c>
      <c r="AE280">
        <f t="shared" si="136"/>
        <v>0</v>
      </c>
      <c r="AF280" s="3">
        <f t="shared" si="137"/>
        <v>0</v>
      </c>
      <c r="AH280">
        <f t="shared" si="138"/>
        <v>0</v>
      </c>
    </row>
    <row r="281" spans="1:34" hidden="1" outlineLevel="1" x14ac:dyDescent="0.25">
      <c r="B281" t="s">
        <v>371</v>
      </c>
      <c r="C281" s="67">
        <f>C277</f>
        <v>1</v>
      </c>
      <c r="D281" s="39" t="s">
        <v>686</v>
      </c>
      <c r="E281" s="39">
        <f>E277</f>
        <v>1</v>
      </c>
      <c r="F281" s="39">
        <f>F277</f>
        <v>21</v>
      </c>
      <c r="G281" s="67">
        <f>G277</f>
        <v>24</v>
      </c>
      <c r="H281" s="67">
        <f>H277</f>
        <v>0</v>
      </c>
      <c r="M281" s="2"/>
      <c r="N281" s="46">
        <v>3</v>
      </c>
      <c r="O281" s="67" t="str">
        <f>O277</f>
        <v>N</v>
      </c>
      <c r="P281" s="67" t="str">
        <f t="shared" si="139"/>
        <v>Beide</v>
      </c>
      <c r="V281" s="3">
        <v>48000</v>
      </c>
      <c r="X281">
        <f t="shared" si="130"/>
        <v>0</v>
      </c>
      <c r="Y281">
        <f t="shared" si="131"/>
        <v>0</v>
      </c>
      <c r="Z281">
        <f t="shared" si="132"/>
        <v>0</v>
      </c>
      <c r="AA281">
        <f t="shared" si="133"/>
        <v>0</v>
      </c>
      <c r="AB281">
        <f t="shared" si="134"/>
        <v>0</v>
      </c>
      <c r="AC281">
        <f t="shared" si="135"/>
        <v>0</v>
      </c>
      <c r="AD281">
        <f t="shared" si="127"/>
        <v>0</v>
      </c>
      <c r="AE281">
        <f t="shared" si="136"/>
        <v>0</v>
      </c>
      <c r="AF281" s="3">
        <f t="shared" si="137"/>
        <v>0</v>
      </c>
      <c r="AH281">
        <f t="shared" si="138"/>
        <v>0</v>
      </c>
    </row>
    <row r="282" spans="1:34" hidden="1" outlineLevel="1" x14ac:dyDescent="0.25">
      <c r="B282" t="s">
        <v>216</v>
      </c>
      <c r="C282" s="67">
        <f>C277</f>
        <v>1</v>
      </c>
      <c r="D282" s="39" t="s">
        <v>684</v>
      </c>
      <c r="E282" s="39">
        <f>E277*2</f>
        <v>2</v>
      </c>
      <c r="F282" s="39">
        <f>F277</f>
        <v>21</v>
      </c>
      <c r="G282" s="67">
        <f>G277</f>
        <v>24</v>
      </c>
      <c r="H282" s="67">
        <f>H277</f>
        <v>0</v>
      </c>
      <c r="M282" s="2"/>
      <c r="N282" s="46">
        <v>3</v>
      </c>
      <c r="O282" s="67" t="str">
        <f>O277</f>
        <v>N</v>
      </c>
      <c r="P282" s="67" t="str">
        <f t="shared" si="139"/>
        <v>Beide</v>
      </c>
      <c r="V282" s="3">
        <v>28000</v>
      </c>
      <c r="X282">
        <f t="shared" si="130"/>
        <v>0</v>
      </c>
      <c r="Y282">
        <f t="shared" si="131"/>
        <v>0</v>
      </c>
      <c r="Z282">
        <f t="shared" si="132"/>
        <v>0</v>
      </c>
      <c r="AA282">
        <f t="shared" si="133"/>
        <v>0</v>
      </c>
      <c r="AB282">
        <f t="shared" si="134"/>
        <v>0</v>
      </c>
      <c r="AC282">
        <f t="shared" si="135"/>
        <v>0</v>
      </c>
      <c r="AD282">
        <f t="shared" si="127"/>
        <v>0</v>
      </c>
      <c r="AE282">
        <f t="shared" si="136"/>
        <v>0</v>
      </c>
      <c r="AF282" s="3">
        <f t="shared" si="137"/>
        <v>0</v>
      </c>
      <c r="AH282">
        <f t="shared" si="138"/>
        <v>0</v>
      </c>
    </row>
    <row r="283" spans="1:34" hidden="1" outlineLevel="1" x14ac:dyDescent="0.25">
      <c r="B283" t="s">
        <v>233</v>
      </c>
      <c r="C283" s="67">
        <f>C277</f>
        <v>1</v>
      </c>
      <c r="D283" s="39" t="s">
        <v>685</v>
      </c>
      <c r="E283" s="67">
        <v>0</v>
      </c>
      <c r="F283" s="39">
        <f>F277</f>
        <v>21</v>
      </c>
      <c r="G283" s="67">
        <f>G277</f>
        <v>24</v>
      </c>
      <c r="H283" s="67">
        <f>H277</f>
        <v>0</v>
      </c>
      <c r="M283" s="2"/>
      <c r="N283" s="46">
        <v>3</v>
      </c>
      <c r="O283" s="67" t="str">
        <f>O277</f>
        <v>N</v>
      </c>
      <c r="P283" s="67" t="str">
        <f t="shared" si="139"/>
        <v>Beide</v>
      </c>
      <c r="V283" s="3">
        <v>12000</v>
      </c>
      <c r="X283">
        <f t="shared" si="130"/>
        <v>0</v>
      </c>
      <c r="Y283">
        <f t="shared" si="131"/>
        <v>0</v>
      </c>
      <c r="Z283">
        <f t="shared" si="132"/>
        <v>0</v>
      </c>
      <c r="AA283">
        <f t="shared" si="133"/>
        <v>0</v>
      </c>
      <c r="AB283">
        <f t="shared" si="134"/>
        <v>0</v>
      </c>
      <c r="AC283">
        <f t="shared" si="135"/>
        <v>0</v>
      </c>
      <c r="AD283">
        <f t="shared" si="127"/>
        <v>0</v>
      </c>
      <c r="AE283">
        <f t="shared" si="136"/>
        <v>0</v>
      </c>
      <c r="AF283" s="3">
        <f t="shared" si="137"/>
        <v>0</v>
      </c>
      <c r="AH283">
        <f t="shared" si="138"/>
        <v>0</v>
      </c>
    </row>
    <row r="284" spans="1:34" s="25" customFormat="1" hidden="1" outlineLevel="1" x14ac:dyDescent="0.25">
      <c r="A284" s="25" t="s">
        <v>348</v>
      </c>
      <c r="B284" s="25" t="s">
        <v>53</v>
      </c>
      <c r="C284" s="45">
        <v>1</v>
      </c>
      <c r="D284" s="45" t="s">
        <v>682</v>
      </c>
      <c r="E284" s="45">
        <v>1</v>
      </c>
      <c r="F284" s="45">
        <v>21</v>
      </c>
      <c r="G284" s="45">
        <v>24</v>
      </c>
      <c r="H284" s="45">
        <v>0</v>
      </c>
      <c r="I284" s="2"/>
      <c r="J284" s="2"/>
      <c r="K284" s="2"/>
      <c r="M284" s="2"/>
      <c r="N284" s="45">
        <v>3</v>
      </c>
      <c r="O284" s="45" t="s">
        <v>636</v>
      </c>
      <c r="P284" s="67" t="str">
        <f t="shared" ref="P284:P290" si="140">IF(P235="Beide",P235,"Clan")</f>
        <v>Beide</v>
      </c>
      <c r="Q284" s="45">
        <v>1</v>
      </c>
      <c r="R284" s="45">
        <v>1</v>
      </c>
      <c r="S284" s="45">
        <v>23</v>
      </c>
      <c r="T284" s="45">
        <v>3</v>
      </c>
      <c r="U284" s="48">
        <v>7000</v>
      </c>
      <c r="V284" s="48">
        <v>28000</v>
      </c>
      <c r="X284" s="25">
        <f t="shared" si="130"/>
        <v>0</v>
      </c>
      <c r="Y284" s="25">
        <f t="shared" si="131"/>
        <v>0</v>
      </c>
      <c r="Z284" s="25">
        <f t="shared" si="132"/>
        <v>0</v>
      </c>
      <c r="AA284" s="25">
        <f t="shared" si="133"/>
        <v>0</v>
      </c>
      <c r="AB284" s="25">
        <f t="shared" si="134"/>
        <v>0</v>
      </c>
      <c r="AC284" s="25">
        <f t="shared" si="135"/>
        <v>0</v>
      </c>
      <c r="AD284" s="25">
        <f t="shared" si="127"/>
        <v>0</v>
      </c>
      <c r="AE284" s="25">
        <f t="shared" si="136"/>
        <v>0</v>
      </c>
      <c r="AF284" s="48">
        <f t="shared" si="137"/>
        <v>0</v>
      </c>
      <c r="AH284" s="25">
        <f t="shared" si="138"/>
        <v>0</v>
      </c>
    </row>
    <row r="285" spans="1:34" hidden="1" outlineLevel="1" x14ac:dyDescent="0.25">
      <c r="B285" t="s">
        <v>368</v>
      </c>
      <c r="C285" s="67">
        <f>C284</f>
        <v>1</v>
      </c>
      <c r="D285" s="67" t="s">
        <v>683</v>
      </c>
      <c r="E285" s="67">
        <f>E284</f>
        <v>1</v>
      </c>
      <c r="F285" s="67">
        <f>F284</f>
        <v>21</v>
      </c>
      <c r="G285" s="67">
        <f>G284</f>
        <v>24</v>
      </c>
      <c r="H285" s="67">
        <f>H284</f>
        <v>0</v>
      </c>
      <c r="M285" s="2"/>
      <c r="N285" s="46">
        <v>3</v>
      </c>
      <c r="O285" s="67" t="str">
        <f>O284</f>
        <v>N</v>
      </c>
      <c r="P285" s="67" t="str">
        <f t="shared" si="140"/>
        <v>Beide</v>
      </c>
      <c r="V285" s="3">
        <v>24000</v>
      </c>
      <c r="X285">
        <f t="shared" si="130"/>
        <v>0</v>
      </c>
      <c r="Y285">
        <f t="shared" si="131"/>
        <v>0</v>
      </c>
      <c r="Z285">
        <f t="shared" si="132"/>
        <v>0</v>
      </c>
      <c r="AA285">
        <f t="shared" si="133"/>
        <v>0</v>
      </c>
      <c r="AB285">
        <f t="shared" si="134"/>
        <v>0</v>
      </c>
      <c r="AC285">
        <f t="shared" si="135"/>
        <v>0</v>
      </c>
      <c r="AD285">
        <f t="shared" si="127"/>
        <v>0</v>
      </c>
      <c r="AE285">
        <f t="shared" si="136"/>
        <v>0</v>
      </c>
      <c r="AF285" s="3">
        <f t="shared" si="137"/>
        <v>0</v>
      </c>
      <c r="AH285">
        <f t="shared" si="138"/>
        <v>0</v>
      </c>
    </row>
    <row r="286" spans="1:34" hidden="1" outlineLevel="1" x14ac:dyDescent="0.25">
      <c r="B286" t="s">
        <v>369</v>
      </c>
      <c r="C286" s="67">
        <f>C284</f>
        <v>1</v>
      </c>
      <c r="D286" s="67" t="s">
        <v>684</v>
      </c>
      <c r="E286" s="67">
        <f>E284</f>
        <v>1</v>
      </c>
      <c r="F286" s="67">
        <f>F284</f>
        <v>21</v>
      </c>
      <c r="G286" s="67">
        <f>G284</f>
        <v>24</v>
      </c>
      <c r="H286" s="67">
        <f>H284</f>
        <v>0</v>
      </c>
      <c r="M286" s="2"/>
      <c r="N286" s="46">
        <v>3</v>
      </c>
      <c r="O286" s="67" t="str">
        <f>O284</f>
        <v>N</v>
      </c>
      <c r="P286" s="67" t="str">
        <f t="shared" si="140"/>
        <v>Beide</v>
      </c>
      <c r="V286" s="3">
        <v>60000</v>
      </c>
      <c r="X286">
        <f t="shared" si="130"/>
        <v>0</v>
      </c>
      <c r="Y286">
        <f t="shared" si="131"/>
        <v>0</v>
      </c>
      <c r="Z286">
        <f t="shared" si="132"/>
        <v>0</v>
      </c>
      <c r="AA286">
        <f t="shared" si="133"/>
        <v>0</v>
      </c>
      <c r="AB286">
        <f t="shared" si="134"/>
        <v>0</v>
      </c>
      <c r="AC286">
        <f t="shared" si="135"/>
        <v>0</v>
      </c>
      <c r="AD286">
        <f t="shared" si="127"/>
        <v>0</v>
      </c>
      <c r="AE286">
        <f t="shared" si="136"/>
        <v>0</v>
      </c>
      <c r="AF286" s="3">
        <f t="shared" si="137"/>
        <v>0</v>
      </c>
      <c r="AH286">
        <f t="shared" si="138"/>
        <v>0</v>
      </c>
    </row>
    <row r="287" spans="1:34" hidden="1" outlineLevel="1" x14ac:dyDescent="0.25">
      <c r="B287" t="s">
        <v>370</v>
      </c>
      <c r="C287" s="67">
        <f>C284</f>
        <v>1</v>
      </c>
      <c r="D287" s="67" t="s">
        <v>685</v>
      </c>
      <c r="E287" s="67">
        <v>0</v>
      </c>
      <c r="F287" s="67">
        <f>F284</f>
        <v>21</v>
      </c>
      <c r="G287" s="67">
        <f>G284</f>
        <v>24</v>
      </c>
      <c r="H287" s="67">
        <f>H284</f>
        <v>0</v>
      </c>
      <c r="M287" s="2"/>
      <c r="N287" s="46">
        <v>3</v>
      </c>
      <c r="O287" s="67" t="str">
        <f>O284</f>
        <v>N</v>
      </c>
      <c r="P287" s="67" t="str">
        <f t="shared" si="140"/>
        <v>Beide</v>
      </c>
      <c r="V287" s="3">
        <v>14000</v>
      </c>
      <c r="X287">
        <f t="shared" si="130"/>
        <v>0</v>
      </c>
      <c r="Y287">
        <f t="shared" si="131"/>
        <v>0</v>
      </c>
      <c r="Z287">
        <f t="shared" si="132"/>
        <v>0</v>
      </c>
      <c r="AA287">
        <f t="shared" si="133"/>
        <v>0</v>
      </c>
      <c r="AB287">
        <f t="shared" si="134"/>
        <v>0</v>
      </c>
      <c r="AC287">
        <f t="shared" si="135"/>
        <v>0</v>
      </c>
      <c r="AD287">
        <f t="shared" si="127"/>
        <v>0</v>
      </c>
      <c r="AE287">
        <f t="shared" si="136"/>
        <v>0</v>
      </c>
      <c r="AF287" s="3">
        <f t="shared" si="137"/>
        <v>0</v>
      </c>
      <c r="AH287">
        <f t="shared" si="138"/>
        <v>0</v>
      </c>
    </row>
    <row r="288" spans="1:34" hidden="1" outlineLevel="1" x14ac:dyDescent="0.25">
      <c r="B288" t="s">
        <v>371</v>
      </c>
      <c r="C288" s="67">
        <f>C284</f>
        <v>1</v>
      </c>
      <c r="D288" s="67" t="s">
        <v>686</v>
      </c>
      <c r="E288" s="67">
        <f>E284</f>
        <v>1</v>
      </c>
      <c r="F288" s="67">
        <f>F284</f>
        <v>21</v>
      </c>
      <c r="G288" s="67">
        <f>G284</f>
        <v>24</v>
      </c>
      <c r="H288" s="67">
        <f>H284</f>
        <v>0</v>
      </c>
      <c r="M288" s="2"/>
      <c r="N288" s="46">
        <v>3</v>
      </c>
      <c r="O288" s="67" t="str">
        <f>O284</f>
        <v>N</v>
      </c>
      <c r="P288" s="67" t="str">
        <f t="shared" si="140"/>
        <v>Beide</v>
      </c>
      <c r="V288" s="3">
        <v>48000</v>
      </c>
      <c r="X288">
        <f t="shared" si="130"/>
        <v>0</v>
      </c>
      <c r="Y288">
        <f t="shared" si="131"/>
        <v>0</v>
      </c>
      <c r="Z288">
        <f t="shared" si="132"/>
        <v>0</v>
      </c>
      <c r="AA288">
        <f t="shared" si="133"/>
        <v>0</v>
      </c>
      <c r="AB288">
        <f t="shared" si="134"/>
        <v>0</v>
      </c>
      <c r="AC288">
        <f t="shared" si="135"/>
        <v>0</v>
      </c>
      <c r="AD288">
        <f t="shared" si="127"/>
        <v>0</v>
      </c>
      <c r="AE288">
        <f t="shared" si="136"/>
        <v>0</v>
      </c>
      <c r="AF288" s="3">
        <f t="shared" si="137"/>
        <v>0</v>
      </c>
      <c r="AH288">
        <f t="shared" si="138"/>
        <v>0</v>
      </c>
    </row>
    <row r="289" spans="1:34" hidden="1" outlineLevel="1" x14ac:dyDescent="0.25">
      <c r="B289" t="s">
        <v>216</v>
      </c>
      <c r="C289" s="67">
        <f>C284</f>
        <v>1</v>
      </c>
      <c r="D289" s="67" t="s">
        <v>684</v>
      </c>
      <c r="E289" s="67">
        <f>E284*2</f>
        <v>2</v>
      </c>
      <c r="F289" s="67">
        <f>F284</f>
        <v>21</v>
      </c>
      <c r="G289" s="67">
        <f>G284</f>
        <v>24</v>
      </c>
      <c r="H289" s="67">
        <f>H284</f>
        <v>0</v>
      </c>
      <c r="M289" s="2"/>
      <c r="N289" s="46">
        <v>3</v>
      </c>
      <c r="O289" s="67" t="str">
        <f>O284</f>
        <v>N</v>
      </c>
      <c r="P289" s="67" t="str">
        <f t="shared" si="140"/>
        <v>Beide</v>
      </c>
      <c r="V289" s="3">
        <v>28000</v>
      </c>
      <c r="X289">
        <f t="shared" si="130"/>
        <v>0</v>
      </c>
      <c r="Y289">
        <f t="shared" si="131"/>
        <v>0</v>
      </c>
      <c r="Z289">
        <f t="shared" si="132"/>
        <v>0</v>
      </c>
      <c r="AA289">
        <f t="shared" si="133"/>
        <v>0</v>
      </c>
      <c r="AB289">
        <f t="shared" si="134"/>
        <v>0</v>
      </c>
      <c r="AC289">
        <f t="shared" si="135"/>
        <v>0</v>
      </c>
      <c r="AD289">
        <f t="shared" si="127"/>
        <v>0</v>
      </c>
      <c r="AE289">
        <f t="shared" si="136"/>
        <v>0</v>
      </c>
      <c r="AF289" s="3">
        <f t="shared" si="137"/>
        <v>0</v>
      </c>
      <c r="AH289">
        <f t="shared" si="138"/>
        <v>0</v>
      </c>
    </row>
    <row r="290" spans="1:34" hidden="1" outlineLevel="1" x14ac:dyDescent="0.25">
      <c r="B290" t="s">
        <v>233</v>
      </c>
      <c r="C290" s="67">
        <f>C284</f>
        <v>1</v>
      </c>
      <c r="D290" s="67" t="s">
        <v>685</v>
      </c>
      <c r="E290" s="67">
        <v>0</v>
      </c>
      <c r="F290" s="67">
        <f>F284</f>
        <v>21</v>
      </c>
      <c r="G290" s="67">
        <f>G284</f>
        <v>24</v>
      </c>
      <c r="H290" s="67">
        <f>H284</f>
        <v>0</v>
      </c>
      <c r="M290" s="2"/>
      <c r="N290" s="46">
        <v>3</v>
      </c>
      <c r="O290" s="67" t="str">
        <f>O284</f>
        <v>N</v>
      </c>
      <c r="P290" s="67" t="str">
        <f t="shared" si="140"/>
        <v>Beide</v>
      </c>
      <c r="V290" s="3">
        <v>12000</v>
      </c>
      <c r="X290">
        <f t="shared" si="130"/>
        <v>0</v>
      </c>
      <c r="Y290">
        <f t="shared" si="131"/>
        <v>0</v>
      </c>
      <c r="Z290">
        <f t="shared" si="132"/>
        <v>0</v>
      </c>
      <c r="AA290">
        <f t="shared" si="133"/>
        <v>0</v>
      </c>
      <c r="AB290">
        <f t="shared" si="134"/>
        <v>0</v>
      </c>
      <c r="AC290">
        <f t="shared" si="135"/>
        <v>0</v>
      </c>
      <c r="AD290">
        <f t="shared" si="127"/>
        <v>0</v>
      </c>
      <c r="AE290">
        <f t="shared" si="136"/>
        <v>0</v>
      </c>
      <c r="AF290" s="3">
        <f t="shared" si="137"/>
        <v>0</v>
      </c>
      <c r="AH290">
        <f t="shared" si="138"/>
        <v>0</v>
      </c>
    </row>
    <row r="291" spans="1:34" s="25" customFormat="1" hidden="1" outlineLevel="1" x14ac:dyDescent="0.25">
      <c r="A291" s="25" t="s">
        <v>347</v>
      </c>
      <c r="B291" s="25" t="s">
        <v>53</v>
      </c>
      <c r="C291" s="45">
        <v>2</v>
      </c>
      <c r="D291" s="45" t="s">
        <v>682</v>
      </c>
      <c r="E291" s="45">
        <v>2</v>
      </c>
      <c r="F291" s="45">
        <v>21</v>
      </c>
      <c r="G291" s="45">
        <v>12</v>
      </c>
      <c r="H291" s="45">
        <v>0</v>
      </c>
      <c r="I291" s="2"/>
      <c r="J291" s="2"/>
      <c r="K291" s="2"/>
      <c r="M291" s="2"/>
      <c r="N291" s="45">
        <v>3</v>
      </c>
      <c r="O291" s="45" t="s">
        <v>636</v>
      </c>
      <c r="P291" s="67" t="str">
        <f t="shared" ref="P291:P297" si="141">IF(P245="Beide",P245,"Innere Sphäre")</f>
        <v>Beide</v>
      </c>
      <c r="Q291" s="45">
        <v>5</v>
      </c>
      <c r="R291" s="45">
        <v>2</v>
      </c>
      <c r="S291" s="45">
        <v>14</v>
      </c>
      <c r="T291" s="45">
        <v>2</v>
      </c>
      <c r="U291" s="48">
        <v>15000</v>
      </c>
      <c r="V291" s="48">
        <v>28000</v>
      </c>
      <c r="X291" s="25">
        <f t="shared" si="130"/>
        <v>0</v>
      </c>
      <c r="Y291" s="25">
        <f t="shared" si="131"/>
        <v>0</v>
      </c>
      <c r="Z291" s="25">
        <f t="shared" si="132"/>
        <v>0</v>
      </c>
      <c r="AA291" s="25">
        <f t="shared" si="133"/>
        <v>0</v>
      </c>
      <c r="AB291" s="25">
        <f t="shared" si="134"/>
        <v>0</v>
      </c>
      <c r="AC291" s="25">
        <f t="shared" si="135"/>
        <v>0</v>
      </c>
      <c r="AD291" s="25">
        <f t="shared" si="127"/>
        <v>0</v>
      </c>
      <c r="AE291" s="25">
        <f t="shared" si="136"/>
        <v>0</v>
      </c>
      <c r="AF291" s="48">
        <f t="shared" si="137"/>
        <v>0</v>
      </c>
      <c r="AH291" s="25">
        <f t="shared" si="138"/>
        <v>0</v>
      </c>
    </row>
    <row r="292" spans="1:34" hidden="1" outlineLevel="1" x14ac:dyDescent="0.25">
      <c r="B292" t="s">
        <v>368</v>
      </c>
      <c r="C292" s="67">
        <f>C291</f>
        <v>2</v>
      </c>
      <c r="D292" s="67" t="s">
        <v>683</v>
      </c>
      <c r="E292" s="67">
        <f>E291</f>
        <v>2</v>
      </c>
      <c r="F292" s="67">
        <f>F291</f>
        <v>21</v>
      </c>
      <c r="G292" s="67">
        <f>G291</f>
        <v>12</v>
      </c>
      <c r="H292" s="67">
        <f>H291</f>
        <v>0</v>
      </c>
      <c r="M292" s="2"/>
      <c r="N292" s="46">
        <v>3</v>
      </c>
      <c r="O292" s="67" t="str">
        <f>O291</f>
        <v>N</v>
      </c>
      <c r="P292" s="67" t="str">
        <f t="shared" si="141"/>
        <v>Beide</v>
      </c>
      <c r="V292" s="3">
        <v>24000</v>
      </c>
      <c r="X292">
        <f t="shared" si="130"/>
        <v>0</v>
      </c>
      <c r="Y292">
        <f t="shared" si="131"/>
        <v>0</v>
      </c>
      <c r="Z292">
        <f t="shared" si="132"/>
        <v>0</v>
      </c>
      <c r="AA292">
        <f t="shared" si="133"/>
        <v>0</v>
      </c>
      <c r="AB292">
        <f t="shared" si="134"/>
        <v>0</v>
      </c>
      <c r="AC292">
        <f t="shared" si="135"/>
        <v>0</v>
      </c>
      <c r="AD292">
        <f t="shared" si="127"/>
        <v>0</v>
      </c>
      <c r="AE292">
        <f t="shared" si="136"/>
        <v>0</v>
      </c>
      <c r="AF292" s="3">
        <f t="shared" si="137"/>
        <v>0</v>
      </c>
      <c r="AH292">
        <f t="shared" si="138"/>
        <v>0</v>
      </c>
    </row>
    <row r="293" spans="1:34" hidden="1" outlineLevel="1" x14ac:dyDescent="0.25">
      <c r="B293" t="s">
        <v>369</v>
      </c>
      <c r="C293" s="67">
        <f>C291</f>
        <v>2</v>
      </c>
      <c r="D293" s="67" t="s">
        <v>684</v>
      </c>
      <c r="E293" s="67">
        <f>E291</f>
        <v>2</v>
      </c>
      <c r="F293" s="67">
        <f>F291</f>
        <v>21</v>
      </c>
      <c r="G293" s="67">
        <f>G291</f>
        <v>12</v>
      </c>
      <c r="H293" s="67">
        <f>H291</f>
        <v>0</v>
      </c>
      <c r="M293" s="2"/>
      <c r="N293" s="46">
        <v>3</v>
      </c>
      <c r="O293" s="67" t="str">
        <f>O291</f>
        <v>N</v>
      </c>
      <c r="P293" s="67" t="str">
        <f t="shared" si="141"/>
        <v>Beide</v>
      </c>
      <c r="V293" s="3">
        <v>60000</v>
      </c>
      <c r="X293">
        <f t="shared" si="130"/>
        <v>0</v>
      </c>
      <c r="Y293">
        <f t="shared" si="131"/>
        <v>0</v>
      </c>
      <c r="Z293">
        <f t="shared" si="132"/>
        <v>0</v>
      </c>
      <c r="AA293">
        <f t="shared" si="133"/>
        <v>0</v>
      </c>
      <c r="AB293">
        <f t="shared" si="134"/>
        <v>0</v>
      </c>
      <c r="AC293">
        <f t="shared" si="135"/>
        <v>0</v>
      </c>
      <c r="AD293">
        <f t="shared" si="127"/>
        <v>0</v>
      </c>
      <c r="AE293">
        <f t="shared" si="136"/>
        <v>0</v>
      </c>
      <c r="AF293" s="3">
        <f t="shared" si="137"/>
        <v>0</v>
      </c>
      <c r="AH293">
        <f t="shared" si="138"/>
        <v>0</v>
      </c>
    </row>
    <row r="294" spans="1:34" hidden="1" outlineLevel="1" x14ac:dyDescent="0.25">
      <c r="B294" t="s">
        <v>370</v>
      </c>
      <c r="C294" s="67">
        <f>C291</f>
        <v>2</v>
      </c>
      <c r="D294" s="67" t="s">
        <v>685</v>
      </c>
      <c r="E294" s="67">
        <v>0</v>
      </c>
      <c r="F294" s="67">
        <f>F291</f>
        <v>21</v>
      </c>
      <c r="G294" s="67">
        <f>G291</f>
        <v>12</v>
      </c>
      <c r="H294" s="67">
        <f>H291</f>
        <v>0</v>
      </c>
      <c r="M294" s="2"/>
      <c r="N294" s="46">
        <v>3</v>
      </c>
      <c r="O294" s="67" t="str">
        <f>O291</f>
        <v>N</v>
      </c>
      <c r="P294" s="67" t="str">
        <f t="shared" si="141"/>
        <v>Beide</v>
      </c>
      <c r="V294" s="3">
        <v>14000</v>
      </c>
      <c r="X294">
        <f t="shared" si="130"/>
        <v>0</v>
      </c>
      <c r="Y294">
        <f t="shared" si="131"/>
        <v>0</v>
      </c>
      <c r="Z294">
        <f t="shared" si="132"/>
        <v>0</v>
      </c>
      <c r="AA294">
        <f t="shared" si="133"/>
        <v>0</v>
      </c>
      <c r="AB294">
        <f t="shared" si="134"/>
        <v>0</v>
      </c>
      <c r="AC294">
        <f t="shared" si="135"/>
        <v>0</v>
      </c>
      <c r="AD294">
        <f t="shared" si="127"/>
        <v>0</v>
      </c>
      <c r="AE294">
        <f t="shared" si="136"/>
        <v>0</v>
      </c>
      <c r="AF294" s="3">
        <f t="shared" si="137"/>
        <v>0</v>
      </c>
      <c r="AH294">
        <f t="shared" si="138"/>
        <v>0</v>
      </c>
    </row>
    <row r="295" spans="1:34" hidden="1" outlineLevel="1" x14ac:dyDescent="0.25">
      <c r="B295" t="s">
        <v>371</v>
      </c>
      <c r="C295" s="67">
        <f>C291</f>
        <v>2</v>
      </c>
      <c r="D295" s="67" t="s">
        <v>686</v>
      </c>
      <c r="E295" s="67">
        <f>E291</f>
        <v>2</v>
      </c>
      <c r="F295" s="67">
        <f>F291</f>
        <v>21</v>
      </c>
      <c r="G295" s="67">
        <f>G291</f>
        <v>12</v>
      </c>
      <c r="H295" s="67">
        <f>H291</f>
        <v>0</v>
      </c>
      <c r="M295" s="2"/>
      <c r="N295" s="46">
        <v>3</v>
      </c>
      <c r="O295" s="67" t="str">
        <f>O291</f>
        <v>N</v>
      </c>
      <c r="P295" s="67" t="str">
        <f t="shared" si="141"/>
        <v>Beide</v>
      </c>
      <c r="V295" s="3">
        <v>48000</v>
      </c>
      <c r="X295">
        <f t="shared" si="130"/>
        <v>0</v>
      </c>
      <c r="Y295">
        <f t="shared" si="131"/>
        <v>0</v>
      </c>
      <c r="Z295">
        <f t="shared" si="132"/>
        <v>0</v>
      </c>
      <c r="AA295">
        <f t="shared" si="133"/>
        <v>0</v>
      </c>
      <c r="AB295">
        <f t="shared" si="134"/>
        <v>0</v>
      </c>
      <c r="AC295">
        <f t="shared" si="135"/>
        <v>0</v>
      </c>
      <c r="AD295">
        <f t="shared" si="127"/>
        <v>0</v>
      </c>
      <c r="AE295">
        <f t="shared" si="136"/>
        <v>0</v>
      </c>
      <c r="AF295" s="3">
        <f t="shared" si="137"/>
        <v>0</v>
      </c>
      <c r="AH295">
        <f t="shared" si="138"/>
        <v>0</v>
      </c>
    </row>
    <row r="296" spans="1:34" hidden="1" outlineLevel="1" x14ac:dyDescent="0.25">
      <c r="B296" t="s">
        <v>216</v>
      </c>
      <c r="C296" s="67">
        <f>C291</f>
        <v>2</v>
      </c>
      <c r="D296" s="67" t="s">
        <v>684</v>
      </c>
      <c r="E296" s="67">
        <f>E291*2</f>
        <v>4</v>
      </c>
      <c r="F296" s="67">
        <f>F291</f>
        <v>21</v>
      </c>
      <c r="G296" s="67">
        <f>G291</f>
        <v>12</v>
      </c>
      <c r="H296" s="67">
        <f>H291</f>
        <v>0</v>
      </c>
      <c r="M296" s="2"/>
      <c r="N296" s="46">
        <v>3</v>
      </c>
      <c r="O296" s="67" t="str">
        <f>O291</f>
        <v>N</v>
      </c>
      <c r="P296" s="67" t="str">
        <f t="shared" si="141"/>
        <v>Beide</v>
      </c>
      <c r="V296" s="3">
        <v>28000</v>
      </c>
      <c r="X296">
        <f t="shared" si="130"/>
        <v>0</v>
      </c>
      <c r="Y296">
        <f t="shared" si="131"/>
        <v>0</v>
      </c>
      <c r="Z296">
        <f t="shared" si="132"/>
        <v>0</v>
      </c>
      <c r="AA296">
        <f t="shared" si="133"/>
        <v>0</v>
      </c>
      <c r="AB296">
        <f t="shared" si="134"/>
        <v>0</v>
      </c>
      <c r="AC296">
        <f t="shared" si="135"/>
        <v>0</v>
      </c>
      <c r="AD296">
        <f t="shared" si="127"/>
        <v>0</v>
      </c>
      <c r="AE296">
        <f t="shared" si="136"/>
        <v>0</v>
      </c>
      <c r="AF296" s="3">
        <f t="shared" si="137"/>
        <v>0</v>
      </c>
      <c r="AH296">
        <f t="shared" si="138"/>
        <v>0</v>
      </c>
    </row>
    <row r="297" spans="1:34" hidden="1" outlineLevel="1" x14ac:dyDescent="0.25">
      <c r="B297" t="s">
        <v>233</v>
      </c>
      <c r="C297" s="67">
        <f>C291</f>
        <v>2</v>
      </c>
      <c r="D297" s="67" t="s">
        <v>685</v>
      </c>
      <c r="E297" s="67">
        <v>0</v>
      </c>
      <c r="F297" s="67">
        <f>F291</f>
        <v>21</v>
      </c>
      <c r="G297" s="67">
        <f>G291</f>
        <v>12</v>
      </c>
      <c r="H297" s="67">
        <f>H291</f>
        <v>0</v>
      </c>
      <c r="M297" s="2"/>
      <c r="N297" s="46">
        <v>3</v>
      </c>
      <c r="O297" s="67" t="str">
        <f>O291</f>
        <v>N</v>
      </c>
      <c r="P297" s="67" t="str">
        <f t="shared" si="141"/>
        <v>Beide</v>
      </c>
      <c r="V297" s="3">
        <v>12000</v>
      </c>
      <c r="X297">
        <f t="shared" si="130"/>
        <v>0</v>
      </c>
      <c r="Y297">
        <f t="shared" si="131"/>
        <v>0</v>
      </c>
      <c r="Z297">
        <f t="shared" si="132"/>
        <v>0</v>
      </c>
      <c r="AA297">
        <f t="shared" si="133"/>
        <v>0</v>
      </c>
      <c r="AB297">
        <f t="shared" si="134"/>
        <v>0</v>
      </c>
      <c r="AC297">
        <f t="shared" si="135"/>
        <v>0</v>
      </c>
      <c r="AD297">
        <f t="shared" si="127"/>
        <v>0</v>
      </c>
      <c r="AE297">
        <f t="shared" si="136"/>
        <v>0</v>
      </c>
      <c r="AF297" s="3">
        <f t="shared" si="137"/>
        <v>0</v>
      </c>
      <c r="AH297">
        <f t="shared" si="138"/>
        <v>0</v>
      </c>
    </row>
    <row r="298" spans="1:34" s="25" customFormat="1" hidden="1" outlineLevel="1" x14ac:dyDescent="0.25">
      <c r="A298" s="25" t="s">
        <v>347</v>
      </c>
      <c r="B298" s="25" t="s">
        <v>53</v>
      </c>
      <c r="C298" s="45">
        <v>2</v>
      </c>
      <c r="D298" s="45" t="s">
        <v>682</v>
      </c>
      <c r="E298" s="45">
        <v>2</v>
      </c>
      <c r="F298" s="45">
        <v>21</v>
      </c>
      <c r="G298" s="45">
        <v>12</v>
      </c>
      <c r="H298" s="45">
        <v>0</v>
      </c>
      <c r="I298" s="2"/>
      <c r="J298" s="2"/>
      <c r="K298" s="2"/>
      <c r="M298" s="2"/>
      <c r="N298" s="45">
        <v>3</v>
      </c>
      <c r="O298" s="45" t="s">
        <v>636</v>
      </c>
      <c r="P298" s="67" t="str">
        <f t="shared" ref="P298:P304" si="142">IF(P249="Beide",P249,"Clan")</f>
        <v>Beide</v>
      </c>
      <c r="Q298" s="45">
        <v>2.5</v>
      </c>
      <c r="R298" s="45">
        <v>1</v>
      </c>
      <c r="S298" s="45">
        <v>30</v>
      </c>
      <c r="T298" s="45">
        <v>3</v>
      </c>
      <c r="U298" s="48">
        <v>15000</v>
      </c>
      <c r="V298" s="48">
        <v>28000</v>
      </c>
      <c r="X298" s="25">
        <f t="shared" si="130"/>
        <v>0</v>
      </c>
      <c r="Y298" s="25">
        <f t="shared" si="131"/>
        <v>0</v>
      </c>
      <c r="Z298" s="25">
        <f t="shared" si="132"/>
        <v>0</v>
      </c>
      <c r="AA298" s="25">
        <f t="shared" si="133"/>
        <v>0</v>
      </c>
      <c r="AB298" s="25">
        <f t="shared" si="134"/>
        <v>0</v>
      </c>
      <c r="AC298" s="25">
        <f t="shared" si="135"/>
        <v>0</v>
      </c>
      <c r="AD298" s="25">
        <f t="shared" si="127"/>
        <v>0</v>
      </c>
      <c r="AE298" s="25">
        <f t="shared" si="136"/>
        <v>0</v>
      </c>
      <c r="AF298" s="48">
        <f t="shared" si="137"/>
        <v>0</v>
      </c>
      <c r="AH298" s="25">
        <f t="shared" si="138"/>
        <v>0</v>
      </c>
    </row>
    <row r="299" spans="1:34" hidden="1" outlineLevel="1" x14ac:dyDescent="0.25">
      <c r="B299" t="s">
        <v>368</v>
      </c>
      <c r="C299" s="67">
        <f>C298</f>
        <v>2</v>
      </c>
      <c r="D299" s="67" t="s">
        <v>683</v>
      </c>
      <c r="E299" s="67">
        <f>E298</f>
        <v>2</v>
      </c>
      <c r="F299" s="67">
        <f>F298</f>
        <v>21</v>
      </c>
      <c r="G299" s="67">
        <f>G298</f>
        <v>12</v>
      </c>
      <c r="H299" s="67">
        <f>H298</f>
        <v>0</v>
      </c>
      <c r="M299" s="2"/>
      <c r="N299" s="46">
        <v>3</v>
      </c>
      <c r="O299" s="67" t="str">
        <f>O298</f>
        <v>N</v>
      </c>
      <c r="P299" s="67" t="str">
        <f t="shared" si="142"/>
        <v>Beide</v>
      </c>
      <c r="V299" s="3">
        <v>24000</v>
      </c>
      <c r="X299">
        <f t="shared" si="130"/>
        <v>0</v>
      </c>
      <c r="Y299">
        <f t="shared" si="131"/>
        <v>0</v>
      </c>
      <c r="Z299">
        <f t="shared" si="132"/>
        <v>0</v>
      </c>
      <c r="AA299">
        <f t="shared" si="133"/>
        <v>0</v>
      </c>
      <c r="AB299">
        <f t="shared" si="134"/>
        <v>0</v>
      </c>
      <c r="AC299">
        <f t="shared" si="135"/>
        <v>0</v>
      </c>
      <c r="AD299">
        <f t="shared" si="127"/>
        <v>0</v>
      </c>
      <c r="AE299">
        <f t="shared" si="136"/>
        <v>0</v>
      </c>
      <c r="AF299" s="3">
        <f t="shared" si="137"/>
        <v>0</v>
      </c>
      <c r="AH299">
        <f t="shared" si="138"/>
        <v>0</v>
      </c>
    </row>
    <row r="300" spans="1:34" hidden="1" outlineLevel="1" x14ac:dyDescent="0.25">
      <c r="B300" t="s">
        <v>369</v>
      </c>
      <c r="C300" s="67">
        <f>C298</f>
        <v>2</v>
      </c>
      <c r="D300" s="67" t="s">
        <v>684</v>
      </c>
      <c r="E300" s="67">
        <f>E298</f>
        <v>2</v>
      </c>
      <c r="F300" s="67">
        <f>F298</f>
        <v>21</v>
      </c>
      <c r="G300" s="67">
        <f>G298</f>
        <v>12</v>
      </c>
      <c r="H300" s="67">
        <f>H298</f>
        <v>0</v>
      </c>
      <c r="M300" s="2"/>
      <c r="N300" s="46">
        <v>3</v>
      </c>
      <c r="O300" s="67" t="str">
        <f>O298</f>
        <v>N</v>
      </c>
      <c r="P300" s="67" t="str">
        <f t="shared" si="142"/>
        <v>Beide</v>
      </c>
      <c r="V300" s="3">
        <v>60000</v>
      </c>
      <c r="X300">
        <f t="shared" si="130"/>
        <v>0</v>
      </c>
      <c r="Y300">
        <f t="shared" si="131"/>
        <v>0</v>
      </c>
      <c r="Z300">
        <f t="shared" si="132"/>
        <v>0</v>
      </c>
      <c r="AA300">
        <f t="shared" si="133"/>
        <v>0</v>
      </c>
      <c r="AB300">
        <f t="shared" si="134"/>
        <v>0</v>
      </c>
      <c r="AC300">
        <f t="shared" si="135"/>
        <v>0</v>
      </c>
      <c r="AD300">
        <f t="shared" si="127"/>
        <v>0</v>
      </c>
      <c r="AE300">
        <f t="shared" si="136"/>
        <v>0</v>
      </c>
      <c r="AF300" s="3">
        <f t="shared" si="137"/>
        <v>0</v>
      </c>
      <c r="AH300">
        <f t="shared" si="138"/>
        <v>0</v>
      </c>
    </row>
    <row r="301" spans="1:34" hidden="1" outlineLevel="1" x14ac:dyDescent="0.25">
      <c r="B301" t="s">
        <v>370</v>
      </c>
      <c r="C301" s="67">
        <f>C298</f>
        <v>2</v>
      </c>
      <c r="D301" s="67" t="s">
        <v>685</v>
      </c>
      <c r="E301" s="67">
        <v>0</v>
      </c>
      <c r="F301" s="67">
        <f>F298</f>
        <v>21</v>
      </c>
      <c r="G301" s="67">
        <f>G298</f>
        <v>12</v>
      </c>
      <c r="H301" s="67">
        <f>H298</f>
        <v>0</v>
      </c>
      <c r="M301" s="2"/>
      <c r="N301" s="46">
        <v>3</v>
      </c>
      <c r="O301" s="67" t="str">
        <f>O298</f>
        <v>N</v>
      </c>
      <c r="P301" s="67" t="str">
        <f t="shared" si="142"/>
        <v>Beide</v>
      </c>
      <c r="V301" s="3">
        <v>14000</v>
      </c>
      <c r="X301">
        <f t="shared" si="130"/>
        <v>0</v>
      </c>
      <c r="Y301">
        <f t="shared" si="131"/>
        <v>0</v>
      </c>
      <c r="Z301">
        <f t="shared" si="132"/>
        <v>0</v>
      </c>
      <c r="AA301">
        <f t="shared" si="133"/>
        <v>0</v>
      </c>
      <c r="AB301">
        <f t="shared" si="134"/>
        <v>0</v>
      </c>
      <c r="AC301">
        <f t="shared" si="135"/>
        <v>0</v>
      </c>
      <c r="AD301">
        <f t="shared" si="127"/>
        <v>0</v>
      </c>
      <c r="AE301">
        <f t="shared" si="136"/>
        <v>0</v>
      </c>
      <c r="AF301" s="3">
        <f t="shared" si="137"/>
        <v>0</v>
      </c>
      <c r="AH301">
        <f t="shared" si="138"/>
        <v>0</v>
      </c>
    </row>
    <row r="302" spans="1:34" hidden="1" outlineLevel="1" x14ac:dyDescent="0.25">
      <c r="B302" t="s">
        <v>371</v>
      </c>
      <c r="C302" s="67">
        <f>C298</f>
        <v>2</v>
      </c>
      <c r="D302" s="67" t="s">
        <v>686</v>
      </c>
      <c r="E302" s="67">
        <f>E298</f>
        <v>2</v>
      </c>
      <c r="F302" s="67">
        <f>F298</f>
        <v>21</v>
      </c>
      <c r="G302" s="67">
        <f>G298</f>
        <v>12</v>
      </c>
      <c r="H302" s="67">
        <f>H298</f>
        <v>0</v>
      </c>
      <c r="M302" s="2"/>
      <c r="N302" s="46">
        <v>3</v>
      </c>
      <c r="O302" s="67" t="str">
        <f>O298</f>
        <v>N</v>
      </c>
      <c r="P302" s="67" t="str">
        <f t="shared" si="142"/>
        <v>Beide</v>
      </c>
      <c r="V302" s="3">
        <v>48000</v>
      </c>
      <c r="X302">
        <f t="shared" si="130"/>
        <v>0</v>
      </c>
      <c r="Y302">
        <f t="shared" si="131"/>
        <v>0</v>
      </c>
      <c r="Z302">
        <f t="shared" si="132"/>
        <v>0</v>
      </c>
      <c r="AA302">
        <f t="shared" si="133"/>
        <v>0</v>
      </c>
      <c r="AB302">
        <f t="shared" si="134"/>
        <v>0</v>
      </c>
      <c r="AC302">
        <f t="shared" si="135"/>
        <v>0</v>
      </c>
      <c r="AD302">
        <f t="shared" si="127"/>
        <v>0</v>
      </c>
      <c r="AE302">
        <f t="shared" si="136"/>
        <v>0</v>
      </c>
      <c r="AF302" s="3">
        <f t="shared" si="137"/>
        <v>0</v>
      </c>
      <c r="AH302">
        <f t="shared" si="138"/>
        <v>0</v>
      </c>
    </row>
    <row r="303" spans="1:34" hidden="1" outlineLevel="1" x14ac:dyDescent="0.25">
      <c r="B303" t="s">
        <v>216</v>
      </c>
      <c r="C303" s="67">
        <f>C298</f>
        <v>2</v>
      </c>
      <c r="D303" s="67" t="s">
        <v>684</v>
      </c>
      <c r="E303" s="67">
        <f>E298*2</f>
        <v>4</v>
      </c>
      <c r="F303" s="67">
        <f>F298</f>
        <v>21</v>
      </c>
      <c r="G303" s="67">
        <f>G298</f>
        <v>12</v>
      </c>
      <c r="H303" s="67">
        <f>H298</f>
        <v>0</v>
      </c>
      <c r="M303" s="2"/>
      <c r="N303" s="46">
        <v>3</v>
      </c>
      <c r="O303" s="67" t="str">
        <f>O298</f>
        <v>N</v>
      </c>
      <c r="P303" s="67" t="str">
        <f t="shared" si="142"/>
        <v>Beide</v>
      </c>
      <c r="V303" s="3">
        <v>28000</v>
      </c>
      <c r="X303">
        <f t="shared" si="130"/>
        <v>0</v>
      </c>
      <c r="Y303">
        <f t="shared" si="131"/>
        <v>0</v>
      </c>
      <c r="Z303">
        <f t="shared" si="132"/>
        <v>0</v>
      </c>
      <c r="AA303">
        <f t="shared" si="133"/>
        <v>0</v>
      </c>
      <c r="AB303">
        <f t="shared" si="134"/>
        <v>0</v>
      </c>
      <c r="AC303">
        <f t="shared" si="135"/>
        <v>0</v>
      </c>
      <c r="AD303">
        <f t="shared" si="127"/>
        <v>0</v>
      </c>
      <c r="AE303">
        <f t="shared" si="136"/>
        <v>0</v>
      </c>
      <c r="AF303" s="3">
        <f t="shared" si="137"/>
        <v>0</v>
      </c>
      <c r="AH303">
        <f t="shared" si="138"/>
        <v>0</v>
      </c>
    </row>
    <row r="304" spans="1:34" hidden="1" outlineLevel="1" x14ac:dyDescent="0.25">
      <c r="B304" t="s">
        <v>233</v>
      </c>
      <c r="C304" s="67">
        <f>C298</f>
        <v>2</v>
      </c>
      <c r="D304" s="67" t="s">
        <v>685</v>
      </c>
      <c r="E304" s="67">
        <v>0</v>
      </c>
      <c r="F304" s="67">
        <f>F298</f>
        <v>21</v>
      </c>
      <c r="G304" s="67">
        <f>G298</f>
        <v>12</v>
      </c>
      <c r="H304" s="67">
        <f>H298</f>
        <v>0</v>
      </c>
      <c r="M304" s="2"/>
      <c r="N304" s="46">
        <v>3</v>
      </c>
      <c r="O304" s="67" t="str">
        <f>O298</f>
        <v>N</v>
      </c>
      <c r="P304" s="67" t="str">
        <f t="shared" si="142"/>
        <v>Beide</v>
      </c>
      <c r="V304" s="3">
        <v>12000</v>
      </c>
      <c r="X304">
        <f t="shared" si="130"/>
        <v>0</v>
      </c>
      <c r="Y304">
        <f t="shared" si="131"/>
        <v>0</v>
      </c>
      <c r="Z304">
        <f t="shared" si="132"/>
        <v>0</v>
      </c>
      <c r="AA304">
        <f t="shared" si="133"/>
        <v>0</v>
      </c>
      <c r="AB304">
        <f t="shared" si="134"/>
        <v>0</v>
      </c>
      <c r="AC304">
        <f t="shared" si="135"/>
        <v>0</v>
      </c>
      <c r="AD304">
        <f t="shared" si="127"/>
        <v>0</v>
      </c>
      <c r="AE304">
        <f t="shared" si="136"/>
        <v>0</v>
      </c>
      <c r="AF304" s="3">
        <f t="shared" si="137"/>
        <v>0</v>
      </c>
      <c r="AH304">
        <f t="shared" si="138"/>
        <v>0</v>
      </c>
    </row>
    <row r="305" spans="1:34" s="25" customFormat="1" hidden="1" outlineLevel="1" x14ac:dyDescent="0.25">
      <c r="A305" s="25" t="s">
        <v>349</v>
      </c>
      <c r="B305" s="25" t="s">
        <v>53</v>
      </c>
      <c r="C305" s="45">
        <v>5</v>
      </c>
      <c r="D305" s="45" t="s">
        <v>682</v>
      </c>
      <c r="E305" s="45">
        <v>4</v>
      </c>
      <c r="F305" s="45">
        <v>21</v>
      </c>
      <c r="G305" s="45">
        <v>6</v>
      </c>
      <c r="H305" s="45">
        <v>0</v>
      </c>
      <c r="I305" s="2"/>
      <c r="J305" s="2"/>
      <c r="K305" s="2"/>
      <c r="M305" s="2"/>
      <c r="N305" s="45">
        <v>3</v>
      </c>
      <c r="O305" s="45" t="s">
        <v>636</v>
      </c>
      <c r="P305" s="67" t="str">
        <f t="shared" ref="P305:P311" si="143">IF(P259="Beide",P259,"Innere Sphäre")</f>
        <v>Beide</v>
      </c>
      <c r="Q305" s="45">
        <v>7</v>
      </c>
      <c r="R305" s="45">
        <v>3</v>
      </c>
      <c r="S305" s="45">
        <v>26</v>
      </c>
      <c r="T305" s="45">
        <v>3</v>
      </c>
      <c r="U305" s="48">
        <v>32000</v>
      </c>
      <c r="V305" s="48">
        <v>28000</v>
      </c>
      <c r="X305" s="25">
        <f t="shared" si="130"/>
        <v>0</v>
      </c>
      <c r="Y305" s="25">
        <f t="shared" si="131"/>
        <v>0</v>
      </c>
      <c r="Z305" s="25">
        <f t="shared" si="132"/>
        <v>0</v>
      </c>
      <c r="AA305" s="25">
        <f t="shared" si="133"/>
        <v>0</v>
      </c>
      <c r="AB305" s="25">
        <f t="shared" si="134"/>
        <v>0</v>
      </c>
      <c r="AC305" s="25">
        <f t="shared" si="135"/>
        <v>0</v>
      </c>
      <c r="AD305" s="25">
        <f t="shared" si="127"/>
        <v>0</v>
      </c>
      <c r="AE305" s="25">
        <f t="shared" si="136"/>
        <v>0</v>
      </c>
      <c r="AF305" s="48">
        <f t="shared" si="137"/>
        <v>0</v>
      </c>
      <c r="AH305" s="25">
        <f t="shared" si="138"/>
        <v>0</v>
      </c>
    </row>
    <row r="306" spans="1:34" hidden="1" outlineLevel="1" x14ac:dyDescent="0.25">
      <c r="B306" t="s">
        <v>368</v>
      </c>
      <c r="C306" s="67">
        <f>C305</f>
        <v>5</v>
      </c>
      <c r="D306" s="67" t="s">
        <v>683</v>
      </c>
      <c r="E306" s="67">
        <f>E305</f>
        <v>4</v>
      </c>
      <c r="F306" s="67">
        <f>F305</f>
        <v>21</v>
      </c>
      <c r="G306" s="67">
        <f>G305</f>
        <v>6</v>
      </c>
      <c r="H306" s="67">
        <f>H305</f>
        <v>0</v>
      </c>
      <c r="M306" s="2"/>
      <c r="N306" s="46">
        <v>3</v>
      </c>
      <c r="O306" s="67" t="str">
        <f>O305</f>
        <v>N</v>
      </c>
      <c r="P306" s="67" t="str">
        <f t="shared" si="143"/>
        <v>Beide</v>
      </c>
      <c r="V306" s="3">
        <v>24000</v>
      </c>
      <c r="X306">
        <f t="shared" si="130"/>
        <v>0</v>
      </c>
      <c r="Y306">
        <f t="shared" si="131"/>
        <v>0</v>
      </c>
      <c r="Z306">
        <f t="shared" si="132"/>
        <v>0</v>
      </c>
      <c r="AA306">
        <f t="shared" si="133"/>
        <v>0</v>
      </c>
      <c r="AB306">
        <f t="shared" si="134"/>
        <v>0</v>
      </c>
      <c r="AC306">
        <f t="shared" si="135"/>
        <v>0</v>
      </c>
      <c r="AD306">
        <f t="shared" si="127"/>
        <v>0</v>
      </c>
      <c r="AE306">
        <f t="shared" si="136"/>
        <v>0</v>
      </c>
      <c r="AF306" s="3">
        <f t="shared" si="137"/>
        <v>0</v>
      </c>
      <c r="AH306">
        <f t="shared" si="138"/>
        <v>0</v>
      </c>
    </row>
    <row r="307" spans="1:34" hidden="1" outlineLevel="1" x14ac:dyDescent="0.25">
      <c r="B307" t="s">
        <v>369</v>
      </c>
      <c r="C307" s="67">
        <f>C305</f>
        <v>5</v>
      </c>
      <c r="D307" s="67" t="s">
        <v>684</v>
      </c>
      <c r="E307" s="67">
        <f>E305</f>
        <v>4</v>
      </c>
      <c r="F307" s="67">
        <f>F305</f>
        <v>21</v>
      </c>
      <c r="G307" s="67">
        <f>G305</f>
        <v>6</v>
      </c>
      <c r="H307" s="67">
        <f>H305</f>
        <v>0</v>
      </c>
      <c r="M307" s="2"/>
      <c r="N307" s="46">
        <v>3</v>
      </c>
      <c r="O307" s="67" t="str">
        <f>O305</f>
        <v>N</v>
      </c>
      <c r="P307" s="67" t="str">
        <f t="shared" si="143"/>
        <v>Beide</v>
      </c>
      <c r="V307" s="3">
        <v>60000</v>
      </c>
      <c r="X307">
        <f t="shared" si="130"/>
        <v>0</v>
      </c>
      <c r="Y307">
        <f t="shared" si="131"/>
        <v>0</v>
      </c>
      <c r="Z307">
        <f t="shared" si="132"/>
        <v>0</v>
      </c>
      <c r="AA307">
        <f t="shared" si="133"/>
        <v>0</v>
      </c>
      <c r="AB307">
        <f t="shared" si="134"/>
        <v>0</v>
      </c>
      <c r="AC307">
        <f t="shared" si="135"/>
        <v>0</v>
      </c>
      <c r="AD307">
        <f t="shared" si="127"/>
        <v>0</v>
      </c>
      <c r="AE307">
        <f t="shared" si="136"/>
        <v>0</v>
      </c>
      <c r="AF307" s="3">
        <f t="shared" si="137"/>
        <v>0</v>
      </c>
      <c r="AH307">
        <f t="shared" si="138"/>
        <v>0</v>
      </c>
    </row>
    <row r="308" spans="1:34" hidden="1" outlineLevel="1" x14ac:dyDescent="0.25">
      <c r="B308" t="s">
        <v>370</v>
      </c>
      <c r="C308" s="67">
        <f>C305</f>
        <v>5</v>
      </c>
      <c r="D308" s="67" t="s">
        <v>685</v>
      </c>
      <c r="E308" s="67">
        <v>0</v>
      </c>
      <c r="F308" s="67">
        <f>F305</f>
        <v>21</v>
      </c>
      <c r="G308" s="67">
        <f>G305</f>
        <v>6</v>
      </c>
      <c r="H308" s="67">
        <f>H305</f>
        <v>0</v>
      </c>
      <c r="M308" s="2"/>
      <c r="N308" s="46">
        <v>3</v>
      </c>
      <c r="O308" s="67" t="str">
        <f>O305</f>
        <v>N</v>
      </c>
      <c r="P308" s="67" t="str">
        <f t="shared" si="143"/>
        <v>Beide</v>
      </c>
      <c r="V308" s="3">
        <v>14000</v>
      </c>
      <c r="X308">
        <f t="shared" si="130"/>
        <v>0</v>
      </c>
      <c r="Y308">
        <f t="shared" si="131"/>
        <v>0</v>
      </c>
      <c r="Z308">
        <f t="shared" si="132"/>
        <v>0</v>
      </c>
      <c r="AA308">
        <f t="shared" si="133"/>
        <v>0</v>
      </c>
      <c r="AB308">
        <f t="shared" si="134"/>
        <v>0</v>
      </c>
      <c r="AC308">
        <f t="shared" si="135"/>
        <v>0</v>
      </c>
      <c r="AD308">
        <f t="shared" si="127"/>
        <v>0</v>
      </c>
      <c r="AE308">
        <f t="shared" si="136"/>
        <v>0</v>
      </c>
      <c r="AF308" s="3">
        <f t="shared" si="137"/>
        <v>0</v>
      </c>
      <c r="AH308">
        <f t="shared" si="138"/>
        <v>0</v>
      </c>
    </row>
    <row r="309" spans="1:34" hidden="1" outlineLevel="1" x14ac:dyDescent="0.25">
      <c r="B309" t="s">
        <v>371</v>
      </c>
      <c r="C309" s="67">
        <f>C305</f>
        <v>5</v>
      </c>
      <c r="D309" s="67" t="s">
        <v>686</v>
      </c>
      <c r="E309" s="67">
        <f>E305</f>
        <v>4</v>
      </c>
      <c r="F309" s="67">
        <f>F305</f>
        <v>21</v>
      </c>
      <c r="G309" s="67">
        <f>G305</f>
        <v>6</v>
      </c>
      <c r="H309" s="67">
        <f>H305</f>
        <v>0</v>
      </c>
      <c r="M309" s="2"/>
      <c r="N309" s="46">
        <v>3</v>
      </c>
      <c r="O309" s="67" t="str">
        <f>O305</f>
        <v>N</v>
      </c>
      <c r="P309" s="67" t="str">
        <f t="shared" si="143"/>
        <v>Beide</v>
      </c>
      <c r="V309" s="3">
        <v>48000</v>
      </c>
      <c r="X309">
        <f t="shared" si="130"/>
        <v>0</v>
      </c>
      <c r="Y309">
        <f t="shared" si="131"/>
        <v>0</v>
      </c>
      <c r="Z309">
        <f t="shared" si="132"/>
        <v>0</v>
      </c>
      <c r="AA309">
        <f t="shared" si="133"/>
        <v>0</v>
      </c>
      <c r="AB309">
        <f t="shared" si="134"/>
        <v>0</v>
      </c>
      <c r="AC309">
        <f t="shared" si="135"/>
        <v>0</v>
      </c>
      <c r="AD309">
        <f t="shared" si="127"/>
        <v>0</v>
      </c>
      <c r="AE309">
        <f t="shared" si="136"/>
        <v>0</v>
      </c>
      <c r="AF309" s="3">
        <f t="shared" si="137"/>
        <v>0</v>
      </c>
      <c r="AH309">
        <f t="shared" si="138"/>
        <v>0</v>
      </c>
    </row>
    <row r="310" spans="1:34" hidden="1" outlineLevel="1" x14ac:dyDescent="0.25">
      <c r="B310" t="s">
        <v>216</v>
      </c>
      <c r="C310" s="67">
        <f>C305</f>
        <v>5</v>
      </c>
      <c r="D310" s="67" t="s">
        <v>684</v>
      </c>
      <c r="E310" s="67">
        <f>E305*2</f>
        <v>8</v>
      </c>
      <c r="F310" s="67">
        <f>F305</f>
        <v>21</v>
      </c>
      <c r="G310" s="67">
        <f>G305</f>
        <v>6</v>
      </c>
      <c r="H310" s="67">
        <f>H305</f>
        <v>0</v>
      </c>
      <c r="M310" s="2"/>
      <c r="N310" s="46">
        <v>3</v>
      </c>
      <c r="O310" s="67" t="str">
        <f>O305</f>
        <v>N</v>
      </c>
      <c r="P310" s="67" t="str">
        <f t="shared" si="143"/>
        <v>Beide</v>
      </c>
      <c r="V310" s="3">
        <v>28000</v>
      </c>
      <c r="X310">
        <f t="shared" si="130"/>
        <v>0</v>
      </c>
      <c r="Y310">
        <f t="shared" si="131"/>
        <v>0</v>
      </c>
      <c r="Z310">
        <f t="shared" si="132"/>
        <v>0</v>
      </c>
      <c r="AA310">
        <f t="shared" si="133"/>
        <v>0</v>
      </c>
      <c r="AB310">
        <f t="shared" si="134"/>
        <v>0</v>
      </c>
      <c r="AC310">
        <f t="shared" si="135"/>
        <v>0</v>
      </c>
      <c r="AD310">
        <f t="shared" si="127"/>
        <v>0</v>
      </c>
      <c r="AE310">
        <f t="shared" si="136"/>
        <v>0</v>
      </c>
      <c r="AF310" s="3">
        <f t="shared" si="137"/>
        <v>0</v>
      </c>
      <c r="AH310">
        <f t="shared" si="138"/>
        <v>0</v>
      </c>
    </row>
    <row r="311" spans="1:34" hidden="1" outlineLevel="1" x14ac:dyDescent="0.25">
      <c r="B311" t="s">
        <v>233</v>
      </c>
      <c r="C311" s="67">
        <f>C305</f>
        <v>5</v>
      </c>
      <c r="D311" s="67" t="s">
        <v>685</v>
      </c>
      <c r="E311" s="67">
        <v>0</v>
      </c>
      <c r="F311" s="67">
        <f>F305</f>
        <v>21</v>
      </c>
      <c r="G311" s="67">
        <f>G305</f>
        <v>6</v>
      </c>
      <c r="H311" s="67">
        <f>H305</f>
        <v>0</v>
      </c>
      <c r="M311" s="2"/>
      <c r="N311" s="46">
        <v>3</v>
      </c>
      <c r="O311" s="67" t="str">
        <f>O305</f>
        <v>N</v>
      </c>
      <c r="P311" s="67" t="str">
        <f t="shared" si="143"/>
        <v>Beide</v>
      </c>
      <c r="V311" s="3">
        <v>12000</v>
      </c>
      <c r="X311">
        <f t="shared" si="130"/>
        <v>0</v>
      </c>
      <c r="Y311">
        <f t="shared" si="131"/>
        <v>0</v>
      </c>
      <c r="Z311">
        <f t="shared" si="132"/>
        <v>0</v>
      </c>
      <c r="AA311">
        <f t="shared" si="133"/>
        <v>0</v>
      </c>
      <c r="AB311">
        <f t="shared" si="134"/>
        <v>0</v>
      </c>
      <c r="AC311">
        <f t="shared" si="135"/>
        <v>0</v>
      </c>
      <c r="AD311">
        <f t="shared" si="127"/>
        <v>0</v>
      </c>
      <c r="AE311">
        <f t="shared" si="136"/>
        <v>0</v>
      </c>
      <c r="AF311" s="3">
        <f t="shared" si="137"/>
        <v>0</v>
      </c>
      <c r="AH311">
        <f t="shared" si="138"/>
        <v>0</v>
      </c>
    </row>
    <row r="312" spans="1:34" s="25" customFormat="1" hidden="1" outlineLevel="1" x14ac:dyDescent="0.25">
      <c r="A312" s="25" t="s">
        <v>349</v>
      </c>
      <c r="B312" s="25" t="s">
        <v>53</v>
      </c>
      <c r="C312" s="45">
        <v>5</v>
      </c>
      <c r="D312" s="45" t="s">
        <v>682</v>
      </c>
      <c r="E312" s="45">
        <v>4</v>
      </c>
      <c r="F312" s="45">
        <v>21</v>
      </c>
      <c r="G312" s="45">
        <v>6</v>
      </c>
      <c r="H312" s="45">
        <v>0</v>
      </c>
      <c r="I312" s="2"/>
      <c r="J312" s="2"/>
      <c r="K312" s="2"/>
      <c r="M312" s="2"/>
      <c r="N312" s="45">
        <v>3</v>
      </c>
      <c r="O312" s="45" t="s">
        <v>636</v>
      </c>
      <c r="P312" s="67" t="str">
        <f t="shared" ref="P312:P318" si="144">IF(P263="Beide",P263,"Clan")</f>
        <v>Beide</v>
      </c>
      <c r="Q312" s="45">
        <v>3.5</v>
      </c>
      <c r="R312" s="45">
        <v>2</v>
      </c>
      <c r="S312" s="45">
        <v>40</v>
      </c>
      <c r="T312" s="45">
        <v>5</v>
      </c>
      <c r="U312" s="48">
        <v>32000</v>
      </c>
      <c r="V312" s="48">
        <v>28000</v>
      </c>
      <c r="X312" s="25">
        <f t="shared" si="130"/>
        <v>0</v>
      </c>
      <c r="Y312" s="25">
        <f t="shared" si="131"/>
        <v>0</v>
      </c>
      <c r="Z312" s="25">
        <f t="shared" si="132"/>
        <v>0</v>
      </c>
      <c r="AA312" s="25">
        <f t="shared" si="133"/>
        <v>0</v>
      </c>
      <c r="AB312" s="25">
        <f t="shared" si="134"/>
        <v>0</v>
      </c>
      <c r="AC312" s="25">
        <f t="shared" si="135"/>
        <v>0</v>
      </c>
      <c r="AD312" s="25">
        <f t="shared" si="127"/>
        <v>0</v>
      </c>
      <c r="AE312" s="25">
        <f t="shared" si="136"/>
        <v>0</v>
      </c>
      <c r="AF312" s="48">
        <f t="shared" si="137"/>
        <v>0</v>
      </c>
      <c r="AH312" s="25">
        <f t="shared" si="138"/>
        <v>0</v>
      </c>
    </row>
    <row r="313" spans="1:34" hidden="1" outlineLevel="1" x14ac:dyDescent="0.25">
      <c r="B313" t="s">
        <v>368</v>
      </c>
      <c r="C313" s="67">
        <f>C312</f>
        <v>5</v>
      </c>
      <c r="D313" s="67" t="s">
        <v>683</v>
      </c>
      <c r="E313" s="67">
        <f>E312</f>
        <v>4</v>
      </c>
      <c r="F313" s="67">
        <f>F312</f>
        <v>21</v>
      </c>
      <c r="G313" s="67">
        <f>G312</f>
        <v>6</v>
      </c>
      <c r="H313" s="67">
        <f>H312</f>
        <v>0</v>
      </c>
      <c r="M313" s="2"/>
      <c r="N313" s="46">
        <v>3</v>
      </c>
      <c r="O313" s="67" t="str">
        <f>O312</f>
        <v>N</v>
      </c>
      <c r="P313" s="67" t="str">
        <f t="shared" si="144"/>
        <v>Beide</v>
      </c>
      <c r="V313" s="3">
        <v>24000</v>
      </c>
      <c r="X313">
        <f t="shared" si="130"/>
        <v>0</v>
      </c>
      <c r="Y313">
        <f t="shared" si="131"/>
        <v>0</v>
      </c>
      <c r="Z313">
        <f t="shared" si="132"/>
        <v>0</v>
      </c>
      <c r="AA313">
        <f t="shared" si="133"/>
        <v>0</v>
      </c>
      <c r="AB313">
        <f t="shared" si="134"/>
        <v>0</v>
      </c>
      <c r="AC313">
        <f t="shared" si="135"/>
        <v>0</v>
      </c>
      <c r="AD313">
        <f t="shared" si="127"/>
        <v>0</v>
      </c>
      <c r="AE313">
        <f t="shared" si="136"/>
        <v>0</v>
      </c>
      <c r="AF313" s="3">
        <f t="shared" si="137"/>
        <v>0</v>
      </c>
      <c r="AH313">
        <f t="shared" si="138"/>
        <v>0</v>
      </c>
    </row>
    <row r="314" spans="1:34" hidden="1" outlineLevel="1" x14ac:dyDescent="0.25">
      <c r="B314" t="s">
        <v>369</v>
      </c>
      <c r="C314" s="67">
        <f>C312</f>
        <v>5</v>
      </c>
      <c r="D314" s="67" t="s">
        <v>684</v>
      </c>
      <c r="E314" s="67">
        <f>E312</f>
        <v>4</v>
      </c>
      <c r="F314" s="67">
        <f>F312</f>
        <v>21</v>
      </c>
      <c r="G314" s="67">
        <f>G312</f>
        <v>6</v>
      </c>
      <c r="H314" s="67">
        <f>H312</f>
        <v>0</v>
      </c>
      <c r="M314" s="2"/>
      <c r="N314" s="46">
        <v>3</v>
      </c>
      <c r="O314" s="67" t="str">
        <f>O312</f>
        <v>N</v>
      </c>
      <c r="P314" s="67" t="str">
        <f t="shared" si="144"/>
        <v>Beide</v>
      </c>
      <c r="V314" s="3">
        <v>60000</v>
      </c>
      <c r="X314">
        <f t="shared" si="130"/>
        <v>0</v>
      </c>
      <c r="Y314">
        <f t="shared" si="131"/>
        <v>0</v>
      </c>
      <c r="Z314">
        <f t="shared" si="132"/>
        <v>0</v>
      </c>
      <c r="AA314">
        <f t="shared" si="133"/>
        <v>0</v>
      </c>
      <c r="AB314">
        <f t="shared" si="134"/>
        <v>0</v>
      </c>
      <c r="AC314">
        <f t="shared" si="135"/>
        <v>0</v>
      </c>
      <c r="AD314">
        <f t="shared" si="127"/>
        <v>0</v>
      </c>
      <c r="AE314">
        <f t="shared" si="136"/>
        <v>0</v>
      </c>
      <c r="AF314" s="3">
        <f t="shared" si="137"/>
        <v>0</v>
      </c>
      <c r="AH314">
        <f t="shared" si="138"/>
        <v>0</v>
      </c>
    </row>
    <row r="315" spans="1:34" hidden="1" outlineLevel="1" x14ac:dyDescent="0.25">
      <c r="B315" t="s">
        <v>370</v>
      </c>
      <c r="C315" s="67">
        <f>C312</f>
        <v>5</v>
      </c>
      <c r="D315" s="67" t="s">
        <v>685</v>
      </c>
      <c r="E315" s="67">
        <v>0</v>
      </c>
      <c r="F315" s="67">
        <f>F312</f>
        <v>21</v>
      </c>
      <c r="G315" s="67">
        <f>G312</f>
        <v>6</v>
      </c>
      <c r="H315" s="67">
        <f>H312</f>
        <v>0</v>
      </c>
      <c r="M315" s="2"/>
      <c r="N315" s="46">
        <v>3</v>
      </c>
      <c r="O315" s="67" t="str">
        <f>O312</f>
        <v>N</v>
      </c>
      <c r="P315" s="67" t="str">
        <f t="shared" si="144"/>
        <v>Beide</v>
      </c>
      <c r="V315" s="3">
        <v>14000</v>
      </c>
      <c r="X315">
        <f t="shared" si="130"/>
        <v>0</v>
      </c>
      <c r="Y315">
        <f t="shared" si="131"/>
        <v>0</v>
      </c>
      <c r="Z315">
        <f t="shared" si="132"/>
        <v>0</v>
      </c>
      <c r="AA315">
        <f t="shared" si="133"/>
        <v>0</v>
      </c>
      <c r="AB315">
        <f t="shared" si="134"/>
        <v>0</v>
      </c>
      <c r="AC315">
        <f t="shared" si="135"/>
        <v>0</v>
      </c>
      <c r="AD315">
        <f t="shared" si="127"/>
        <v>0</v>
      </c>
      <c r="AE315">
        <f t="shared" si="136"/>
        <v>0</v>
      </c>
      <c r="AF315" s="3">
        <f t="shared" si="137"/>
        <v>0</v>
      </c>
      <c r="AH315">
        <f t="shared" si="138"/>
        <v>0</v>
      </c>
    </row>
    <row r="316" spans="1:34" hidden="1" outlineLevel="1" x14ac:dyDescent="0.25">
      <c r="B316" t="s">
        <v>371</v>
      </c>
      <c r="C316" s="67">
        <f>C312</f>
        <v>5</v>
      </c>
      <c r="D316" s="67" t="s">
        <v>686</v>
      </c>
      <c r="E316" s="67">
        <f>E312</f>
        <v>4</v>
      </c>
      <c r="F316" s="67">
        <f>F312</f>
        <v>21</v>
      </c>
      <c r="G316" s="67">
        <f>G312</f>
        <v>6</v>
      </c>
      <c r="H316" s="67">
        <f>H312</f>
        <v>0</v>
      </c>
      <c r="M316" s="2"/>
      <c r="N316" s="46">
        <v>3</v>
      </c>
      <c r="O316" s="67" t="str">
        <f>O312</f>
        <v>N</v>
      </c>
      <c r="P316" s="67" t="str">
        <f t="shared" si="144"/>
        <v>Beide</v>
      </c>
      <c r="V316" s="3">
        <v>48000</v>
      </c>
      <c r="X316">
        <f t="shared" si="130"/>
        <v>0</v>
      </c>
      <c r="Y316">
        <f t="shared" si="131"/>
        <v>0</v>
      </c>
      <c r="Z316">
        <f t="shared" si="132"/>
        <v>0</v>
      </c>
      <c r="AA316">
        <f t="shared" si="133"/>
        <v>0</v>
      </c>
      <c r="AB316">
        <f t="shared" si="134"/>
        <v>0</v>
      </c>
      <c r="AC316">
        <f t="shared" si="135"/>
        <v>0</v>
      </c>
      <c r="AD316">
        <f t="shared" si="127"/>
        <v>0</v>
      </c>
      <c r="AE316">
        <f t="shared" si="136"/>
        <v>0</v>
      </c>
      <c r="AF316" s="3">
        <f t="shared" si="137"/>
        <v>0</v>
      </c>
      <c r="AH316">
        <f t="shared" si="138"/>
        <v>0</v>
      </c>
    </row>
    <row r="317" spans="1:34" hidden="1" outlineLevel="1" x14ac:dyDescent="0.25">
      <c r="B317" t="s">
        <v>216</v>
      </c>
      <c r="C317" s="67">
        <f>C312</f>
        <v>5</v>
      </c>
      <c r="D317" s="67" t="s">
        <v>684</v>
      </c>
      <c r="E317" s="67">
        <f>E312*2</f>
        <v>8</v>
      </c>
      <c r="F317" s="67">
        <f>F312</f>
        <v>21</v>
      </c>
      <c r="G317" s="67">
        <f>G312</f>
        <v>6</v>
      </c>
      <c r="H317" s="67">
        <f>H312</f>
        <v>0</v>
      </c>
      <c r="M317" s="2"/>
      <c r="N317" s="46">
        <v>3</v>
      </c>
      <c r="O317" s="67" t="str">
        <f>O312</f>
        <v>N</v>
      </c>
      <c r="P317" s="67" t="str">
        <f t="shared" si="144"/>
        <v>Beide</v>
      </c>
      <c r="V317" s="3">
        <v>28000</v>
      </c>
      <c r="X317">
        <f t="shared" si="130"/>
        <v>0</v>
      </c>
      <c r="Y317">
        <f t="shared" si="131"/>
        <v>0</v>
      </c>
      <c r="Z317">
        <f t="shared" si="132"/>
        <v>0</v>
      </c>
      <c r="AA317">
        <f t="shared" si="133"/>
        <v>0</v>
      </c>
      <c r="AB317">
        <f t="shared" si="134"/>
        <v>0</v>
      </c>
      <c r="AC317">
        <f t="shared" si="135"/>
        <v>0</v>
      </c>
      <c r="AD317">
        <f t="shared" si="127"/>
        <v>0</v>
      </c>
      <c r="AE317">
        <f t="shared" si="136"/>
        <v>0</v>
      </c>
      <c r="AF317" s="3">
        <f t="shared" si="137"/>
        <v>0</v>
      </c>
      <c r="AH317">
        <f t="shared" si="138"/>
        <v>0</v>
      </c>
    </row>
    <row r="318" spans="1:34" hidden="1" outlineLevel="1" x14ac:dyDescent="0.25">
      <c r="B318" t="s">
        <v>233</v>
      </c>
      <c r="C318" s="67">
        <f>C312</f>
        <v>5</v>
      </c>
      <c r="D318" s="67" t="s">
        <v>685</v>
      </c>
      <c r="E318" s="67">
        <v>0</v>
      </c>
      <c r="F318" s="67">
        <f>F312</f>
        <v>21</v>
      </c>
      <c r="G318" s="67">
        <f>G312</f>
        <v>6</v>
      </c>
      <c r="H318" s="67">
        <f>H312</f>
        <v>0</v>
      </c>
      <c r="M318" s="2"/>
      <c r="N318" s="46">
        <v>3</v>
      </c>
      <c r="O318" s="67" t="str">
        <f>O312</f>
        <v>N</v>
      </c>
      <c r="P318" s="67" t="str">
        <f t="shared" si="144"/>
        <v>Beide</v>
      </c>
      <c r="V318" s="3">
        <v>12000</v>
      </c>
      <c r="X318">
        <f t="shared" si="130"/>
        <v>0</v>
      </c>
      <c r="Y318">
        <f t="shared" si="131"/>
        <v>0</v>
      </c>
      <c r="Z318">
        <f t="shared" si="132"/>
        <v>0</v>
      </c>
      <c r="AA318">
        <f t="shared" si="133"/>
        <v>0</v>
      </c>
      <c r="AB318">
        <f t="shared" si="134"/>
        <v>0</v>
      </c>
      <c r="AC318">
        <f t="shared" si="135"/>
        <v>0</v>
      </c>
      <c r="AD318">
        <f t="shared" si="127"/>
        <v>0</v>
      </c>
      <c r="AE318">
        <f t="shared" si="136"/>
        <v>0</v>
      </c>
      <c r="AF318" s="3">
        <f t="shared" si="137"/>
        <v>0</v>
      </c>
      <c r="AH318">
        <f t="shared" si="138"/>
        <v>0</v>
      </c>
    </row>
    <row r="319" spans="1:34" s="25" customFormat="1" hidden="1" outlineLevel="1" x14ac:dyDescent="0.25">
      <c r="A319" s="25" t="s">
        <v>350</v>
      </c>
      <c r="B319" s="25" t="s">
        <v>53</v>
      </c>
      <c r="C319" s="45">
        <v>10</v>
      </c>
      <c r="D319" s="45" t="s">
        <v>682</v>
      </c>
      <c r="E319" s="45">
        <v>8</v>
      </c>
      <c r="F319" s="45">
        <v>21</v>
      </c>
      <c r="G319" s="45">
        <v>4</v>
      </c>
      <c r="H319" s="45">
        <v>0</v>
      </c>
      <c r="I319" s="2"/>
      <c r="J319" s="2"/>
      <c r="K319" s="2"/>
      <c r="M319" s="2"/>
      <c r="N319" s="45">
        <v>3</v>
      </c>
      <c r="O319" s="45" t="s">
        <v>636</v>
      </c>
      <c r="P319" s="67" t="str">
        <f>IF(P313="Beide",P313,"Innere Sphäre")</f>
        <v>Beide</v>
      </c>
      <c r="Q319" s="45">
        <v>10</v>
      </c>
      <c r="R319" s="45">
        <v>5</v>
      </c>
      <c r="S319" s="45">
        <v>50</v>
      </c>
      <c r="T319" s="45">
        <v>6</v>
      </c>
      <c r="U319" s="48">
        <v>70000</v>
      </c>
      <c r="V319" s="48">
        <v>28000</v>
      </c>
      <c r="X319" s="25">
        <f t="shared" si="130"/>
        <v>0</v>
      </c>
      <c r="Y319" s="25">
        <f t="shared" si="131"/>
        <v>0</v>
      </c>
      <c r="Z319" s="25">
        <f t="shared" si="132"/>
        <v>0</v>
      </c>
      <c r="AA319" s="25">
        <f t="shared" si="133"/>
        <v>0</v>
      </c>
      <c r="AB319" s="25">
        <f t="shared" si="134"/>
        <v>0</v>
      </c>
      <c r="AC319" s="25">
        <f t="shared" si="135"/>
        <v>0</v>
      </c>
      <c r="AD319" s="25">
        <f t="shared" si="127"/>
        <v>0</v>
      </c>
      <c r="AE319" s="25">
        <f t="shared" si="136"/>
        <v>0</v>
      </c>
      <c r="AF319" s="48">
        <f t="shared" si="137"/>
        <v>0</v>
      </c>
      <c r="AH319" s="25">
        <f t="shared" si="138"/>
        <v>0</v>
      </c>
    </row>
    <row r="320" spans="1:34" hidden="1" outlineLevel="1" x14ac:dyDescent="0.25">
      <c r="B320" t="s">
        <v>368</v>
      </c>
      <c r="C320" s="67">
        <f>C319</f>
        <v>10</v>
      </c>
      <c r="D320" s="67" t="s">
        <v>683</v>
      </c>
      <c r="E320" s="67">
        <f>E319</f>
        <v>8</v>
      </c>
      <c r="F320" s="67">
        <f>F319</f>
        <v>21</v>
      </c>
      <c r="G320" s="67">
        <f>G319</f>
        <v>4</v>
      </c>
      <c r="H320" s="67">
        <f>H319</f>
        <v>0</v>
      </c>
      <c r="M320" s="2"/>
      <c r="N320" s="46">
        <v>3</v>
      </c>
      <c r="O320" s="67" t="str">
        <f>O319</f>
        <v>N</v>
      </c>
      <c r="P320" s="67" t="str">
        <f t="shared" ref="P320:P325" si="145">IF(P274="Beide",P274,"Innere Sphäre")</f>
        <v>Beide</v>
      </c>
      <c r="V320" s="3">
        <v>24000</v>
      </c>
      <c r="X320">
        <f t="shared" si="130"/>
        <v>0</v>
      </c>
      <c r="Y320">
        <f t="shared" si="131"/>
        <v>0</v>
      </c>
      <c r="Z320">
        <f t="shared" si="132"/>
        <v>0</v>
      </c>
      <c r="AA320">
        <f t="shared" si="133"/>
        <v>0</v>
      </c>
      <c r="AB320">
        <f t="shared" si="134"/>
        <v>0</v>
      </c>
      <c r="AC320">
        <f t="shared" si="135"/>
        <v>0</v>
      </c>
      <c r="AD320">
        <f t="shared" si="127"/>
        <v>0</v>
      </c>
      <c r="AE320">
        <f t="shared" si="136"/>
        <v>0</v>
      </c>
      <c r="AF320" s="3">
        <f t="shared" si="137"/>
        <v>0</v>
      </c>
      <c r="AH320">
        <f t="shared" si="138"/>
        <v>0</v>
      </c>
    </row>
    <row r="321" spans="1:34" hidden="1" outlineLevel="1" x14ac:dyDescent="0.25">
      <c r="B321" t="s">
        <v>369</v>
      </c>
      <c r="C321" s="67">
        <f>C319</f>
        <v>10</v>
      </c>
      <c r="D321" s="67" t="s">
        <v>684</v>
      </c>
      <c r="E321" s="67">
        <f>E319</f>
        <v>8</v>
      </c>
      <c r="F321" s="67">
        <f>F319</f>
        <v>21</v>
      </c>
      <c r="G321" s="67">
        <f>G319</f>
        <v>4</v>
      </c>
      <c r="H321" s="67">
        <f>H319</f>
        <v>0</v>
      </c>
      <c r="M321" s="2"/>
      <c r="N321" s="46">
        <v>3</v>
      </c>
      <c r="O321" s="67" t="str">
        <f>O319</f>
        <v>N</v>
      </c>
      <c r="P321" s="67" t="str">
        <f t="shared" si="145"/>
        <v>Beide</v>
      </c>
      <c r="V321" s="3">
        <v>60000</v>
      </c>
      <c r="X321">
        <f t="shared" si="130"/>
        <v>0</v>
      </c>
      <c r="Y321">
        <f t="shared" si="131"/>
        <v>0</v>
      </c>
      <c r="Z321">
        <f t="shared" si="132"/>
        <v>0</v>
      </c>
      <c r="AA321">
        <f t="shared" si="133"/>
        <v>0</v>
      </c>
      <c r="AB321">
        <f t="shared" si="134"/>
        <v>0</v>
      </c>
      <c r="AC321">
        <f t="shared" si="135"/>
        <v>0</v>
      </c>
      <c r="AD321">
        <f t="shared" si="127"/>
        <v>0</v>
      </c>
      <c r="AE321">
        <f t="shared" si="136"/>
        <v>0</v>
      </c>
      <c r="AF321" s="3">
        <f t="shared" si="137"/>
        <v>0</v>
      </c>
      <c r="AH321">
        <f t="shared" si="138"/>
        <v>0</v>
      </c>
    </row>
    <row r="322" spans="1:34" hidden="1" outlineLevel="1" x14ac:dyDescent="0.25">
      <c r="B322" t="s">
        <v>370</v>
      </c>
      <c r="C322" s="67">
        <f>C319</f>
        <v>10</v>
      </c>
      <c r="D322" s="67" t="s">
        <v>685</v>
      </c>
      <c r="E322" s="67">
        <v>0</v>
      </c>
      <c r="F322" s="67">
        <f>F319</f>
        <v>21</v>
      </c>
      <c r="G322" s="67">
        <f>G319</f>
        <v>4</v>
      </c>
      <c r="H322" s="67">
        <f>H319</f>
        <v>0</v>
      </c>
      <c r="M322" s="2"/>
      <c r="N322" s="46">
        <v>3</v>
      </c>
      <c r="O322" s="67" t="str">
        <f>O319</f>
        <v>N</v>
      </c>
      <c r="P322" s="67" t="str">
        <f t="shared" si="145"/>
        <v>Beide</v>
      </c>
      <c r="V322" s="3">
        <v>14000</v>
      </c>
      <c r="X322">
        <f t="shared" si="130"/>
        <v>0</v>
      </c>
      <c r="Y322">
        <f t="shared" si="131"/>
        <v>0</v>
      </c>
      <c r="Z322">
        <f t="shared" si="132"/>
        <v>0</v>
      </c>
      <c r="AA322">
        <f t="shared" si="133"/>
        <v>0</v>
      </c>
      <c r="AB322">
        <f t="shared" si="134"/>
        <v>0</v>
      </c>
      <c r="AC322">
        <f t="shared" si="135"/>
        <v>0</v>
      </c>
      <c r="AD322">
        <f t="shared" si="127"/>
        <v>0</v>
      </c>
      <c r="AE322">
        <f t="shared" si="136"/>
        <v>0</v>
      </c>
      <c r="AF322" s="3">
        <f t="shared" si="137"/>
        <v>0</v>
      </c>
      <c r="AH322">
        <f t="shared" si="138"/>
        <v>0</v>
      </c>
    </row>
    <row r="323" spans="1:34" hidden="1" outlineLevel="1" x14ac:dyDescent="0.25">
      <c r="B323" t="s">
        <v>371</v>
      </c>
      <c r="C323" s="67">
        <f>C319</f>
        <v>10</v>
      </c>
      <c r="D323" s="67" t="s">
        <v>686</v>
      </c>
      <c r="E323" s="67">
        <f>E319</f>
        <v>8</v>
      </c>
      <c r="F323" s="67">
        <f>F319</f>
        <v>21</v>
      </c>
      <c r="G323" s="67">
        <f>G319</f>
        <v>4</v>
      </c>
      <c r="H323" s="67">
        <f>H319</f>
        <v>0</v>
      </c>
      <c r="M323" s="2"/>
      <c r="N323" s="46">
        <v>3</v>
      </c>
      <c r="O323" s="67" t="str">
        <f>O319</f>
        <v>N</v>
      </c>
      <c r="P323" s="67" t="str">
        <f t="shared" si="145"/>
        <v>Beide</v>
      </c>
      <c r="V323" s="3">
        <v>48000</v>
      </c>
      <c r="X323">
        <f t="shared" si="130"/>
        <v>0</v>
      </c>
      <c r="Y323">
        <f t="shared" si="131"/>
        <v>0</v>
      </c>
      <c r="Z323">
        <f t="shared" si="132"/>
        <v>0</v>
      </c>
      <c r="AA323">
        <f t="shared" si="133"/>
        <v>0</v>
      </c>
      <c r="AB323">
        <f t="shared" si="134"/>
        <v>0</v>
      </c>
      <c r="AC323">
        <f t="shared" si="135"/>
        <v>0</v>
      </c>
      <c r="AD323">
        <f t="shared" si="127"/>
        <v>0</v>
      </c>
      <c r="AE323">
        <f t="shared" si="136"/>
        <v>0</v>
      </c>
      <c r="AF323" s="3">
        <f t="shared" si="137"/>
        <v>0</v>
      </c>
      <c r="AH323">
        <f t="shared" si="138"/>
        <v>0</v>
      </c>
    </row>
    <row r="324" spans="1:34" hidden="1" outlineLevel="1" x14ac:dyDescent="0.25">
      <c r="B324" t="s">
        <v>216</v>
      </c>
      <c r="C324" s="67">
        <f>C319</f>
        <v>10</v>
      </c>
      <c r="D324" s="67" t="s">
        <v>684</v>
      </c>
      <c r="E324" s="67">
        <f>E319*2</f>
        <v>16</v>
      </c>
      <c r="F324" s="67">
        <f>F319</f>
        <v>21</v>
      </c>
      <c r="G324" s="67">
        <f>G319</f>
        <v>4</v>
      </c>
      <c r="H324" s="67">
        <f>H319</f>
        <v>0</v>
      </c>
      <c r="M324" s="2"/>
      <c r="N324" s="46">
        <v>3</v>
      </c>
      <c r="O324" s="67" t="str">
        <f>O319</f>
        <v>N</v>
      </c>
      <c r="P324" s="67" t="str">
        <f t="shared" si="145"/>
        <v>Beide</v>
      </c>
      <c r="V324" s="3">
        <v>28000</v>
      </c>
      <c r="X324">
        <f t="shared" si="130"/>
        <v>0</v>
      </c>
      <c r="Y324">
        <f t="shared" si="131"/>
        <v>0</v>
      </c>
      <c r="Z324">
        <f t="shared" si="132"/>
        <v>0</v>
      </c>
      <c r="AA324">
        <f t="shared" si="133"/>
        <v>0</v>
      </c>
      <c r="AB324">
        <f t="shared" si="134"/>
        <v>0</v>
      </c>
      <c r="AC324">
        <f t="shared" si="135"/>
        <v>0</v>
      </c>
      <c r="AD324">
        <f t="shared" si="127"/>
        <v>0</v>
      </c>
      <c r="AE324">
        <f t="shared" si="136"/>
        <v>0</v>
      </c>
      <c r="AF324" s="3">
        <f t="shared" si="137"/>
        <v>0</v>
      </c>
      <c r="AH324">
        <f t="shared" si="138"/>
        <v>0</v>
      </c>
    </row>
    <row r="325" spans="1:34" hidden="1" outlineLevel="1" x14ac:dyDescent="0.25">
      <c r="B325" t="s">
        <v>233</v>
      </c>
      <c r="C325" s="67">
        <f>C319</f>
        <v>10</v>
      </c>
      <c r="D325" s="67" t="s">
        <v>685</v>
      </c>
      <c r="E325" s="67">
        <v>0</v>
      </c>
      <c r="F325" s="67">
        <f>F319</f>
        <v>21</v>
      </c>
      <c r="G325" s="67">
        <f>G319</f>
        <v>4</v>
      </c>
      <c r="H325" s="67">
        <f>H319</f>
        <v>0</v>
      </c>
      <c r="M325" s="2"/>
      <c r="N325" s="46">
        <v>3</v>
      </c>
      <c r="O325" s="67" t="str">
        <f>O319</f>
        <v>N</v>
      </c>
      <c r="P325" s="67" t="str">
        <f t="shared" si="145"/>
        <v>Beide</v>
      </c>
      <c r="V325" s="3">
        <v>12000</v>
      </c>
      <c r="X325">
        <f t="shared" si="130"/>
        <v>0</v>
      </c>
      <c r="Y325">
        <f t="shared" si="131"/>
        <v>0</v>
      </c>
      <c r="Z325">
        <f t="shared" si="132"/>
        <v>0</v>
      </c>
      <c r="AA325">
        <f t="shared" si="133"/>
        <v>0</v>
      </c>
      <c r="AB325">
        <f t="shared" si="134"/>
        <v>0</v>
      </c>
      <c r="AC325">
        <f t="shared" si="135"/>
        <v>0</v>
      </c>
      <c r="AD325">
        <f t="shared" si="127"/>
        <v>0</v>
      </c>
      <c r="AE325">
        <f t="shared" si="136"/>
        <v>0</v>
      </c>
      <c r="AF325" s="3">
        <f t="shared" si="137"/>
        <v>0</v>
      </c>
      <c r="AH325">
        <f t="shared" si="138"/>
        <v>0</v>
      </c>
    </row>
    <row r="326" spans="1:34" s="25" customFormat="1" hidden="1" outlineLevel="1" x14ac:dyDescent="0.25">
      <c r="A326" s="25" t="s">
        <v>350</v>
      </c>
      <c r="B326" s="25" t="s">
        <v>53</v>
      </c>
      <c r="C326" s="45">
        <v>10</v>
      </c>
      <c r="D326" s="45" t="s">
        <v>682</v>
      </c>
      <c r="E326" s="45">
        <v>8</v>
      </c>
      <c r="F326" s="45">
        <v>21</v>
      </c>
      <c r="G326" s="45">
        <v>4</v>
      </c>
      <c r="H326" s="45">
        <v>0</v>
      </c>
      <c r="I326" s="2"/>
      <c r="J326" s="2"/>
      <c r="K326" s="2"/>
      <c r="M326" s="2"/>
      <c r="N326" s="45">
        <v>3</v>
      </c>
      <c r="O326" s="45" t="s">
        <v>636</v>
      </c>
      <c r="P326" s="67" t="str">
        <f t="shared" ref="P326:P332" si="146">IF(P277="Beide",P277,"Clan")</f>
        <v>Beide</v>
      </c>
      <c r="Q326" s="45">
        <v>5</v>
      </c>
      <c r="R326" s="45">
        <v>3</v>
      </c>
      <c r="S326" s="45">
        <v>52</v>
      </c>
      <c r="T326" s="45">
        <v>7</v>
      </c>
      <c r="U326" s="48">
        <v>70000</v>
      </c>
      <c r="V326" s="48">
        <v>28000</v>
      </c>
      <c r="X326" s="25">
        <f t="shared" si="130"/>
        <v>0</v>
      </c>
      <c r="Y326" s="25">
        <f t="shared" si="131"/>
        <v>0</v>
      </c>
      <c r="Z326" s="25">
        <f t="shared" si="132"/>
        <v>0</v>
      </c>
      <c r="AA326" s="25">
        <f t="shared" si="133"/>
        <v>0</v>
      </c>
      <c r="AB326" s="25">
        <f t="shared" si="134"/>
        <v>0</v>
      </c>
      <c r="AC326" s="25">
        <f t="shared" si="135"/>
        <v>0</v>
      </c>
      <c r="AD326" s="25">
        <f t="shared" si="127"/>
        <v>0</v>
      </c>
      <c r="AE326" s="25">
        <f t="shared" si="136"/>
        <v>0</v>
      </c>
      <c r="AF326" s="48">
        <f t="shared" si="137"/>
        <v>0</v>
      </c>
      <c r="AH326" s="25">
        <f t="shared" si="138"/>
        <v>0</v>
      </c>
    </row>
    <row r="327" spans="1:34" hidden="1" outlineLevel="1" x14ac:dyDescent="0.25">
      <c r="B327" t="s">
        <v>368</v>
      </c>
      <c r="C327" s="67">
        <f>C326</f>
        <v>10</v>
      </c>
      <c r="D327" s="67" t="s">
        <v>683</v>
      </c>
      <c r="E327" s="67">
        <f>E326</f>
        <v>8</v>
      </c>
      <c r="F327" s="67">
        <f>F326</f>
        <v>21</v>
      </c>
      <c r="G327" s="67">
        <f>G326</f>
        <v>4</v>
      </c>
      <c r="H327" s="67">
        <f>H326</f>
        <v>0</v>
      </c>
      <c r="M327" s="2"/>
      <c r="N327" s="46">
        <v>3</v>
      </c>
      <c r="O327" s="67" t="str">
        <f>O326</f>
        <v>N</v>
      </c>
      <c r="P327" s="67" t="str">
        <f t="shared" si="146"/>
        <v>Beide</v>
      </c>
      <c r="V327" s="3">
        <v>24000</v>
      </c>
      <c r="X327">
        <f t="shared" si="130"/>
        <v>0</v>
      </c>
      <c r="Y327">
        <f t="shared" si="131"/>
        <v>0</v>
      </c>
      <c r="Z327">
        <f t="shared" si="132"/>
        <v>0</v>
      </c>
      <c r="AA327">
        <f t="shared" si="133"/>
        <v>0</v>
      </c>
      <c r="AB327">
        <f t="shared" si="134"/>
        <v>0</v>
      </c>
      <c r="AC327">
        <f t="shared" si="135"/>
        <v>0</v>
      </c>
      <c r="AD327">
        <f t="shared" si="127"/>
        <v>0</v>
      </c>
      <c r="AE327">
        <f t="shared" si="136"/>
        <v>0</v>
      </c>
      <c r="AF327" s="3">
        <f t="shared" si="137"/>
        <v>0</v>
      </c>
      <c r="AH327">
        <f t="shared" si="138"/>
        <v>0</v>
      </c>
    </row>
    <row r="328" spans="1:34" hidden="1" outlineLevel="1" x14ac:dyDescent="0.25">
      <c r="B328" t="s">
        <v>369</v>
      </c>
      <c r="C328" s="67">
        <f>C326</f>
        <v>10</v>
      </c>
      <c r="D328" s="67" t="s">
        <v>684</v>
      </c>
      <c r="E328" s="67">
        <f>E326</f>
        <v>8</v>
      </c>
      <c r="F328" s="67">
        <f>F326</f>
        <v>21</v>
      </c>
      <c r="G328" s="67">
        <f>G326</f>
        <v>4</v>
      </c>
      <c r="H328" s="67">
        <f>H326</f>
        <v>0</v>
      </c>
      <c r="M328" s="2"/>
      <c r="N328" s="46">
        <v>3</v>
      </c>
      <c r="O328" s="67" t="str">
        <f>O326</f>
        <v>N</v>
      </c>
      <c r="P328" s="67" t="str">
        <f t="shared" si="146"/>
        <v>Beide</v>
      </c>
      <c r="V328" s="3">
        <v>60000</v>
      </c>
      <c r="X328">
        <f t="shared" si="130"/>
        <v>0</v>
      </c>
      <c r="Y328">
        <f t="shared" si="131"/>
        <v>0</v>
      </c>
      <c r="Z328">
        <f t="shared" si="132"/>
        <v>0</v>
      </c>
      <c r="AA328">
        <f t="shared" si="133"/>
        <v>0</v>
      </c>
      <c r="AB328">
        <f t="shared" si="134"/>
        <v>0</v>
      </c>
      <c r="AC328">
        <f t="shared" si="135"/>
        <v>0</v>
      </c>
      <c r="AD328">
        <f t="shared" si="127"/>
        <v>0</v>
      </c>
      <c r="AE328">
        <f t="shared" si="136"/>
        <v>0</v>
      </c>
      <c r="AF328" s="3">
        <f t="shared" si="137"/>
        <v>0</v>
      </c>
      <c r="AH328">
        <f t="shared" si="138"/>
        <v>0</v>
      </c>
    </row>
    <row r="329" spans="1:34" hidden="1" outlineLevel="1" x14ac:dyDescent="0.25">
      <c r="B329" t="s">
        <v>370</v>
      </c>
      <c r="C329" s="67">
        <f>C326</f>
        <v>10</v>
      </c>
      <c r="D329" s="67" t="s">
        <v>685</v>
      </c>
      <c r="E329" s="67">
        <v>0</v>
      </c>
      <c r="F329" s="67">
        <f>F326</f>
        <v>21</v>
      </c>
      <c r="G329" s="67">
        <f>G326</f>
        <v>4</v>
      </c>
      <c r="H329" s="67">
        <f>H326</f>
        <v>0</v>
      </c>
      <c r="M329" s="2"/>
      <c r="N329" s="46">
        <v>3</v>
      </c>
      <c r="O329" s="67" t="str">
        <f>O326</f>
        <v>N</v>
      </c>
      <c r="P329" s="67" t="str">
        <f t="shared" si="146"/>
        <v>Beide</v>
      </c>
      <c r="V329" s="3">
        <v>14000</v>
      </c>
      <c r="X329">
        <f t="shared" si="130"/>
        <v>0</v>
      </c>
      <c r="Y329">
        <f t="shared" si="131"/>
        <v>0</v>
      </c>
      <c r="Z329">
        <f t="shared" si="132"/>
        <v>0</v>
      </c>
      <c r="AA329">
        <f t="shared" si="133"/>
        <v>0</v>
      </c>
      <c r="AB329">
        <f t="shared" si="134"/>
        <v>0</v>
      </c>
      <c r="AC329">
        <f t="shared" si="135"/>
        <v>0</v>
      </c>
      <c r="AD329">
        <f t="shared" ref="AD329:AD392" si="147">(I329+J329)*Q329*IF(O329="J",IF(P329="Innere Sphäre",0.25,0)+IF(P329="Clan",0.2,0)+IF(P329="Beide",0.2,0),0)</f>
        <v>0</v>
      </c>
      <c r="AE329">
        <f t="shared" si="136"/>
        <v>0</v>
      </c>
      <c r="AF329" s="3">
        <f t="shared" si="137"/>
        <v>0</v>
      </c>
      <c r="AH329">
        <f t="shared" si="138"/>
        <v>0</v>
      </c>
    </row>
    <row r="330" spans="1:34" hidden="1" outlineLevel="1" x14ac:dyDescent="0.25">
      <c r="B330" t="s">
        <v>371</v>
      </c>
      <c r="C330" s="67">
        <f>C326</f>
        <v>10</v>
      </c>
      <c r="D330" s="67" t="s">
        <v>686</v>
      </c>
      <c r="E330" s="67">
        <f>E326</f>
        <v>8</v>
      </c>
      <c r="F330" s="67">
        <f>F326</f>
        <v>21</v>
      </c>
      <c r="G330" s="67">
        <f>G326</f>
        <v>4</v>
      </c>
      <c r="H330" s="67">
        <f>H326</f>
        <v>0</v>
      </c>
      <c r="M330" s="2"/>
      <c r="N330" s="46">
        <v>3</v>
      </c>
      <c r="O330" s="67" t="str">
        <f>O326</f>
        <v>N</v>
      </c>
      <c r="P330" s="67" t="str">
        <f t="shared" si="146"/>
        <v>Beide</v>
      </c>
      <c r="V330" s="3">
        <v>48000</v>
      </c>
      <c r="X330">
        <f t="shared" si="130"/>
        <v>0</v>
      </c>
      <c r="Y330">
        <f t="shared" si="131"/>
        <v>0</v>
      </c>
      <c r="Z330">
        <f t="shared" si="132"/>
        <v>0</v>
      </c>
      <c r="AA330">
        <f t="shared" si="133"/>
        <v>0</v>
      </c>
      <c r="AB330">
        <f t="shared" si="134"/>
        <v>0</v>
      </c>
      <c r="AC330">
        <f t="shared" si="135"/>
        <v>0</v>
      </c>
      <c r="AD330">
        <f t="shared" si="147"/>
        <v>0</v>
      </c>
      <c r="AE330">
        <f t="shared" si="136"/>
        <v>0</v>
      </c>
      <c r="AF330" s="3">
        <f t="shared" si="137"/>
        <v>0</v>
      </c>
      <c r="AH330">
        <f t="shared" si="138"/>
        <v>0</v>
      </c>
    </row>
    <row r="331" spans="1:34" hidden="1" outlineLevel="1" x14ac:dyDescent="0.25">
      <c r="B331" t="s">
        <v>216</v>
      </c>
      <c r="C331" s="67">
        <f>C326</f>
        <v>10</v>
      </c>
      <c r="D331" s="67" t="s">
        <v>684</v>
      </c>
      <c r="E331" s="67">
        <f>E326*2</f>
        <v>16</v>
      </c>
      <c r="F331" s="67">
        <f>F326</f>
        <v>21</v>
      </c>
      <c r="G331" s="67">
        <f>G326</f>
        <v>4</v>
      </c>
      <c r="H331" s="67">
        <f>H326</f>
        <v>0</v>
      </c>
      <c r="M331" s="2"/>
      <c r="N331" s="46">
        <v>3</v>
      </c>
      <c r="O331" s="67" t="str">
        <f>O326</f>
        <v>N</v>
      </c>
      <c r="P331" s="67" t="str">
        <f t="shared" si="146"/>
        <v>Beide</v>
      </c>
      <c r="V331" s="3">
        <v>28000</v>
      </c>
      <c r="X331">
        <f t="shared" si="130"/>
        <v>0</v>
      </c>
      <c r="Y331">
        <f t="shared" si="131"/>
        <v>0</v>
      </c>
      <c r="Z331">
        <f t="shared" si="132"/>
        <v>0</v>
      </c>
      <c r="AA331">
        <f t="shared" si="133"/>
        <v>0</v>
      </c>
      <c r="AB331">
        <f t="shared" si="134"/>
        <v>0</v>
      </c>
      <c r="AC331">
        <f t="shared" si="135"/>
        <v>0</v>
      </c>
      <c r="AD331">
        <f t="shared" si="147"/>
        <v>0</v>
      </c>
      <c r="AE331">
        <f t="shared" si="136"/>
        <v>0</v>
      </c>
      <c r="AF331" s="3">
        <f t="shared" si="137"/>
        <v>0</v>
      </c>
      <c r="AH331">
        <f t="shared" si="138"/>
        <v>0</v>
      </c>
    </row>
    <row r="332" spans="1:34" hidden="1" outlineLevel="1" x14ac:dyDescent="0.25">
      <c r="B332" t="s">
        <v>233</v>
      </c>
      <c r="C332" s="67">
        <f>C326</f>
        <v>10</v>
      </c>
      <c r="D332" s="67" t="s">
        <v>685</v>
      </c>
      <c r="E332" s="67">
        <v>0</v>
      </c>
      <c r="F332" s="67">
        <f>F326</f>
        <v>21</v>
      </c>
      <c r="G332" s="67">
        <f>G326</f>
        <v>4</v>
      </c>
      <c r="H332" s="67">
        <f>H326</f>
        <v>0</v>
      </c>
      <c r="M332" s="2"/>
      <c r="N332" s="46">
        <v>3</v>
      </c>
      <c r="O332" s="67" t="str">
        <f>O326</f>
        <v>N</v>
      </c>
      <c r="P332" s="67" t="str">
        <f t="shared" si="146"/>
        <v>Beide</v>
      </c>
      <c r="V332" s="3">
        <v>12000</v>
      </c>
      <c r="X332">
        <f t="shared" si="130"/>
        <v>0</v>
      </c>
      <c r="Y332">
        <f t="shared" si="131"/>
        <v>0</v>
      </c>
      <c r="Z332">
        <f t="shared" si="132"/>
        <v>0</v>
      </c>
      <c r="AA332">
        <f t="shared" si="133"/>
        <v>0</v>
      </c>
      <c r="AB332">
        <f t="shared" si="134"/>
        <v>0</v>
      </c>
      <c r="AC332">
        <f t="shared" si="135"/>
        <v>0</v>
      </c>
      <c r="AD332">
        <f t="shared" si="147"/>
        <v>0</v>
      </c>
      <c r="AE332">
        <f t="shared" si="136"/>
        <v>0</v>
      </c>
      <c r="AF332" s="3">
        <f t="shared" si="137"/>
        <v>0</v>
      </c>
      <c r="AH332">
        <f t="shared" si="138"/>
        <v>0</v>
      </c>
    </row>
    <row r="333" spans="1:34" s="18" customFormat="1" ht="18.75" collapsed="1" x14ac:dyDescent="0.3">
      <c r="A333" s="17" t="s">
        <v>351</v>
      </c>
      <c r="C333" s="28"/>
      <c r="D333" s="28"/>
      <c r="E333" s="28"/>
      <c r="F333" s="28"/>
      <c r="G333" s="28"/>
      <c r="H333" s="28"/>
      <c r="N333" s="28"/>
      <c r="O333" s="28"/>
      <c r="P333" s="28"/>
      <c r="Q333" s="28"/>
      <c r="R333" s="28"/>
      <c r="S333" s="28"/>
      <c r="T333" s="28"/>
      <c r="U333" s="47"/>
      <c r="V333" s="47"/>
      <c r="AF333" s="47"/>
    </row>
    <row r="334" spans="1:34" hidden="1" outlineLevel="1" x14ac:dyDescent="0.25">
      <c r="A334" t="s">
        <v>352</v>
      </c>
      <c r="B334" t="s">
        <v>394</v>
      </c>
      <c r="C334" s="39">
        <v>0</v>
      </c>
      <c r="D334" s="39" t="s">
        <v>602</v>
      </c>
      <c r="E334" s="39">
        <f>'Interne Struktur'!B1/5</f>
        <v>40</v>
      </c>
      <c r="F334" s="39">
        <v>1</v>
      </c>
      <c r="G334" s="39">
        <v>1</v>
      </c>
      <c r="H334" s="39">
        <v>0</v>
      </c>
      <c r="I334" s="2"/>
      <c r="K334" s="2"/>
      <c r="N334" s="39">
        <v>0</v>
      </c>
      <c r="O334" s="39" t="s">
        <v>636</v>
      </c>
      <c r="P334" s="68" t="str">
        <f t="shared" ref="P334:P375" si="148">IF(P288="Beide",P288,"Innere Sphäre")</f>
        <v>Beide</v>
      </c>
      <c r="Q334" s="39">
        <f>'Interne Struktur'!B1/15</f>
        <v>13.333333333333334</v>
      </c>
      <c r="R334" s="39">
        <f>Q334</f>
        <v>13.333333333333334</v>
      </c>
      <c r="S334" s="39">
        <f>1.5*E334</f>
        <v>60</v>
      </c>
      <c r="U334" s="3">
        <f>5000*Q334</f>
        <v>66666.666666666672</v>
      </c>
      <c r="X334">
        <f t="shared" si="130"/>
        <v>0</v>
      </c>
      <c r="Y334">
        <f t="shared" si="131"/>
        <v>0</v>
      </c>
      <c r="Z334">
        <f t="shared" si="132"/>
        <v>0</v>
      </c>
      <c r="AA334">
        <f t="shared" si="133"/>
        <v>0</v>
      </c>
      <c r="AB334">
        <f t="shared" si="134"/>
        <v>0</v>
      </c>
      <c r="AC334">
        <f t="shared" si="135"/>
        <v>0</v>
      </c>
      <c r="AD334">
        <f t="shared" si="147"/>
        <v>0</v>
      </c>
      <c r="AE334">
        <f t="shared" si="136"/>
        <v>0</v>
      </c>
      <c r="AF334" s="3">
        <f t="shared" si="137"/>
        <v>0</v>
      </c>
      <c r="AH334">
        <f t="shared" si="138"/>
        <v>0</v>
      </c>
    </row>
    <row r="335" spans="1:34" hidden="1" outlineLevel="1" x14ac:dyDescent="0.25">
      <c r="A335" t="s">
        <v>354</v>
      </c>
      <c r="B335" t="s">
        <v>394</v>
      </c>
      <c r="C335" s="39">
        <v>0</v>
      </c>
      <c r="D335" s="39" t="s">
        <v>602</v>
      </c>
      <c r="E335" s="39">
        <v>9</v>
      </c>
      <c r="F335" s="39">
        <v>1</v>
      </c>
      <c r="G335" s="39">
        <v>1</v>
      </c>
      <c r="H335" s="39">
        <v>0</v>
      </c>
      <c r="I335" s="2"/>
      <c r="K335" s="2"/>
      <c r="N335" s="68">
        <v>0</v>
      </c>
      <c r="O335" s="68" t="s">
        <v>636</v>
      </c>
      <c r="P335" s="68" t="str">
        <f t="shared" si="148"/>
        <v>Beide</v>
      </c>
      <c r="Q335" s="39">
        <v>5</v>
      </c>
      <c r="R335" s="39">
        <v>4</v>
      </c>
      <c r="S335" s="39">
        <v>11</v>
      </c>
      <c r="U335" s="3">
        <v>110000</v>
      </c>
      <c r="X335">
        <f t="shared" si="130"/>
        <v>0</v>
      </c>
      <c r="Y335">
        <f t="shared" si="131"/>
        <v>0</v>
      </c>
      <c r="Z335">
        <f t="shared" si="132"/>
        <v>0</v>
      </c>
      <c r="AA335">
        <f t="shared" si="133"/>
        <v>0</v>
      </c>
      <c r="AB335">
        <f t="shared" si="134"/>
        <v>0</v>
      </c>
      <c r="AC335">
        <f t="shared" si="135"/>
        <v>0</v>
      </c>
      <c r="AD335">
        <f t="shared" si="147"/>
        <v>0</v>
      </c>
      <c r="AE335">
        <f t="shared" si="136"/>
        <v>0</v>
      </c>
      <c r="AF335" s="3">
        <f t="shared" si="137"/>
        <v>0</v>
      </c>
      <c r="AH335">
        <f t="shared" si="138"/>
        <v>0</v>
      </c>
    </row>
    <row r="336" spans="1:34" hidden="1" outlineLevel="1" x14ac:dyDescent="0.25">
      <c r="A336" t="s">
        <v>355</v>
      </c>
      <c r="B336" t="s">
        <v>394</v>
      </c>
      <c r="C336" s="39">
        <v>0</v>
      </c>
      <c r="D336" s="68" t="s">
        <v>602</v>
      </c>
      <c r="E336" s="39">
        <v>3</v>
      </c>
      <c r="F336" s="39">
        <v>1</v>
      </c>
      <c r="G336" s="39">
        <v>1</v>
      </c>
      <c r="H336" s="39">
        <v>0</v>
      </c>
      <c r="I336" s="2"/>
      <c r="K336" s="2"/>
      <c r="N336" s="68">
        <v>-2</v>
      </c>
      <c r="O336" s="68" t="s">
        <v>636</v>
      </c>
      <c r="P336" s="68" t="str">
        <f t="shared" si="148"/>
        <v>Beide</v>
      </c>
      <c r="Q336" s="39">
        <v>3</v>
      </c>
      <c r="R336" s="39">
        <v>2</v>
      </c>
      <c r="S336" s="39">
        <f>1.725*E336</f>
        <v>5.1750000000000007</v>
      </c>
      <c r="U336" s="3">
        <v>120000</v>
      </c>
      <c r="X336">
        <f t="shared" si="130"/>
        <v>0</v>
      </c>
      <c r="Y336">
        <f t="shared" si="131"/>
        <v>0</v>
      </c>
      <c r="Z336">
        <f t="shared" si="132"/>
        <v>0</v>
      </c>
      <c r="AA336">
        <f t="shared" si="133"/>
        <v>0</v>
      </c>
      <c r="AB336">
        <f t="shared" si="134"/>
        <v>0</v>
      </c>
      <c r="AC336">
        <f t="shared" si="135"/>
        <v>0</v>
      </c>
      <c r="AD336">
        <f t="shared" si="147"/>
        <v>0</v>
      </c>
      <c r="AE336">
        <f t="shared" si="136"/>
        <v>0</v>
      </c>
      <c r="AF336" s="3">
        <f t="shared" si="137"/>
        <v>0</v>
      </c>
      <c r="AH336">
        <f t="shared" si="138"/>
        <v>0</v>
      </c>
    </row>
    <row r="337" spans="1:36" hidden="1" outlineLevel="1" x14ac:dyDescent="0.25">
      <c r="A337" t="s">
        <v>356</v>
      </c>
      <c r="B337" t="s">
        <v>394</v>
      </c>
      <c r="C337" s="39">
        <v>0</v>
      </c>
      <c r="D337" s="68" t="s">
        <v>602</v>
      </c>
      <c r="E337" s="39">
        <f>ROUNDUP('Interne Struktur'!B1/7,0)</f>
        <v>29</v>
      </c>
      <c r="F337" s="39">
        <v>1</v>
      </c>
      <c r="G337" s="39">
        <v>1</v>
      </c>
      <c r="H337" s="39">
        <v>0</v>
      </c>
      <c r="I337" s="2"/>
      <c r="N337" s="68">
        <v>1</v>
      </c>
      <c r="O337" s="68" t="s">
        <v>636</v>
      </c>
      <c r="P337" s="68" t="str">
        <f t="shared" si="148"/>
        <v>Beide</v>
      </c>
      <c r="Q337" s="39">
        <f>'Interne Struktur'!B1/15</f>
        <v>13.333333333333334</v>
      </c>
      <c r="R337" s="39">
        <f>Q337</f>
        <v>13.333333333333334</v>
      </c>
      <c r="S337" s="68">
        <f>1.275*E337</f>
        <v>36.974999999999994</v>
      </c>
      <c r="U337" s="3">
        <f>200*'Interne Struktur'!B1</f>
        <v>40000</v>
      </c>
      <c r="X337">
        <f t="shared" si="130"/>
        <v>0</v>
      </c>
      <c r="Y337">
        <f t="shared" si="131"/>
        <v>0</v>
      </c>
      <c r="Z337">
        <f t="shared" si="132"/>
        <v>0</v>
      </c>
      <c r="AA337">
        <f t="shared" si="133"/>
        <v>0</v>
      </c>
      <c r="AB337">
        <f t="shared" si="134"/>
        <v>0</v>
      </c>
      <c r="AC337">
        <f t="shared" si="135"/>
        <v>0</v>
      </c>
      <c r="AD337">
        <f t="shared" si="147"/>
        <v>0</v>
      </c>
      <c r="AE337">
        <f t="shared" si="136"/>
        <v>0</v>
      </c>
      <c r="AF337" s="3">
        <f t="shared" si="137"/>
        <v>0</v>
      </c>
      <c r="AH337">
        <f t="shared" si="138"/>
        <v>0</v>
      </c>
    </row>
    <row r="338" spans="1:36" hidden="1" outlineLevel="1" x14ac:dyDescent="0.25">
      <c r="A338" t="s">
        <v>357</v>
      </c>
      <c r="B338" t="s">
        <v>394</v>
      </c>
      <c r="C338" s="39">
        <v>0</v>
      </c>
      <c r="D338" s="68" t="s">
        <v>602</v>
      </c>
      <c r="E338" s="39">
        <v>0</v>
      </c>
      <c r="F338" s="39">
        <v>1</v>
      </c>
      <c r="G338" s="39">
        <v>1</v>
      </c>
      <c r="H338" s="39">
        <v>0</v>
      </c>
      <c r="I338" s="2"/>
      <c r="N338" s="68">
        <v>0</v>
      </c>
      <c r="O338" s="68" t="s">
        <v>636</v>
      </c>
      <c r="P338" s="68" t="str">
        <f t="shared" ref="P338" si="149">IF(P289="Beide",P289,"Clan")</f>
        <v>Beide</v>
      </c>
      <c r="Q338" s="39">
        <f>'Interne Struktur'!B1/15</f>
        <v>13.333333333333334</v>
      </c>
      <c r="R338" s="39">
        <f>'Interne Struktur'!B9*2</f>
        <v>4</v>
      </c>
      <c r="S338" s="39">
        <f>1.3*E338</f>
        <v>0</v>
      </c>
      <c r="U338" s="3">
        <f>300*'Interne Struktur'!B1</f>
        <v>60000</v>
      </c>
      <c r="X338">
        <f t="shared" si="130"/>
        <v>0</v>
      </c>
      <c r="Y338">
        <f t="shared" si="131"/>
        <v>0</v>
      </c>
      <c r="Z338">
        <f t="shared" si="132"/>
        <v>0</v>
      </c>
      <c r="AA338">
        <f t="shared" si="133"/>
        <v>0</v>
      </c>
      <c r="AB338">
        <f t="shared" si="134"/>
        <v>0</v>
      </c>
      <c r="AC338">
        <f t="shared" si="135"/>
        <v>0</v>
      </c>
      <c r="AD338">
        <f t="shared" si="147"/>
        <v>0</v>
      </c>
      <c r="AE338">
        <f t="shared" si="136"/>
        <v>0</v>
      </c>
      <c r="AF338" s="3">
        <f t="shared" si="137"/>
        <v>0</v>
      </c>
      <c r="AH338">
        <f t="shared" si="138"/>
        <v>0</v>
      </c>
    </row>
    <row r="339" spans="1:36" hidden="1" outlineLevel="1" x14ac:dyDescent="0.25">
      <c r="A339" t="s">
        <v>358</v>
      </c>
      <c r="B339" t="s">
        <v>394</v>
      </c>
      <c r="C339" s="39">
        <v>0</v>
      </c>
      <c r="D339" s="68" t="s">
        <v>602</v>
      </c>
      <c r="E339" s="39">
        <f>'Interne Struktur'!B1/5</f>
        <v>40</v>
      </c>
      <c r="F339" s="39">
        <v>1</v>
      </c>
      <c r="G339" s="39">
        <v>1</v>
      </c>
      <c r="H339" s="39">
        <v>0</v>
      </c>
      <c r="I339" s="2"/>
      <c r="K339" s="2"/>
      <c r="N339" s="68">
        <v>2</v>
      </c>
      <c r="O339" s="68" t="s">
        <v>636</v>
      </c>
      <c r="P339" s="68" t="str">
        <f t="shared" si="148"/>
        <v>Beide</v>
      </c>
      <c r="Q339" s="39">
        <f>'Interne Struktur'!B1/20</f>
        <v>10</v>
      </c>
      <c r="R339" s="39">
        <f>Q339</f>
        <v>10</v>
      </c>
      <c r="S339" s="39">
        <f>E339</f>
        <v>40</v>
      </c>
      <c r="U339" s="3">
        <f>150*'Interne Struktur'!B1</f>
        <v>30000</v>
      </c>
      <c r="X339">
        <f t="shared" ref="X339:X401" si="150">C339*(I339+J339+K339+L339)/(1+H339)</f>
        <v>0</v>
      </c>
      <c r="Y339">
        <f t="shared" ref="Y339:Y401" si="151">Q339*(I339+J339)+M339/G339</f>
        <v>0</v>
      </c>
      <c r="Z339">
        <f t="shared" ref="Z339:Z401" si="152">R339*(I339+J339)+M339/G339</f>
        <v>0</v>
      </c>
      <c r="AA339">
        <f t="shared" ref="AA339:AA401" si="153">S339*(I339+J339+K339+L339)+T339*(M339/G339)</f>
        <v>0</v>
      </c>
      <c r="AB339">
        <f t="shared" ref="AB339:AB401" si="154">15*M339/G339</f>
        <v>0</v>
      </c>
      <c r="AC339">
        <f t="shared" ref="AC339:AC401" si="155">E339*(I339+J339+K339+L339)/(H339+1)</f>
        <v>0</v>
      </c>
      <c r="AD339">
        <f t="shared" si="147"/>
        <v>0</v>
      </c>
      <c r="AE339">
        <f t="shared" ref="AE339:AE401" si="156">IF(AD339&gt;0,S339*(I339+J339)*0.25,0)</f>
        <v>0</v>
      </c>
      <c r="AF339" s="3">
        <f t="shared" ref="AF339:AF401" si="157">U339*(I339+J339+K339+L339)+V339/G339*M339</f>
        <v>0</v>
      </c>
      <c r="AH339">
        <f t="shared" ref="AH339:AH401" si="158">(K339+L339)*Q339*1.1</f>
        <v>0</v>
      </c>
    </row>
    <row r="340" spans="1:36" hidden="1" outlineLevel="1" x14ac:dyDescent="0.25">
      <c r="A340" t="s">
        <v>361</v>
      </c>
      <c r="B340" t="s">
        <v>394</v>
      </c>
      <c r="C340" s="39">
        <v>0</v>
      </c>
      <c r="D340" s="68" t="s">
        <v>688</v>
      </c>
      <c r="E340" s="39">
        <v>0</v>
      </c>
      <c r="F340" s="39">
        <v>1</v>
      </c>
      <c r="G340" s="39">
        <v>1</v>
      </c>
      <c r="H340" s="39">
        <v>0</v>
      </c>
      <c r="I340" s="2"/>
      <c r="K340" s="2"/>
      <c r="N340" s="68">
        <v>-2</v>
      </c>
      <c r="O340" s="68" t="s">
        <v>636</v>
      </c>
      <c r="P340" s="68" t="str">
        <f t="shared" si="148"/>
        <v>Beide</v>
      </c>
      <c r="Q340" s="39">
        <v>2</v>
      </c>
      <c r="R340" s="39">
        <v>3</v>
      </c>
      <c r="S340" s="39">
        <v>50</v>
      </c>
      <c r="U340" s="3">
        <v>50000</v>
      </c>
      <c r="X340">
        <f t="shared" si="150"/>
        <v>0</v>
      </c>
      <c r="Y340">
        <f t="shared" si="151"/>
        <v>0</v>
      </c>
      <c r="Z340">
        <f t="shared" si="152"/>
        <v>0</v>
      </c>
      <c r="AA340">
        <f t="shared" si="153"/>
        <v>0</v>
      </c>
      <c r="AB340">
        <f t="shared" si="154"/>
        <v>0</v>
      </c>
      <c r="AC340">
        <f t="shared" si="155"/>
        <v>0</v>
      </c>
      <c r="AD340">
        <f t="shared" si="147"/>
        <v>0</v>
      </c>
      <c r="AE340">
        <f t="shared" si="156"/>
        <v>0</v>
      </c>
      <c r="AF340" s="3">
        <f t="shared" si="157"/>
        <v>0</v>
      </c>
      <c r="AH340">
        <f t="shared" si="158"/>
        <v>0</v>
      </c>
    </row>
    <row r="341" spans="1:36" hidden="1" outlineLevel="1" x14ac:dyDescent="0.25">
      <c r="A341" t="s">
        <v>362</v>
      </c>
      <c r="B341" t="s">
        <v>394</v>
      </c>
      <c r="C341" s="39">
        <v>0</v>
      </c>
      <c r="D341" s="68" t="s">
        <v>688</v>
      </c>
      <c r="E341" s="39">
        <v>0</v>
      </c>
      <c r="F341" s="39">
        <v>1</v>
      </c>
      <c r="G341" s="39">
        <v>1</v>
      </c>
      <c r="H341" s="39">
        <v>0</v>
      </c>
      <c r="I341" s="2"/>
      <c r="K341" s="2"/>
      <c r="N341" s="68">
        <v>-3</v>
      </c>
      <c r="O341" s="68" t="s">
        <v>636</v>
      </c>
      <c r="P341" s="68" t="str">
        <f t="shared" si="148"/>
        <v>Beide</v>
      </c>
      <c r="Q341" s="39">
        <v>4</v>
      </c>
      <c r="R341" s="39">
        <v>5</v>
      </c>
      <c r="S341" s="39">
        <v>135</v>
      </c>
      <c r="U341" s="3">
        <v>100000</v>
      </c>
      <c r="X341">
        <f t="shared" si="150"/>
        <v>0</v>
      </c>
      <c r="Y341">
        <f t="shared" si="151"/>
        <v>0</v>
      </c>
      <c r="Z341">
        <f t="shared" si="152"/>
        <v>0</v>
      </c>
      <c r="AA341">
        <f t="shared" si="153"/>
        <v>0</v>
      </c>
      <c r="AB341">
        <f t="shared" si="154"/>
        <v>0</v>
      </c>
      <c r="AC341">
        <f t="shared" si="155"/>
        <v>0</v>
      </c>
      <c r="AD341">
        <f t="shared" si="147"/>
        <v>0</v>
      </c>
      <c r="AE341">
        <f t="shared" si="156"/>
        <v>0</v>
      </c>
      <c r="AF341" s="3">
        <f t="shared" si="157"/>
        <v>0</v>
      </c>
      <c r="AH341">
        <f t="shared" si="158"/>
        <v>0</v>
      </c>
    </row>
    <row r="342" spans="1:36" hidden="1" outlineLevel="1" x14ac:dyDescent="0.25">
      <c r="A342" t="s">
        <v>363</v>
      </c>
      <c r="B342" t="s">
        <v>394</v>
      </c>
      <c r="C342" s="39">
        <v>0</v>
      </c>
      <c r="D342" s="39" t="s">
        <v>688</v>
      </c>
      <c r="E342" s="39">
        <v>0</v>
      </c>
      <c r="F342" s="39">
        <v>1</v>
      </c>
      <c r="G342" s="39">
        <v>1</v>
      </c>
      <c r="H342" s="39">
        <v>0</v>
      </c>
      <c r="I342" s="2"/>
      <c r="K342" s="2"/>
      <c r="N342" s="68">
        <v>-4</v>
      </c>
      <c r="O342" s="68" t="s">
        <v>636</v>
      </c>
      <c r="P342" s="68" t="str">
        <f t="shared" si="148"/>
        <v>Beide</v>
      </c>
      <c r="Q342" s="39">
        <v>6</v>
      </c>
      <c r="R342" s="39">
        <v>7</v>
      </c>
      <c r="S342" s="39">
        <v>263</v>
      </c>
      <c r="U342" s="3">
        <v>300000</v>
      </c>
      <c r="X342">
        <f t="shared" si="150"/>
        <v>0</v>
      </c>
      <c r="Y342">
        <f t="shared" si="151"/>
        <v>0</v>
      </c>
      <c r="Z342">
        <f t="shared" si="152"/>
        <v>0</v>
      </c>
      <c r="AA342">
        <f t="shared" si="153"/>
        <v>0</v>
      </c>
      <c r="AB342">
        <f t="shared" si="154"/>
        <v>0</v>
      </c>
      <c r="AC342">
        <f t="shared" si="155"/>
        <v>0</v>
      </c>
      <c r="AD342">
        <f t="shared" si="147"/>
        <v>0</v>
      </c>
      <c r="AE342">
        <f t="shared" si="156"/>
        <v>0</v>
      </c>
      <c r="AF342" s="3">
        <f t="shared" si="157"/>
        <v>0</v>
      </c>
      <c r="AH342">
        <f t="shared" si="158"/>
        <v>0</v>
      </c>
    </row>
    <row r="343" spans="1:36" hidden="1" outlineLevel="1" x14ac:dyDescent="0.25">
      <c r="A343" t="s">
        <v>353</v>
      </c>
      <c r="B343" t="s">
        <v>394</v>
      </c>
      <c r="C343" s="39">
        <v>0</v>
      </c>
      <c r="D343" s="39" t="s">
        <v>602</v>
      </c>
      <c r="E343" s="39">
        <f>'Interne Struktur'!B1/10+1</f>
        <v>21</v>
      </c>
      <c r="F343" s="39">
        <v>1</v>
      </c>
      <c r="G343" s="39">
        <v>1</v>
      </c>
      <c r="H343" s="39">
        <v>0</v>
      </c>
      <c r="I343" s="2"/>
      <c r="K343" s="2"/>
      <c r="N343" s="68">
        <v>0</v>
      </c>
      <c r="O343" s="68" t="s">
        <v>636</v>
      </c>
      <c r="P343" s="68" t="str">
        <f t="shared" si="148"/>
        <v>Beide</v>
      </c>
      <c r="Q343" s="39">
        <f>'Interne Struktur'!B1/20</f>
        <v>10</v>
      </c>
      <c r="R343" s="39">
        <f>'Interne Struktur'!B1/15</f>
        <v>13.333333333333334</v>
      </c>
      <c r="S343" s="39">
        <f>1.725*E343</f>
        <v>36.225000000000001</v>
      </c>
      <c r="U343" s="3">
        <f>10000*Q343</f>
        <v>100000</v>
      </c>
      <c r="X343">
        <f t="shared" si="150"/>
        <v>0</v>
      </c>
      <c r="Y343">
        <f t="shared" si="151"/>
        <v>0</v>
      </c>
      <c r="Z343">
        <f t="shared" si="152"/>
        <v>0</v>
      </c>
      <c r="AA343">
        <f t="shared" si="153"/>
        <v>0</v>
      </c>
      <c r="AB343">
        <f t="shared" si="154"/>
        <v>0</v>
      </c>
      <c r="AC343">
        <f t="shared" si="155"/>
        <v>0</v>
      </c>
      <c r="AD343">
        <f t="shared" si="147"/>
        <v>0</v>
      </c>
      <c r="AE343">
        <f t="shared" si="156"/>
        <v>0</v>
      </c>
      <c r="AF343" s="3">
        <f t="shared" si="157"/>
        <v>0</v>
      </c>
      <c r="AH343">
        <f t="shared" si="158"/>
        <v>0</v>
      </c>
    </row>
    <row r="344" spans="1:36" hidden="1" outlineLevel="1" x14ac:dyDescent="0.25">
      <c r="A344" t="s">
        <v>360</v>
      </c>
      <c r="B344" t="s">
        <v>394</v>
      </c>
      <c r="C344" s="39">
        <v>0</v>
      </c>
      <c r="D344" s="68" t="s">
        <v>688</v>
      </c>
      <c r="E344" s="39">
        <v>0</v>
      </c>
      <c r="F344" s="39">
        <v>1</v>
      </c>
      <c r="G344" s="39">
        <v>1</v>
      </c>
      <c r="H344" s="39">
        <v>0</v>
      </c>
      <c r="I344" s="2"/>
      <c r="N344" s="68">
        <v>0</v>
      </c>
      <c r="O344" s="68" t="s">
        <v>636</v>
      </c>
      <c r="P344" s="68" t="str">
        <f t="shared" si="148"/>
        <v>Beide</v>
      </c>
      <c r="Q344" s="39">
        <v>0.5</v>
      </c>
      <c r="R344" s="39">
        <v>1</v>
      </c>
      <c r="S344" s="39">
        <v>4</v>
      </c>
      <c r="U344" s="3">
        <f>50*'Interne Struktur'!B1</f>
        <v>10000</v>
      </c>
      <c r="X344">
        <f t="shared" si="150"/>
        <v>0</v>
      </c>
      <c r="Y344">
        <f t="shared" si="151"/>
        <v>0</v>
      </c>
      <c r="Z344">
        <f t="shared" si="152"/>
        <v>0</v>
      </c>
      <c r="AA344">
        <f t="shared" si="153"/>
        <v>0</v>
      </c>
      <c r="AB344">
        <f t="shared" si="154"/>
        <v>0</v>
      </c>
      <c r="AC344">
        <f t="shared" si="155"/>
        <v>0</v>
      </c>
      <c r="AD344">
        <f t="shared" si="147"/>
        <v>0</v>
      </c>
      <c r="AE344">
        <f t="shared" si="156"/>
        <v>0</v>
      </c>
      <c r="AF344" s="3">
        <f t="shared" si="157"/>
        <v>0</v>
      </c>
      <c r="AH344">
        <f t="shared" si="158"/>
        <v>0</v>
      </c>
    </row>
    <row r="345" spans="1:36" hidden="1" outlineLevel="1" x14ac:dyDescent="0.25">
      <c r="A345" t="s">
        <v>359</v>
      </c>
      <c r="B345" t="s">
        <v>394</v>
      </c>
      <c r="C345" s="39">
        <v>0</v>
      </c>
      <c r="D345" s="68" t="s">
        <v>602</v>
      </c>
      <c r="E345" s="39">
        <f>'Interne Struktur'!B1/4</f>
        <v>50</v>
      </c>
      <c r="F345" s="39">
        <v>1</v>
      </c>
      <c r="G345" s="39">
        <v>1</v>
      </c>
      <c r="H345" s="39">
        <v>0</v>
      </c>
      <c r="I345" s="2"/>
      <c r="K345" s="2"/>
      <c r="N345" s="68">
        <v>1</v>
      </c>
      <c r="O345" s="68" t="s">
        <v>636</v>
      </c>
      <c r="P345" s="68" t="str">
        <f t="shared" si="148"/>
        <v>Beide</v>
      </c>
      <c r="Q345" s="39">
        <f>'Interne Struktur'!B1/10</f>
        <v>20</v>
      </c>
      <c r="R345" s="39">
        <f>Q345</f>
        <v>20</v>
      </c>
      <c r="S345" s="39">
        <f>E345</f>
        <v>50</v>
      </c>
      <c r="U345" s="3">
        <v>130000</v>
      </c>
      <c r="X345">
        <f t="shared" si="150"/>
        <v>0</v>
      </c>
      <c r="Y345">
        <f t="shared" si="151"/>
        <v>0</v>
      </c>
      <c r="Z345">
        <f t="shared" si="152"/>
        <v>0</v>
      </c>
      <c r="AA345">
        <f t="shared" si="153"/>
        <v>0</v>
      </c>
      <c r="AB345">
        <f t="shared" si="154"/>
        <v>0</v>
      </c>
      <c r="AC345">
        <f t="shared" si="155"/>
        <v>0</v>
      </c>
      <c r="AD345">
        <f t="shared" si="147"/>
        <v>0</v>
      </c>
      <c r="AE345">
        <f t="shared" si="156"/>
        <v>0</v>
      </c>
      <c r="AF345" s="3">
        <f t="shared" si="157"/>
        <v>0</v>
      </c>
      <c r="AH345">
        <f t="shared" si="158"/>
        <v>0</v>
      </c>
    </row>
    <row r="346" spans="1:36" hidden="1" outlineLevel="1" x14ac:dyDescent="0.25">
      <c r="A346" t="s">
        <v>364</v>
      </c>
      <c r="B346" t="s">
        <v>394</v>
      </c>
      <c r="C346" s="39">
        <v>3</v>
      </c>
      <c r="D346" s="68" t="s">
        <v>687</v>
      </c>
      <c r="E346" s="39">
        <v>7</v>
      </c>
      <c r="F346" s="39">
        <v>1</v>
      </c>
      <c r="G346" s="39">
        <v>1</v>
      </c>
      <c r="H346" s="39">
        <v>0</v>
      </c>
      <c r="I346" s="2"/>
      <c r="K346" s="2"/>
      <c r="N346" s="68">
        <v>-2</v>
      </c>
      <c r="O346" s="68" t="s">
        <v>636</v>
      </c>
      <c r="P346" s="68" t="str">
        <f t="shared" si="148"/>
        <v>Beide</v>
      </c>
      <c r="Q346" s="39">
        <v>3</v>
      </c>
      <c r="R346" s="39">
        <v>1</v>
      </c>
      <c r="S346" s="39">
        <v>12</v>
      </c>
      <c r="U346" s="3">
        <v>150000</v>
      </c>
      <c r="X346">
        <f t="shared" si="150"/>
        <v>0</v>
      </c>
      <c r="Y346">
        <f t="shared" si="151"/>
        <v>0</v>
      </c>
      <c r="Z346">
        <f t="shared" si="152"/>
        <v>0</v>
      </c>
      <c r="AA346">
        <f t="shared" si="153"/>
        <v>0</v>
      </c>
      <c r="AB346">
        <f t="shared" si="154"/>
        <v>0</v>
      </c>
      <c r="AC346">
        <f t="shared" si="155"/>
        <v>0</v>
      </c>
      <c r="AD346">
        <f t="shared" si="147"/>
        <v>0</v>
      </c>
      <c r="AE346">
        <f t="shared" si="156"/>
        <v>0</v>
      </c>
      <c r="AF346" s="3">
        <f t="shared" si="157"/>
        <v>0</v>
      </c>
      <c r="AH346">
        <f t="shared" si="158"/>
        <v>0</v>
      </c>
    </row>
    <row r="347" spans="1:36" hidden="1" outlineLevel="1" x14ac:dyDescent="0.25">
      <c r="A347" t="s">
        <v>365</v>
      </c>
      <c r="B347" t="s">
        <v>394</v>
      </c>
      <c r="C347" s="39">
        <v>5</v>
      </c>
      <c r="D347" s="68" t="s">
        <v>687</v>
      </c>
      <c r="E347" s="68">
        <v>10</v>
      </c>
      <c r="F347" s="39">
        <v>1</v>
      </c>
      <c r="G347" s="39">
        <v>1</v>
      </c>
      <c r="H347" s="39">
        <v>0</v>
      </c>
      <c r="I347" s="2"/>
      <c r="K347" s="2"/>
      <c r="N347" s="68">
        <v>-2</v>
      </c>
      <c r="O347" s="68" t="s">
        <v>636</v>
      </c>
      <c r="P347" s="68" t="str">
        <f t="shared" si="148"/>
        <v>Beide</v>
      </c>
      <c r="Q347" s="39">
        <v>5</v>
      </c>
      <c r="R347" s="39">
        <v>2</v>
      </c>
      <c r="S347" s="39">
        <v>17</v>
      </c>
      <c r="U347" s="3">
        <v>400000</v>
      </c>
      <c r="X347">
        <f t="shared" si="150"/>
        <v>0</v>
      </c>
      <c r="Y347">
        <f t="shared" si="151"/>
        <v>0</v>
      </c>
      <c r="Z347">
        <f t="shared" si="152"/>
        <v>0</v>
      </c>
      <c r="AA347">
        <f t="shared" si="153"/>
        <v>0</v>
      </c>
      <c r="AB347">
        <f t="shared" si="154"/>
        <v>0</v>
      </c>
      <c r="AC347">
        <f t="shared" si="155"/>
        <v>0</v>
      </c>
      <c r="AD347">
        <f t="shared" si="147"/>
        <v>0</v>
      </c>
      <c r="AE347">
        <f t="shared" si="156"/>
        <v>0</v>
      </c>
      <c r="AF347" s="3">
        <f t="shared" si="157"/>
        <v>0</v>
      </c>
      <c r="AH347">
        <f t="shared" si="158"/>
        <v>0</v>
      </c>
    </row>
    <row r="348" spans="1:36" hidden="1" outlineLevel="1" x14ac:dyDescent="0.25">
      <c r="A348" t="s">
        <v>366</v>
      </c>
      <c r="B348" t="s">
        <v>394</v>
      </c>
      <c r="C348" s="39">
        <v>7</v>
      </c>
      <c r="D348" s="68" t="s">
        <v>687</v>
      </c>
      <c r="E348" s="68">
        <v>14</v>
      </c>
      <c r="F348" s="39">
        <v>1</v>
      </c>
      <c r="G348" s="39">
        <v>1</v>
      </c>
      <c r="H348" s="39">
        <v>0</v>
      </c>
      <c r="I348" s="2"/>
      <c r="K348" s="2"/>
      <c r="N348" s="68">
        <v>-2</v>
      </c>
      <c r="O348" s="68" t="s">
        <v>636</v>
      </c>
      <c r="P348" s="68" t="str">
        <f t="shared" si="148"/>
        <v>Beide</v>
      </c>
      <c r="Q348" s="39">
        <v>7</v>
      </c>
      <c r="R348" s="39">
        <v>4</v>
      </c>
      <c r="S348" s="39">
        <v>24</v>
      </c>
      <c r="U348" s="3">
        <v>750000</v>
      </c>
      <c r="X348">
        <f t="shared" si="150"/>
        <v>0</v>
      </c>
      <c r="Y348">
        <f t="shared" si="151"/>
        <v>0</v>
      </c>
      <c r="Z348">
        <f t="shared" si="152"/>
        <v>0</v>
      </c>
      <c r="AA348">
        <f t="shared" si="153"/>
        <v>0</v>
      </c>
      <c r="AB348">
        <f t="shared" si="154"/>
        <v>0</v>
      </c>
      <c r="AC348">
        <f t="shared" si="155"/>
        <v>0</v>
      </c>
      <c r="AD348">
        <f t="shared" si="147"/>
        <v>0</v>
      </c>
      <c r="AE348">
        <f t="shared" si="156"/>
        <v>0</v>
      </c>
      <c r="AF348" s="3">
        <f t="shared" si="157"/>
        <v>0</v>
      </c>
      <c r="AH348">
        <f t="shared" si="158"/>
        <v>0</v>
      </c>
    </row>
    <row r="349" spans="1:36" hidden="1" outlineLevel="1" x14ac:dyDescent="0.25">
      <c r="A349" t="s">
        <v>367</v>
      </c>
      <c r="B349" t="s">
        <v>394</v>
      </c>
      <c r="C349" s="39">
        <f>E349/2</f>
        <v>17.666666666666668</v>
      </c>
      <c r="D349" s="39" t="s">
        <v>687</v>
      </c>
      <c r="E349" s="68">
        <f>'Interne Struktur'!B1/6+2</f>
        <v>35.333333333333336</v>
      </c>
      <c r="F349" s="39">
        <v>1</v>
      </c>
      <c r="G349" s="39">
        <v>1</v>
      </c>
      <c r="H349" s="39">
        <v>0</v>
      </c>
      <c r="I349" s="2"/>
      <c r="N349" s="68">
        <v>-2</v>
      </c>
      <c r="O349" s="68" t="s">
        <v>636</v>
      </c>
      <c r="P349" s="68" t="str">
        <f t="shared" si="148"/>
        <v>Beide</v>
      </c>
      <c r="Q349" s="39">
        <f>'Interne Struktur'!B1/6+1</f>
        <v>34.333333333333336</v>
      </c>
      <c r="R349" s="39">
        <f>ROUNDUP(Q349,0)</f>
        <v>35</v>
      </c>
      <c r="S349" s="39">
        <f>2.124*E349</f>
        <v>75.048000000000002</v>
      </c>
      <c r="U349" s="3">
        <f>20000+15000*(Q349-1)</f>
        <v>520000.00000000006</v>
      </c>
      <c r="X349">
        <f t="shared" si="150"/>
        <v>0</v>
      </c>
      <c r="Y349">
        <f t="shared" si="151"/>
        <v>0</v>
      </c>
      <c r="Z349">
        <f t="shared" si="152"/>
        <v>0</v>
      </c>
      <c r="AA349">
        <f t="shared" si="153"/>
        <v>0</v>
      </c>
      <c r="AB349">
        <f t="shared" si="154"/>
        <v>0</v>
      </c>
      <c r="AC349">
        <f t="shared" si="155"/>
        <v>0</v>
      </c>
      <c r="AD349">
        <f t="shared" si="147"/>
        <v>0</v>
      </c>
      <c r="AE349">
        <f t="shared" si="156"/>
        <v>0</v>
      </c>
      <c r="AF349" s="3">
        <f t="shared" si="157"/>
        <v>0</v>
      </c>
      <c r="AH349">
        <f t="shared" si="158"/>
        <v>0</v>
      </c>
    </row>
    <row r="350" spans="1:36" s="18" customFormat="1" ht="18.75" collapsed="1" x14ac:dyDescent="0.3">
      <c r="A350" s="17" t="s">
        <v>373</v>
      </c>
      <c r="C350" s="28"/>
      <c r="D350" s="28"/>
      <c r="E350" s="28"/>
      <c r="F350" s="28"/>
      <c r="G350" s="28"/>
      <c r="H350" s="28"/>
      <c r="N350" s="28"/>
      <c r="O350" s="28"/>
      <c r="P350" s="28"/>
      <c r="Q350" s="28"/>
      <c r="R350" s="28"/>
      <c r="S350" s="28"/>
      <c r="T350" s="28"/>
      <c r="U350" s="47"/>
      <c r="V350" s="47"/>
      <c r="AF350" s="47"/>
    </row>
    <row r="351" spans="1:36" s="25" customFormat="1" outlineLevel="1" x14ac:dyDescent="0.25">
      <c r="A351" s="25" t="s">
        <v>372</v>
      </c>
      <c r="B351" s="25" t="s">
        <v>53</v>
      </c>
      <c r="C351" s="45">
        <v>10</v>
      </c>
      <c r="D351" s="45" t="s">
        <v>689</v>
      </c>
      <c r="E351" s="45">
        <v>10</v>
      </c>
      <c r="F351" s="45">
        <v>15</v>
      </c>
      <c r="G351" s="45">
        <v>10</v>
      </c>
      <c r="H351" s="45">
        <v>0</v>
      </c>
      <c r="I351" s="2"/>
      <c r="J351" s="2"/>
      <c r="K351" s="2"/>
      <c r="M351" s="2"/>
      <c r="N351" s="45">
        <v>0</v>
      </c>
      <c r="O351" s="45" t="s">
        <v>619</v>
      </c>
      <c r="P351" s="45" t="str">
        <f t="shared" si="148"/>
        <v>Beide</v>
      </c>
      <c r="Q351" s="45">
        <v>6</v>
      </c>
      <c r="R351" s="45">
        <v>2</v>
      </c>
      <c r="S351" s="45">
        <v>210</v>
      </c>
      <c r="T351" s="45">
        <v>26</v>
      </c>
      <c r="U351" s="48">
        <v>260000</v>
      </c>
      <c r="V351" s="48">
        <v>10000</v>
      </c>
      <c r="X351" s="25">
        <f t="shared" si="150"/>
        <v>0</v>
      </c>
      <c r="Y351" s="25">
        <f t="shared" si="151"/>
        <v>0</v>
      </c>
      <c r="Z351" s="25">
        <f t="shared" si="152"/>
        <v>0</v>
      </c>
      <c r="AA351" s="25">
        <f t="shared" si="153"/>
        <v>0</v>
      </c>
      <c r="AB351" s="25">
        <f t="shared" si="154"/>
        <v>0</v>
      </c>
      <c r="AC351" s="25">
        <f t="shared" si="155"/>
        <v>0</v>
      </c>
      <c r="AD351" s="25">
        <f t="shared" si="147"/>
        <v>0</v>
      </c>
      <c r="AE351" s="25">
        <f t="shared" si="156"/>
        <v>0</v>
      </c>
      <c r="AF351" s="48">
        <f t="shared" si="157"/>
        <v>0</v>
      </c>
      <c r="AH351" s="25">
        <f t="shared" si="158"/>
        <v>0</v>
      </c>
      <c r="AJ351" s="25">
        <f>(I351+J351+K351)*10</f>
        <v>0</v>
      </c>
    </row>
    <row r="352" spans="1:36" s="25" customFormat="1" outlineLevel="1" x14ac:dyDescent="0.25">
      <c r="A352" s="25" t="s">
        <v>376</v>
      </c>
      <c r="B352" s="25" t="s">
        <v>53</v>
      </c>
      <c r="C352" s="45">
        <v>7</v>
      </c>
      <c r="D352" s="45" t="s">
        <v>689</v>
      </c>
      <c r="E352" s="45">
        <v>0</v>
      </c>
      <c r="F352" s="45">
        <v>18</v>
      </c>
      <c r="G352" s="45">
        <v>10</v>
      </c>
      <c r="H352" s="45">
        <v>0</v>
      </c>
      <c r="I352" s="2"/>
      <c r="J352" s="2"/>
      <c r="K352" s="2"/>
      <c r="M352" s="2"/>
      <c r="N352" s="45">
        <v>0</v>
      </c>
      <c r="O352" s="45" t="s">
        <v>619</v>
      </c>
      <c r="P352" s="45" t="str">
        <f t="shared" ref="P352" si="159">IF(P303="Beide",P303,"Clan")</f>
        <v>Beide</v>
      </c>
      <c r="Q352" s="45">
        <v>3</v>
      </c>
      <c r="R352" s="45">
        <v>1</v>
      </c>
      <c r="S352" s="45">
        <v>170</v>
      </c>
      <c r="T352" s="45">
        <v>21</v>
      </c>
      <c r="U352" s="48">
        <v>320000</v>
      </c>
      <c r="V352" s="48">
        <v>12000</v>
      </c>
      <c r="X352" s="25">
        <f t="shared" si="150"/>
        <v>0</v>
      </c>
      <c r="Y352" s="25">
        <f t="shared" si="151"/>
        <v>0</v>
      </c>
      <c r="Z352" s="25">
        <f t="shared" si="152"/>
        <v>0</v>
      </c>
      <c r="AA352" s="25">
        <f t="shared" si="153"/>
        <v>0</v>
      </c>
      <c r="AB352" s="25">
        <f t="shared" si="154"/>
        <v>0</v>
      </c>
      <c r="AC352" s="25">
        <f t="shared" si="155"/>
        <v>0</v>
      </c>
      <c r="AD352" s="25">
        <f t="shared" si="147"/>
        <v>0</v>
      </c>
      <c r="AE352" s="25">
        <f t="shared" si="156"/>
        <v>0</v>
      </c>
      <c r="AF352" s="48">
        <f t="shared" si="157"/>
        <v>0</v>
      </c>
      <c r="AH352" s="25">
        <f t="shared" si="158"/>
        <v>0</v>
      </c>
      <c r="AJ352" s="25">
        <f>(I352+J352+K352)*10</f>
        <v>0</v>
      </c>
    </row>
    <row r="353" spans="1:36" s="25" customFormat="1" outlineLevel="1" x14ac:dyDescent="0.25">
      <c r="A353" s="25" t="s">
        <v>374</v>
      </c>
      <c r="B353" s="25" t="s">
        <v>394</v>
      </c>
      <c r="C353" s="45">
        <v>5</v>
      </c>
      <c r="D353" s="45" t="s">
        <v>663</v>
      </c>
      <c r="E353" s="45">
        <v>5</v>
      </c>
      <c r="F353" s="45">
        <v>18</v>
      </c>
      <c r="G353" s="45">
        <v>1</v>
      </c>
      <c r="H353" s="45">
        <v>0</v>
      </c>
      <c r="I353" s="2"/>
      <c r="J353" s="2"/>
      <c r="K353" s="2"/>
      <c r="N353" s="45">
        <v>0</v>
      </c>
      <c r="O353" s="45" t="s">
        <v>619</v>
      </c>
      <c r="P353" s="45" t="str">
        <f t="shared" si="148"/>
        <v>Beide</v>
      </c>
      <c r="Q353" s="45">
        <v>3</v>
      </c>
      <c r="R353" s="45">
        <v>2</v>
      </c>
      <c r="S353" s="45">
        <v>88</v>
      </c>
      <c r="T353" s="45"/>
      <c r="U353" s="48">
        <v>150000</v>
      </c>
      <c r="V353" s="48"/>
      <c r="X353" s="25">
        <f t="shared" si="150"/>
        <v>0</v>
      </c>
      <c r="Y353" s="25">
        <f t="shared" si="151"/>
        <v>0</v>
      </c>
      <c r="Z353" s="25">
        <f t="shared" si="152"/>
        <v>0</v>
      </c>
      <c r="AA353" s="25">
        <f t="shared" si="153"/>
        <v>0</v>
      </c>
      <c r="AB353" s="25">
        <f t="shared" si="154"/>
        <v>0</v>
      </c>
      <c r="AC353" s="25">
        <f t="shared" si="155"/>
        <v>0</v>
      </c>
      <c r="AD353" s="25">
        <f t="shared" si="147"/>
        <v>0</v>
      </c>
      <c r="AE353" s="25">
        <f t="shared" si="156"/>
        <v>0</v>
      </c>
      <c r="AF353" s="48">
        <f t="shared" si="157"/>
        <v>0</v>
      </c>
      <c r="AH353" s="25">
        <f t="shared" si="158"/>
        <v>0</v>
      </c>
      <c r="AJ353" s="25">
        <f>(I353+J353+K353)*30</f>
        <v>0</v>
      </c>
    </row>
    <row r="354" spans="1:36" outlineLevel="1" x14ac:dyDescent="0.25">
      <c r="A354" t="s">
        <v>379</v>
      </c>
      <c r="B354" t="s">
        <v>394</v>
      </c>
      <c r="C354" s="39">
        <f>C353+5</f>
        <v>10</v>
      </c>
      <c r="D354" s="39" t="s">
        <v>679</v>
      </c>
      <c r="E354" s="39">
        <f>E353+5</f>
        <v>10</v>
      </c>
      <c r="F354" s="39">
        <f>F353</f>
        <v>18</v>
      </c>
      <c r="G354" s="39">
        <f>G353</f>
        <v>1</v>
      </c>
      <c r="H354" s="39">
        <f>H353</f>
        <v>0</v>
      </c>
      <c r="I354" s="2"/>
      <c r="J354" s="2"/>
      <c r="K354" s="2"/>
      <c r="N354" s="39">
        <f>N353</f>
        <v>0</v>
      </c>
      <c r="O354" s="69" t="str">
        <f>O353</f>
        <v>J</v>
      </c>
      <c r="P354" s="45" t="str">
        <f t="shared" si="148"/>
        <v>Beide</v>
      </c>
      <c r="Q354" s="39">
        <f>Q353+1</f>
        <v>4</v>
      </c>
      <c r="R354" s="69">
        <f>R353+1</f>
        <v>3</v>
      </c>
      <c r="S354" s="84">
        <f>S353*1.5</f>
        <v>132</v>
      </c>
      <c r="U354" s="3">
        <f>U353+6000</f>
        <v>156000</v>
      </c>
      <c r="X354">
        <f t="shared" si="150"/>
        <v>0</v>
      </c>
      <c r="Y354">
        <f t="shared" si="151"/>
        <v>0</v>
      </c>
      <c r="Z354">
        <f t="shared" si="152"/>
        <v>0</v>
      </c>
      <c r="AA354">
        <f t="shared" si="153"/>
        <v>0</v>
      </c>
      <c r="AB354">
        <f t="shared" si="154"/>
        <v>0</v>
      </c>
      <c r="AC354">
        <f t="shared" si="155"/>
        <v>0</v>
      </c>
      <c r="AD354">
        <f t="shared" si="147"/>
        <v>0</v>
      </c>
      <c r="AE354">
        <f t="shared" si="156"/>
        <v>0</v>
      </c>
      <c r="AF354" s="3">
        <f t="shared" si="157"/>
        <v>0</v>
      </c>
      <c r="AH354">
        <f t="shared" si="158"/>
        <v>0</v>
      </c>
      <c r="AJ354">
        <f>(I354+J354+K354)*42</f>
        <v>0</v>
      </c>
    </row>
    <row r="355" spans="1:36" outlineLevel="1" x14ac:dyDescent="0.25">
      <c r="A355" t="s">
        <v>384</v>
      </c>
      <c r="B355" t="s">
        <v>394</v>
      </c>
      <c r="C355" s="39">
        <f>C353-2</f>
        <v>3</v>
      </c>
      <c r="D355" s="69" t="s">
        <v>671</v>
      </c>
      <c r="E355" s="39">
        <f>E353</f>
        <v>5</v>
      </c>
      <c r="F355" s="39">
        <f>F353</f>
        <v>18</v>
      </c>
      <c r="G355" s="39">
        <f>G353</f>
        <v>1</v>
      </c>
      <c r="H355" s="39">
        <f>H353</f>
        <v>0</v>
      </c>
      <c r="I355" s="2"/>
      <c r="J355" s="2"/>
      <c r="K355" s="2"/>
      <c r="N355" s="39">
        <f>N353</f>
        <v>0</v>
      </c>
      <c r="O355" s="69" t="str">
        <f>O353</f>
        <v>J</v>
      </c>
      <c r="P355" s="45" t="str">
        <f t="shared" si="148"/>
        <v>Beide</v>
      </c>
      <c r="Q355" s="39">
        <f>Q353+1</f>
        <v>4</v>
      </c>
      <c r="R355" s="69">
        <f>R353+1</f>
        <v>3</v>
      </c>
      <c r="S355" s="84">
        <f>S353*1.2</f>
        <v>105.6</v>
      </c>
      <c r="U355" s="3">
        <f>U353+150000</f>
        <v>300000</v>
      </c>
      <c r="X355">
        <f t="shared" si="150"/>
        <v>0</v>
      </c>
      <c r="Y355">
        <f t="shared" si="151"/>
        <v>0</v>
      </c>
      <c r="Z355">
        <f t="shared" si="152"/>
        <v>0</v>
      </c>
      <c r="AA355">
        <f t="shared" si="153"/>
        <v>0</v>
      </c>
      <c r="AB355">
        <f t="shared" si="154"/>
        <v>0</v>
      </c>
      <c r="AC355">
        <f t="shared" si="155"/>
        <v>0</v>
      </c>
      <c r="AD355">
        <f t="shared" si="147"/>
        <v>0</v>
      </c>
      <c r="AE355">
        <f t="shared" si="156"/>
        <v>0</v>
      </c>
      <c r="AF355" s="3">
        <f t="shared" si="157"/>
        <v>0</v>
      </c>
      <c r="AH355">
        <f t="shared" si="158"/>
        <v>0</v>
      </c>
      <c r="AJ355">
        <f>(I355+J355+K355)*30</f>
        <v>0</v>
      </c>
    </row>
    <row r="356" spans="1:36" outlineLevel="1" x14ac:dyDescent="0.25">
      <c r="A356" t="s">
        <v>389</v>
      </c>
      <c r="B356" t="s">
        <v>394</v>
      </c>
      <c r="C356" s="69">
        <f>C353+5-2</f>
        <v>8</v>
      </c>
      <c r="D356" s="69" t="s">
        <v>690</v>
      </c>
      <c r="E356" s="69">
        <f>E353+5</f>
        <v>10</v>
      </c>
      <c r="F356" s="39">
        <f>F353</f>
        <v>18</v>
      </c>
      <c r="G356" s="39">
        <f>G353</f>
        <v>1</v>
      </c>
      <c r="H356" s="39">
        <f>H353</f>
        <v>0</v>
      </c>
      <c r="I356" s="2"/>
      <c r="J356" s="2"/>
      <c r="K356" s="2"/>
      <c r="N356" s="39">
        <f>N353</f>
        <v>0</v>
      </c>
      <c r="O356" s="69" t="str">
        <f>O353</f>
        <v>J</v>
      </c>
      <c r="P356" s="45" t="str">
        <f t="shared" si="148"/>
        <v>Beide</v>
      </c>
      <c r="Q356" s="39">
        <f>Q353+2</f>
        <v>5</v>
      </c>
      <c r="R356" s="69">
        <f>R353+2</f>
        <v>4</v>
      </c>
      <c r="S356" s="84">
        <f>S353*1.7</f>
        <v>149.6</v>
      </c>
      <c r="U356" s="3">
        <f>U353+156000</f>
        <v>306000</v>
      </c>
      <c r="X356">
        <f t="shared" si="150"/>
        <v>0</v>
      </c>
      <c r="Y356">
        <f t="shared" si="151"/>
        <v>0</v>
      </c>
      <c r="Z356">
        <f t="shared" si="152"/>
        <v>0</v>
      </c>
      <c r="AA356">
        <f t="shared" si="153"/>
        <v>0</v>
      </c>
      <c r="AB356">
        <f t="shared" si="154"/>
        <v>0</v>
      </c>
      <c r="AC356">
        <f t="shared" si="155"/>
        <v>0</v>
      </c>
      <c r="AD356">
        <f t="shared" si="147"/>
        <v>0</v>
      </c>
      <c r="AE356">
        <f t="shared" si="156"/>
        <v>0</v>
      </c>
      <c r="AF356" s="3">
        <f t="shared" si="157"/>
        <v>0</v>
      </c>
      <c r="AH356">
        <f t="shared" si="158"/>
        <v>0</v>
      </c>
      <c r="AJ356">
        <f>(I356+J356+K356)*7</f>
        <v>0</v>
      </c>
    </row>
    <row r="357" spans="1:36" s="25" customFormat="1" outlineLevel="1" x14ac:dyDescent="0.25">
      <c r="A357" s="25" t="s">
        <v>188</v>
      </c>
      <c r="B357" s="25" t="s">
        <v>394</v>
      </c>
      <c r="C357" s="45">
        <v>10</v>
      </c>
      <c r="D357" s="45" t="s">
        <v>663</v>
      </c>
      <c r="E357" s="45">
        <v>10</v>
      </c>
      <c r="F357" s="45">
        <v>18</v>
      </c>
      <c r="G357" s="45">
        <v>1</v>
      </c>
      <c r="H357" s="45">
        <v>1</v>
      </c>
      <c r="I357" s="2"/>
      <c r="J357" s="2"/>
      <c r="K357" s="2"/>
      <c r="N357" s="45">
        <v>0</v>
      </c>
      <c r="O357" s="45" t="s">
        <v>619</v>
      </c>
      <c r="P357" s="45" t="str">
        <f t="shared" si="148"/>
        <v>Beide</v>
      </c>
      <c r="Q357" s="45">
        <v>7</v>
      </c>
      <c r="R357" s="45">
        <v>3</v>
      </c>
      <c r="S357" s="45">
        <v>176</v>
      </c>
      <c r="T357" s="45"/>
      <c r="U357" s="48">
        <v>200000</v>
      </c>
      <c r="V357" s="48"/>
      <c r="X357" s="25">
        <f t="shared" si="150"/>
        <v>0</v>
      </c>
      <c r="Y357" s="25">
        <f t="shared" si="151"/>
        <v>0</v>
      </c>
      <c r="Z357" s="25">
        <f t="shared" si="152"/>
        <v>0</v>
      </c>
      <c r="AA357" s="25">
        <f t="shared" si="153"/>
        <v>0</v>
      </c>
      <c r="AB357" s="25">
        <f t="shared" si="154"/>
        <v>0</v>
      </c>
      <c r="AC357" s="25">
        <f t="shared" si="155"/>
        <v>0</v>
      </c>
      <c r="AD357" s="25">
        <f t="shared" si="147"/>
        <v>0</v>
      </c>
      <c r="AE357" s="25">
        <f t="shared" si="156"/>
        <v>0</v>
      </c>
      <c r="AF357" s="48">
        <f t="shared" si="157"/>
        <v>0</v>
      </c>
      <c r="AH357" s="25">
        <f t="shared" si="158"/>
        <v>0</v>
      </c>
      <c r="AJ357" s="25">
        <f>(I357+J357+K357)*48</f>
        <v>0</v>
      </c>
    </row>
    <row r="358" spans="1:36" outlineLevel="1" x14ac:dyDescent="0.25">
      <c r="A358" t="s">
        <v>380</v>
      </c>
      <c r="B358" t="s">
        <v>394</v>
      </c>
      <c r="C358" s="69">
        <f>C357+5</f>
        <v>15</v>
      </c>
      <c r="D358" s="69" t="s">
        <v>679</v>
      </c>
      <c r="E358" s="69">
        <f>E357+5</f>
        <v>15</v>
      </c>
      <c r="F358" s="69">
        <f>F357</f>
        <v>18</v>
      </c>
      <c r="G358" s="69">
        <f>G357</f>
        <v>1</v>
      </c>
      <c r="H358" s="69">
        <f>H357</f>
        <v>1</v>
      </c>
      <c r="I358" s="2"/>
      <c r="J358" s="2"/>
      <c r="K358" s="2"/>
      <c r="N358" s="69">
        <f>N357</f>
        <v>0</v>
      </c>
      <c r="O358" s="69" t="str">
        <f>O357</f>
        <v>J</v>
      </c>
      <c r="P358" s="45" t="str">
        <f t="shared" si="148"/>
        <v>Beide</v>
      </c>
      <c r="Q358" s="70">
        <f>Q357+1</f>
        <v>8</v>
      </c>
      <c r="R358" s="70">
        <f>R357+1</f>
        <v>4</v>
      </c>
      <c r="S358" s="70">
        <f>S357*1.5</f>
        <v>264</v>
      </c>
      <c r="T358" s="70"/>
      <c r="U358" s="3">
        <f>U357+6000</f>
        <v>206000</v>
      </c>
      <c r="X358">
        <f t="shared" si="150"/>
        <v>0</v>
      </c>
      <c r="Y358">
        <f t="shared" si="151"/>
        <v>0</v>
      </c>
      <c r="Z358">
        <f t="shared" si="152"/>
        <v>0</v>
      </c>
      <c r="AA358">
        <f t="shared" si="153"/>
        <v>0</v>
      </c>
      <c r="AB358">
        <f t="shared" si="154"/>
        <v>0</v>
      </c>
      <c r="AC358">
        <f t="shared" si="155"/>
        <v>0</v>
      </c>
      <c r="AD358">
        <f t="shared" si="147"/>
        <v>0</v>
      </c>
      <c r="AE358">
        <f t="shared" si="156"/>
        <v>0</v>
      </c>
      <c r="AF358" s="3">
        <f t="shared" si="157"/>
        <v>0</v>
      </c>
      <c r="AH358">
        <f t="shared" si="158"/>
        <v>0</v>
      </c>
      <c r="AJ358">
        <f>(I358+J358+K358)*60</f>
        <v>0</v>
      </c>
    </row>
    <row r="359" spans="1:36" outlineLevel="1" x14ac:dyDescent="0.25">
      <c r="A359" t="s">
        <v>385</v>
      </c>
      <c r="B359" t="s">
        <v>394</v>
      </c>
      <c r="C359" s="69">
        <f>C357-2</f>
        <v>8</v>
      </c>
      <c r="D359" s="69" t="s">
        <v>671</v>
      </c>
      <c r="E359" s="69">
        <f>E357</f>
        <v>10</v>
      </c>
      <c r="F359" s="69">
        <f>F357</f>
        <v>18</v>
      </c>
      <c r="G359" s="69">
        <f>G357</f>
        <v>1</v>
      </c>
      <c r="H359" s="69">
        <f>H357</f>
        <v>1</v>
      </c>
      <c r="I359" s="2"/>
      <c r="J359" s="2"/>
      <c r="K359" s="2"/>
      <c r="N359" s="69">
        <f>N357</f>
        <v>0</v>
      </c>
      <c r="O359" s="69" t="str">
        <f>O357</f>
        <v>J</v>
      </c>
      <c r="P359" s="45" t="str">
        <f t="shared" si="148"/>
        <v>Beide</v>
      </c>
      <c r="Q359" s="70">
        <f>Q357+1</f>
        <v>8</v>
      </c>
      <c r="R359" s="70">
        <f>R357+1</f>
        <v>4</v>
      </c>
      <c r="S359" s="70">
        <f>S357*1.2</f>
        <v>211.2</v>
      </c>
      <c r="T359" s="70"/>
      <c r="U359" s="3">
        <f>U357+150000</f>
        <v>350000</v>
      </c>
      <c r="X359">
        <f t="shared" si="150"/>
        <v>0</v>
      </c>
      <c r="Y359">
        <f t="shared" si="151"/>
        <v>0</v>
      </c>
      <c r="Z359">
        <f t="shared" si="152"/>
        <v>0</v>
      </c>
      <c r="AA359">
        <f t="shared" si="153"/>
        <v>0</v>
      </c>
      <c r="AB359">
        <f t="shared" si="154"/>
        <v>0</v>
      </c>
      <c r="AC359">
        <f t="shared" si="155"/>
        <v>0</v>
      </c>
      <c r="AD359">
        <f t="shared" si="147"/>
        <v>0</v>
      </c>
      <c r="AE359">
        <f t="shared" si="156"/>
        <v>0</v>
      </c>
      <c r="AF359" s="3">
        <f t="shared" si="157"/>
        <v>0</v>
      </c>
      <c r="AH359">
        <f t="shared" si="158"/>
        <v>0</v>
      </c>
      <c r="AJ359">
        <f>(I359+J359+K359)*48</f>
        <v>0</v>
      </c>
    </row>
    <row r="360" spans="1:36" outlineLevel="1" x14ac:dyDescent="0.25">
      <c r="A360" t="s">
        <v>390</v>
      </c>
      <c r="B360" t="s">
        <v>394</v>
      </c>
      <c r="C360" s="69">
        <f>C357+5-2</f>
        <v>13</v>
      </c>
      <c r="D360" s="69" t="s">
        <v>690</v>
      </c>
      <c r="E360" s="69">
        <f>E357+5</f>
        <v>15</v>
      </c>
      <c r="F360" s="69">
        <f>F357</f>
        <v>18</v>
      </c>
      <c r="G360" s="69">
        <f>G357</f>
        <v>1</v>
      </c>
      <c r="H360" s="69">
        <f>H357</f>
        <v>1</v>
      </c>
      <c r="I360" s="2"/>
      <c r="J360" s="2"/>
      <c r="K360" s="2"/>
      <c r="N360" s="69">
        <f>N357</f>
        <v>0</v>
      </c>
      <c r="O360" s="69" t="str">
        <f>O357</f>
        <v>J</v>
      </c>
      <c r="P360" s="45" t="str">
        <f t="shared" si="148"/>
        <v>Beide</v>
      </c>
      <c r="Q360" s="70">
        <f>Q357+2</f>
        <v>9</v>
      </c>
      <c r="R360" s="70">
        <f>R357+2</f>
        <v>5</v>
      </c>
      <c r="S360" s="70">
        <f>S357*1.7</f>
        <v>299.2</v>
      </c>
      <c r="T360" s="70"/>
      <c r="U360" s="3">
        <f>U357+156000</f>
        <v>356000</v>
      </c>
      <c r="X360">
        <f t="shared" si="150"/>
        <v>0</v>
      </c>
      <c r="Y360">
        <f t="shared" si="151"/>
        <v>0</v>
      </c>
      <c r="Z360">
        <f t="shared" si="152"/>
        <v>0</v>
      </c>
      <c r="AA360">
        <f t="shared" si="153"/>
        <v>0</v>
      </c>
      <c r="AB360">
        <f t="shared" si="154"/>
        <v>0</v>
      </c>
      <c r="AC360">
        <f t="shared" si="155"/>
        <v>0</v>
      </c>
      <c r="AD360">
        <f t="shared" si="147"/>
        <v>0</v>
      </c>
      <c r="AE360">
        <f t="shared" si="156"/>
        <v>0</v>
      </c>
      <c r="AF360" s="3">
        <f t="shared" si="157"/>
        <v>0</v>
      </c>
      <c r="AH360">
        <f t="shared" si="158"/>
        <v>0</v>
      </c>
      <c r="AJ360">
        <f>(I360+J360+K360)*60</f>
        <v>0</v>
      </c>
    </row>
    <row r="361" spans="1:36" s="25" customFormat="1" outlineLevel="1" x14ac:dyDescent="0.25">
      <c r="A361" s="25" t="s">
        <v>375</v>
      </c>
      <c r="B361" s="25" t="s">
        <v>394</v>
      </c>
      <c r="C361" s="45">
        <v>15</v>
      </c>
      <c r="D361" s="45" t="s">
        <v>663</v>
      </c>
      <c r="E361" s="45">
        <v>15</v>
      </c>
      <c r="F361" s="45">
        <v>18</v>
      </c>
      <c r="G361" s="45">
        <v>1</v>
      </c>
      <c r="H361" s="45">
        <v>2</v>
      </c>
      <c r="I361" s="2"/>
      <c r="J361" s="2"/>
      <c r="K361" s="2"/>
      <c r="N361" s="45">
        <v>0</v>
      </c>
      <c r="O361" s="45" t="s">
        <v>619</v>
      </c>
      <c r="P361" s="45" t="str">
        <f t="shared" si="148"/>
        <v>Beide</v>
      </c>
      <c r="Q361" s="45">
        <v>10</v>
      </c>
      <c r="R361" s="45">
        <v>4</v>
      </c>
      <c r="S361" s="45">
        <v>317</v>
      </c>
      <c r="T361" s="45"/>
      <c r="U361" s="48">
        <v>250000</v>
      </c>
      <c r="V361" s="48"/>
      <c r="X361" s="25">
        <f t="shared" si="150"/>
        <v>0</v>
      </c>
      <c r="Y361" s="25">
        <f t="shared" si="151"/>
        <v>0</v>
      </c>
      <c r="Z361" s="25">
        <f t="shared" si="152"/>
        <v>0</v>
      </c>
      <c r="AA361" s="25">
        <f t="shared" si="153"/>
        <v>0</v>
      </c>
      <c r="AB361" s="25">
        <f t="shared" si="154"/>
        <v>0</v>
      </c>
      <c r="AC361" s="25">
        <f t="shared" si="155"/>
        <v>0</v>
      </c>
      <c r="AD361" s="25">
        <f t="shared" si="147"/>
        <v>0</v>
      </c>
      <c r="AE361" s="25">
        <f t="shared" si="156"/>
        <v>0</v>
      </c>
      <c r="AF361" s="48">
        <f t="shared" si="157"/>
        <v>0</v>
      </c>
      <c r="AH361" s="25">
        <f t="shared" si="158"/>
        <v>0</v>
      </c>
      <c r="AJ361" s="25">
        <f>(I361+J361+K361)*72</f>
        <v>0</v>
      </c>
    </row>
    <row r="362" spans="1:36" outlineLevel="1" x14ac:dyDescent="0.25">
      <c r="A362" t="s">
        <v>381</v>
      </c>
      <c r="B362" t="s">
        <v>394</v>
      </c>
      <c r="C362" s="69">
        <f>C361+5</f>
        <v>20</v>
      </c>
      <c r="D362" s="69" t="s">
        <v>679</v>
      </c>
      <c r="E362" s="69">
        <f>E361+5</f>
        <v>20</v>
      </c>
      <c r="F362" s="69">
        <f>F361</f>
        <v>18</v>
      </c>
      <c r="G362" s="69">
        <f>G361</f>
        <v>1</v>
      </c>
      <c r="H362" s="69">
        <f>H361</f>
        <v>2</v>
      </c>
      <c r="I362" s="2"/>
      <c r="J362" s="2"/>
      <c r="K362" s="2"/>
      <c r="N362" s="69">
        <f>N361</f>
        <v>0</v>
      </c>
      <c r="O362" s="69" t="str">
        <f>O361</f>
        <v>J</v>
      </c>
      <c r="P362" s="45" t="str">
        <f t="shared" si="148"/>
        <v>Beide</v>
      </c>
      <c r="Q362" s="70">
        <f>Q361+1</f>
        <v>11</v>
      </c>
      <c r="R362" s="70">
        <f>R361+1</f>
        <v>5</v>
      </c>
      <c r="S362" s="84">
        <f>S361*1.5</f>
        <v>475.5</v>
      </c>
      <c r="T362" s="70"/>
      <c r="U362" s="3">
        <f>U361+6000</f>
        <v>256000</v>
      </c>
      <c r="X362">
        <f t="shared" si="150"/>
        <v>0</v>
      </c>
      <c r="Y362">
        <f t="shared" si="151"/>
        <v>0</v>
      </c>
      <c r="Z362">
        <f t="shared" si="152"/>
        <v>0</v>
      </c>
      <c r="AA362">
        <f t="shared" si="153"/>
        <v>0</v>
      </c>
      <c r="AB362">
        <f t="shared" si="154"/>
        <v>0</v>
      </c>
      <c r="AC362">
        <f t="shared" si="155"/>
        <v>0</v>
      </c>
      <c r="AD362">
        <f t="shared" si="147"/>
        <v>0</v>
      </c>
      <c r="AE362">
        <f t="shared" si="156"/>
        <v>0</v>
      </c>
      <c r="AF362" s="3">
        <f t="shared" si="157"/>
        <v>0</v>
      </c>
      <c r="AH362">
        <f t="shared" si="158"/>
        <v>0</v>
      </c>
      <c r="AJ362">
        <f>(I362+J362+K362)*84</f>
        <v>0</v>
      </c>
    </row>
    <row r="363" spans="1:36" outlineLevel="1" x14ac:dyDescent="0.25">
      <c r="A363" t="s">
        <v>386</v>
      </c>
      <c r="B363" t="s">
        <v>394</v>
      </c>
      <c r="C363" s="69">
        <f>C361-2</f>
        <v>13</v>
      </c>
      <c r="D363" s="69" t="s">
        <v>671</v>
      </c>
      <c r="E363" s="69">
        <f>E361</f>
        <v>15</v>
      </c>
      <c r="F363" s="69">
        <f>F361</f>
        <v>18</v>
      </c>
      <c r="G363" s="69">
        <f>G361</f>
        <v>1</v>
      </c>
      <c r="H363" s="69">
        <f>H361</f>
        <v>2</v>
      </c>
      <c r="I363" s="2"/>
      <c r="J363" s="2"/>
      <c r="K363" s="2"/>
      <c r="N363" s="69">
        <f>N361</f>
        <v>0</v>
      </c>
      <c r="O363" s="69" t="str">
        <f>O361</f>
        <v>J</v>
      </c>
      <c r="P363" s="45" t="str">
        <f t="shared" si="148"/>
        <v>Beide</v>
      </c>
      <c r="Q363" s="70">
        <f>Q361+1</f>
        <v>11</v>
      </c>
      <c r="R363" s="70">
        <f>R361+1</f>
        <v>5</v>
      </c>
      <c r="S363" s="84">
        <f>S361*1.2</f>
        <v>380.4</v>
      </c>
      <c r="T363" s="70"/>
      <c r="U363" s="3">
        <f>U361+150000</f>
        <v>400000</v>
      </c>
      <c r="X363">
        <f t="shared" si="150"/>
        <v>0</v>
      </c>
      <c r="Y363">
        <f t="shared" si="151"/>
        <v>0</v>
      </c>
      <c r="Z363">
        <f t="shared" si="152"/>
        <v>0</v>
      </c>
      <c r="AA363">
        <f t="shared" si="153"/>
        <v>0</v>
      </c>
      <c r="AB363">
        <f t="shared" si="154"/>
        <v>0</v>
      </c>
      <c r="AC363">
        <f t="shared" si="155"/>
        <v>0</v>
      </c>
      <c r="AD363">
        <f t="shared" si="147"/>
        <v>0</v>
      </c>
      <c r="AE363">
        <f t="shared" si="156"/>
        <v>0</v>
      </c>
      <c r="AF363" s="3">
        <f t="shared" si="157"/>
        <v>0</v>
      </c>
      <c r="AH363">
        <f t="shared" si="158"/>
        <v>0</v>
      </c>
      <c r="AJ363">
        <f>(I363+J363+K363)*72</f>
        <v>0</v>
      </c>
    </row>
    <row r="364" spans="1:36" outlineLevel="1" x14ac:dyDescent="0.25">
      <c r="A364" t="s">
        <v>391</v>
      </c>
      <c r="B364" t="s">
        <v>394</v>
      </c>
      <c r="C364" s="69">
        <f>C361+5-2</f>
        <v>18</v>
      </c>
      <c r="D364" s="69" t="s">
        <v>690</v>
      </c>
      <c r="E364" s="69">
        <f>E361+5</f>
        <v>20</v>
      </c>
      <c r="F364" s="69">
        <f>F361</f>
        <v>18</v>
      </c>
      <c r="G364" s="69">
        <f>G361</f>
        <v>1</v>
      </c>
      <c r="H364" s="69">
        <f>H361</f>
        <v>2</v>
      </c>
      <c r="I364" s="2"/>
      <c r="J364" s="2"/>
      <c r="K364" s="2"/>
      <c r="N364" s="69">
        <f>N361</f>
        <v>0</v>
      </c>
      <c r="O364" s="69" t="str">
        <f>O361</f>
        <v>J</v>
      </c>
      <c r="P364" s="45" t="str">
        <f t="shared" si="148"/>
        <v>Beide</v>
      </c>
      <c r="Q364" s="70">
        <f>Q361+2</f>
        <v>12</v>
      </c>
      <c r="R364" s="70">
        <f>R361+2</f>
        <v>6</v>
      </c>
      <c r="S364" s="84">
        <f>S361*1.7</f>
        <v>538.9</v>
      </c>
      <c r="T364" s="70"/>
      <c r="U364" s="3">
        <f>U361+156000</f>
        <v>406000</v>
      </c>
      <c r="X364">
        <f t="shared" si="150"/>
        <v>0</v>
      </c>
      <c r="Y364">
        <f t="shared" si="151"/>
        <v>0</v>
      </c>
      <c r="Z364">
        <f t="shared" si="152"/>
        <v>0</v>
      </c>
      <c r="AA364">
        <f t="shared" si="153"/>
        <v>0</v>
      </c>
      <c r="AB364">
        <f t="shared" si="154"/>
        <v>0</v>
      </c>
      <c r="AC364">
        <f t="shared" si="155"/>
        <v>0</v>
      </c>
      <c r="AD364">
        <f t="shared" si="147"/>
        <v>0</v>
      </c>
      <c r="AE364">
        <f t="shared" si="156"/>
        <v>0</v>
      </c>
      <c r="AF364" s="3">
        <f t="shared" si="157"/>
        <v>0</v>
      </c>
      <c r="AH364">
        <f t="shared" si="158"/>
        <v>0</v>
      </c>
      <c r="AJ364">
        <f>(I364+J364+K364)*84</f>
        <v>0</v>
      </c>
    </row>
    <row r="365" spans="1:36" s="25" customFormat="1" outlineLevel="1" x14ac:dyDescent="0.25">
      <c r="A365" s="25" t="s">
        <v>377</v>
      </c>
      <c r="B365" s="25" t="s">
        <v>394</v>
      </c>
      <c r="C365" s="45">
        <v>10</v>
      </c>
      <c r="D365" s="45" t="s">
        <v>663</v>
      </c>
      <c r="E365" s="45">
        <v>10</v>
      </c>
      <c r="F365" s="45">
        <v>15</v>
      </c>
      <c r="G365" s="45">
        <v>1</v>
      </c>
      <c r="H365" s="45">
        <v>1</v>
      </c>
      <c r="I365" s="2"/>
      <c r="J365" s="2"/>
      <c r="K365" s="2"/>
      <c r="N365" s="45">
        <v>0</v>
      </c>
      <c r="O365" s="45" t="s">
        <v>619</v>
      </c>
      <c r="P365" s="45" t="str">
        <f t="shared" si="148"/>
        <v>Beide</v>
      </c>
      <c r="Q365" s="45">
        <v>6</v>
      </c>
      <c r="R365" s="45">
        <v>2</v>
      </c>
      <c r="S365" s="45">
        <v>165</v>
      </c>
      <c r="T365" s="45"/>
      <c r="U365" s="48">
        <v>300000</v>
      </c>
      <c r="V365" s="48"/>
      <c r="X365" s="25">
        <f t="shared" si="150"/>
        <v>0</v>
      </c>
      <c r="Y365" s="25">
        <f t="shared" si="151"/>
        <v>0</v>
      </c>
      <c r="Z365" s="25">
        <f t="shared" si="152"/>
        <v>0</v>
      </c>
      <c r="AA365" s="25">
        <f t="shared" si="153"/>
        <v>0</v>
      </c>
      <c r="AB365" s="25">
        <f t="shared" si="154"/>
        <v>0</v>
      </c>
      <c r="AC365" s="25">
        <f t="shared" si="155"/>
        <v>0</v>
      </c>
      <c r="AD365" s="25">
        <f t="shared" si="147"/>
        <v>0</v>
      </c>
      <c r="AE365" s="25">
        <f t="shared" si="156"/>
        <v>0</v>
      </c>
      <c r="AF365" s="48">
        <f t="shared" si="157"/>
        <v>0</v>
      </c>
      <c r="AH365" s="25">
        <f t="shared" si="158"/>
        <v>0</v>
      </c>
      <c r="AJ365" s="25">
        <f>(I365+J365+K365)*48</f>
        <v>0</v>
      </c>
    </row>
    <row r="366" spans="1:36" outlineLevel="1" x14ac:dyDescent="0.25">
      <c r="A366" t="s">
        <v>382</v>
      </c>
      <c r="B366" t="s">
        <v>394</v>
      </c>
      <c r="C366" s="69">
        <f>C365+5</f>
        <v>15</v>
      </c>
      <c r="D366" s="69" t="s">
        <v>679</v>
      </c>
      <c r="E366" s="69">
        <f>E365+5</f>
        <v>15</v>
      </c>
      <c r="F366" s="69">
        <f>F365</f>
        <v>15</v>
      </c>
      <c r="G366" s="69">
        <f>G365</f>
        <v>1</v>
      </c>
      <c r="H366" s="69">
        <f>H365</f>
        <v>1</v>
      </c>
      <c r="I366" s="2"/>
      <c r="J366" s="2"/>
      <c r="K366" s="2"/>
      <c r="N366" s="69">
        <f>N365</f>
        <v>0</v>
      </c>
      <c r="O366" s="69" t="str">
        <f>O365</f>
        <v>J</v>
      </c>
      <c r="P366" s="45" t="str">
        <f t="shared" si="148"/>
        <v>Beide</v>
      </c>
      <c r="Q366" s="70">
        <f>Q365+1</f>
        <v>7</v>
      </c>
      <c r="R366" s="70">
        <f>R365+1</f>
        <v>3</v>
      </c>
      <c r="S366" s="84">
        <f>S365*1.5</f>
        <v>247.5</v>
      </c>
      <c r="T366" s="70"/>
      <c r="U366" s="3">
        <f>U365+6000</f>
        <v>306000</v>
      </c>
      <c r="X366">
        <f t="shared" si="150"/>
        <v>0</v>
      </c>
      <c r="Y366">
        <f t="shared" si="151"/>
        <v>0</v>
      </c>
      <c r="Z366">
        <f t="shared" si="152"/>
        <v>0</v>
      </c>
      <c r="AA366">
        <f t="shared" si="153"/>
        <v>0</v>
      </c>
      <c r="AB366">
        <f t="shared" si="154"/>
        <v>0</v>
      </c>
      <c r="AC366">
        <f t="shared" si="155"/>
        <v>0</v>
      </c>
      <c r="AD366">
        <f t="shared" si="147"/>
        <v>0</v>
      </c>
      <c r="AE366">
        <f t="shared" si="156"/>
        <v>0</v>
      </c>
      <c r="AF366" s="3">
        <f t="shared" si="157"/>
        <v>0</v>
      </c>
      <c r="AH366">
        <f t="shared" si="158"/>
        <v>0</v>
      </c>
      <c r="AJ366">
        <f>(I366+J366+K366)*60</f>
        <v>0</v>
      </c>
    </row>
    <row r="367" spans="1:36" outlineLevel="1" x14ac:dyDescent="0.25">
      <c r="A367" t="s">
        <v>387</v>
      </c>
      <c r="B367" t="s">
        <v>394</v>
      </c>
      <c r="C367" s="69">
        <f>C365-2</f>
        <v>8</v>
      </c>
      <c r="D367" s="69" t="s">
        <v>671</v>
      </c>
      <c r="E367" s="69">
        <f>E365</f>
        <v>10</v>
      </c>
      <c r="F367" s="69">
        <f>F365</f>
        <v>15</v>
      </c>
      <c r="G367" s="69">
        <f>G365</f>
        <v>1</v>
      </c>
      <c r="H367" s="69">
        <f>H365</f>
        <v>1</v>
      </c>
      <c r="I367" s="2"/>
      <c r="J367" s="2"/>
      <c r="K367" s="2"/>
      <c r="N367" s="69">
        <f>N365</f>
        <v>0</v>
      </c>
      <c r="O367" s="69" t="str">
        <f>O365</f>
        <v>J</v>
      </c>
      <c r="P367" s="45" t="str">
        <f t="shared" si="148"/>
        <v>Beide</v>
      </c>
      <c r="Q367" s="70">
        <f>Q365+1</f>
        <v>7</v>
      </c>
      <c r="R367" s="70">
        <f>R365+1</f>
        <v>3</v>
      </c>
      <c r="S367" s="84">
        <f>S365*1.2</f>
        <v>198</v>
      </c>
      <c r="T367" s="70"/>
      <c r="U367" s="3">
        <f>U365+150000</f>
        <v>450000</v>
      </c>
      <c r="X367">
        <f t="shared" si="150"/>
        <v>0</v>
      </c>
      <c r="Y367">
        <f t="shared" si="151"/>
        <v>0</v>
      </c>
      <c r="Z367">
        <f t="shared" si="152"/>
        <v>0</v>
      </c>
      <c r="AA367">
        <f t="shared" si="153"/>
        <v>0</v>
      </c>
      <c r="AB367">
        <f t="shared" si="154"/>
        <v>0</v>
      </c>
      <c r="AC367">
        <f t="shared" si="155"/>
        <v>0</v>
      </c>
      <c r="AD367">
        <f t="shared" si="147"/>
        <v>0</v>
      </c>
      <c r="AE367">
        <f t="shared" si="156"/>
        <v>0</v>
      </c>
      <c r="AF367" s="3">
        <f t="shared" si="157"/>
        <v>0</v>
      </c>
      <c r="AH367">
        <f t="shared" si="158"/>
        <v>0</v>
      </c>
      <c r="AJ367">
        <f>(I367+J367+K367)*48</f>
        <v>0</v>
      </c>
    </row>
    <row r="368" spans="1:36" outlineLevel="1" x14ac:dyDescent="0.25">
      <c r="A368" t="s">
        <v>392</v>
      </c>
      <c r="B368" t="s">
        <v>394</v>
      </c>
      <c r="C368" s="69">
        <f>C365+5-2</f>
        <v>13</v>
      </c>
      <c r="D368" s="69" t="s">
        <v>690</v>
      </c>
      <c r="E368" s="69">
        <f>E365+5</f>
        <v>15</v>
      </c>
      <c r="F368" s="69">
        <f>F365</f>
        <v>15</v>
      </c>
      <c r="G368" s="69">
        <f>G365</f>
        <v>1</v>
      </c>
      <c r="H368" s="69">
        <f>H365</f>
        <v>1</v>
      </c>
      <c r="I368" s="2"/>
      <c r="J368" s="2"/>
      <c r="K368" s="2"/>
      <c r="N368" s="69">
        <f>N365</f>
        <v>0</v>
      </c>
      <c r="O368" s="69" t="str">
        <f>O365</f>
        <v>J</v>
      </c>
      <c r="P368" s="45" t="str">
        <f t="shared" si="148"/>
        <v>Beide</v>
      </c>
      <c r="Q368" s="70">
        <f>Q365+2</f>
        <v>8</v>
      </c>
      <c r="R368" s="70">
        <f>R365+2</f>
        <v>4</v>
      </c>
      <c r="S368" s="84">
        <f>S365*1.7</f>
        <v>280.5</v>
      </c>
      <c r="T368" s="70"/>
      <c r="U368" s="3">
        <f>U365+156000</f>
        <v>456000</v>
      </c>
      <c r="X368">
        <f t="shared" si="150"/>
        <v>0</v>
      </c>
      <c r="Y368">
        <f t="shared" si="151"/>
        <v>0</v>
      </c>
      <c r="Z368">
        <f t="shared" si="152"/>
        <v>0</v>
      </c>
      <c r="AA368">
        <f t="shared" si="153"/>
        <v>0</v>
      </c>
      <c r="AB368">
        <f t="shared" si="154"/>
        <v>0</v>
      </c>
      <c r="AC368">
        <f t="shared" si="155"/>
        <v>0</v>
      </c>
      <c r="AD368">
        <f t="shared" si="147"/>
        <v>0</v>
      </c>
      <c r="AE368">
        <f t="shared" si="156"/>
        <v>0</v>
      </c>
      <c r="AF368" s="3">
        <f t="shared" si="157"/>
        <v>0</v>
      </c>
      <c r="AH368">
        <f t="shared" si="158"/>
        <v>0</v>
      </c>
      <c r="AJ368">
        <f>(I368+J368+K368)*60</f>
        <v>0</v>
      </c>
    </row>
    <row r="369" spans="1:36" s="25" customFormat="1" outlineLevel="1" x14ac:dyDescent="0.25">
      <c r="A369" s="25" t="s">
        <v>378</v>
      </c>
      <c r="B369" s="25" t="s">
        <v>394</v>
      </c>
      <c r="C369" s="45">
        <v>15</v>
      </c>
      <c r="D369" s="45" t="s">
        <v>663</v>
      </c>
      <c r="E369" s="45">
        <v>10</v>
      </c>
      <c r="F369" s="45">
        <v>23</v>
      </c>
      <c r="G369" s="45">
        <v>1</v>
      </c>
      <c r="H369" s="45">
        <v>2</v>
      </c>
      <c r="I369" s="2"/>
      <c r="J369" s="2"/>
      <c r="K369" s="2"/>
      <c r="N369" s="45">
        <v>0</v>
      </c>
      <c r="O369" s="45" t="s">
        <v>619</v>
      </c>
      <c r="P369" s="45" t="str">
        <f t="shared" si="148"/>
        <v>Beide</v>
      </c>
      <c r="Q369" s="45">
        <v>7</v>
      </c>
      <c r="R369" s="45">
        <v>3</v>
      </c>
      <c r="S369" s="45">
        <v>229</v>
      </c>
      <c r="T369" s="45"/>
      <c r="U369" s="48">
        <v>300000</v>
      </c>
      <c r="V369" s="48"/>
      <c r="X369" s="25">
        <f t="shared" si="150"/>
        <v>0</v>
      </c>
      <c r="Y369" s="25">
        <f t="shared" si="151"/>
        <v>0</v>
      </c>
      <c r="Z369" s="25">
        <f t="shared" si="152"/>
        <v>0</v>
      </c>
      <c r="AA369" s="25">
        <f t="shared" si="153"/>
        <v>0</v>
      </c>
      <c r="AB369" s="25">
        <f t="shared" si="154"/>
        <v>0</v>
      </c>
      <c r="AC369" s="25">
        <f t="shared" si="155"/>
        <v>0</v>
      </c>
      <c r="AD369" s="25">
        <f t="shared" si="147"/>
        <v>0</v>
      </c>
      <c r="AE369" s="25">
        <f t="shared" si="156"/>
        <v>0</v>
      </c>
      <c r="AF369" s="48">
        <f t="shared" si="157"/>
        <v>0</v>
      </c>
      <c r="AH369" s="25">
        <f t="shared" si="158"/>
        <v>0</v>
      </c>
      <c r="AJ369" s="25">
        <f>(I369+J369+K369)*72</f>
        <v>0</v>
      </c>
    </row>
    <row r="370" spans="1:36" s="25" customFormat="1" outlineLevel="1" x14ac:dyDescent="0.25">
      <c r="A370" s="25" t="s">
        <v>378</v>
      </c>
      <c r="B370" s="25" t="s">
        <v>394</v>
      </c>
      <c r="C370" s="45">
        <v>15</v>
      </c>
      <c r="D370" s="45" t="s">
        <v>663</v>
      </c>
      <c r="E370" s="45">
        <v>15</v>
      </c>
      <c r="F370" s="45">
        <v>23</v>
      </c>
      <c r="G370" s="45">
        <v>1</v>
      </c>
      <c r="H370" s="45">
        <v>2</v>
      </c>
      <c r="I370" s="2"/>
      <c r="J370" s="2"/>
      <c r="K370" s="2"/>
      <c r="N370" s="45">
        <v>0</v>
      </c>
      <c r="O370" s="45" t="s">
        <v>619</v>
      </c>
      <c r="P370" s="45" t="str">
        <f t="shared" ref="P370" si="160">IF(P321="Beide",P321,"Clan")</f>
        <v>Beide</v>
      </c>
      <c r="Q370" s="45">
        <v>6</v>
      </c>
      <c r="R370" s="45">
        <v>2</v>
      </c>
      <c r="S370" s="45">
        <v>412</v>
      </c>
      <c r="T370" s="45"/>
      <c r="U370" s="48">
        <v>300000</v>
      </c>
      <c r="V370" s="48"/>
      <c r="X370" s="25">
        <f t="shared" si="150"/>
        <v>0</v>
      </c>
      <c r="Y370" s="25">
        <f t="shared" si="151"/>
        <v>0</v>
      </c>
      <c r="Z370" s="25">
        <f t="shared" si="152"/>
        <v>0</v>
      </c>
      <c r="AA370" s="25">
        <f t="shared" si="153"/>
        <v>0</v>
      </c>
      <c r="AB370" s="25">
        <f t="shared" si="154"/>
        <v>0</v>
      </c>
      <c r="AC370" s="25">
        <f t="shared" si="155"/>
        <v>0</v>
      </c>
      <c r="AD370" s="25">
        <f t="shared" si="147"/>
        <v>0</v>
      </c>
      <c r="AE370" s="25">
        <f t="shared" si="156"/>
        <v>0</v>
      </c>
      <c r="AF370" s="48">
        <f t="shared" si="157"/>
        <v>0</v>
      </c>
      <c r="AH370" s="25">
        <f t="shared" si="158"/>
        <v>0</v>
      </c>
      <c r="AJ370" s="25">
        <f>(I370+J370+K370)*72</f>
        <v>0</v>
      </c>
    </row>
    <row r="371" spans="1:36" outlineLevel="1" x14ac:dyDescent="0.25">
      <c r="A371" t="s">
        <v>383</v>
      </c>
      <c r="B371" t="s">
        <v>394</v>
      </c>
      <c r="C371" s="69">
        <f>C369+5</f>
        <v>20</v>
      </c>
      <c r="D371" s="69" t="s">
        <v>679</v>
      </c>
      <c r="E371" s="69">
        <f>E369+5</f>
        <v>15</v>
      </c>
      <c r="F371" s="69">
        <f>F369</f>
        <v>23</v>
      </c>
      <c r="G371" s="69">
        <f t="shared" ref="G371:H371" si="161">G369</f>
        <v>1</v>
      </c>
      <c r="H371" s="69">
        <f t="shared" si="161"/>
        <v>2</v>
      </c>
      <c r="I371" s="2"/>
      <c r="J371" s="2"/>
      <c r="K371" s="2"/>
      <c r="N371" s="69">
        <f>N369</f>
        <v>0</v>
      </c>
      <c r="O371" s="69" t="str">
        <f>O369</f>
        <v>J</v>
      </c>
      <c r="P371" s="45" t="str">
        <f t="shared" si="148"/>
        <v>Beide</v>
      </c>
      <c r="Q371" s="70">
        <f>Q369+1</f>
        <v>8</v>
      </c>
      <c r="R371" s="70">
        <f>R369+1</f>
        <v>4</v>
      </c>
      <c r="S371" s="70">
        <f>S369*1.5</f>
        <v>343.5</v>
      </c>
      <c r="T371" s="70"/>
      <c r="U371" s="3">
        <f>U369+6000</f>
        <v>306000</v>
      </c>
      <c r="X371">
        <f t="shared" si="150"/>
        <v>0</v>
      </c>
      <c r="Y371">
        <f t="shared" si="151"/>
        <v>0</v>
      </c>
      <c r="Z371">
        <f t="shared" si="152"/>
        <v>0</v>
      </c>
      <c r="AA371">
        <f t="shared" si="153"/>
        <v>0</v>
      </c>
      <c r="AB371">
        <f t="shared" si="154"/>
        <v>0</v>
      </c>
      <c r="AC371">
        <f t="shared" si="155"/>
        <v>0</v>
      </c>
      <c r="AD371">
        <f t="shared" si="147"/>
        <v>0</v>
      </c>
      <c r="AE371">
        <f t="shared" si="156"/>
        <v>0</v>
      </c>
      <c r="AF371" s="3">
        <f t="shared" si="157"/>
        <v>0</v>
      </c>
      <c r="AH371">
        <f t="shared" si="158"/>
        <v>0</v>
      </c>
      <c r="AJ371">
        <f>(I371+J371+K371)*84</f>
        <v>0</v>
      </c>
    </row>
    <row r="372" spans="1:36" outlineLevel="1" x14ac:dyDescent="0.25">
      <c r="A372" t="s">
        <v>383</v>
      </c>
      <c r="B372" t="s">
        <v>394</v>
      </c>
      <c r="C372" s="69">
        <f>C370+5</f>
        <v>20</v>
      </c>
      <c r="D372" s="69" t="s">
        <v>679</v>
      </c>
      <c r="E372" s="69">
        <f>E370+5</f>
        <v>20</v>
      </c>
      <c r="F372" s="69">
        <f>F370</f>
        <v>23</v>
      </c>
      <c r="G372" s="69">
        <f t="shared" ref="G372:H372" si="162">G370</f>
        <v>1</v>
      </c>
      <c r="H372" s="69">
        <f t="shared" si="162"/>
        <v>2</v>
      </c>
      <c r="I372" s="2"/>
      <c r="J372" s="2"/>
      <c r="K372" s="2"/>
      <c r="N372" s="69">
        <f>N370</f>
        <v>0</v>
      </c>
      <c r="O372" s="69" t="str">
        <f>O370</f>
        <v>J</v>
      </c>
      <c r="P372" s="45" t="str">
        <f t="shared" ref="P372" si="163">IF(P323="Beide",P323,"Clan")</f>
        <v>Beide</v>
      </c>
      <c r="Q372" s="70">
        <f>Q370+1</f>
        <v>7</v>
      </c>
      <c r="R372" s="70">
        <f>R370+1</f>
        <v>3</v>
      </c>
      <c r="S372" s="70">
        <f>S370*1.5</f>
        <v>618</v>
      </c>
      <c r="T372" s="70"/>
      <c r="U372" s="3">
        <f>U370+6000</f>
        <v>306000</v>
      </c>
      <c r="X372">
        <f t="shared" ref="X372:X376" si="164">C372*(I372+J372+K372+L372)/(1+H372)</f>
        <v>0</v>
      </c>
      <c r="Y372">
        <f t="shared" ref="Y372:Y376" si="165">Q372*(I372+J372)+M372/G372</f>
        <v>0</v>
      </c>
      <c r="Z372">
        <f t="shared" ref="Z372:Z376" si="166">R372*(I372+J372)+M372/G372</f>
        <v>0</v>
      </c>
      <c r="AA372">
        <f t="shared" ref="AA372:AA376" si="167">S372*(I372+J372+K372+L372)+T372*(M372/G372)</f>
        <v>0</v>
      </c>
      <c r="AB372">
        <f t="shared" ref="AB372:AB376" si="168">15*M372/G372</f>
        <v>0</v>
      </c>
      <c r="AC372">
        <f t="shared" ref="AC372:AC376" si="169">E372*(I372+J372+K372+L372)/(H372+1)</f>
        <v>0</v>
      </c>
      <c r="AD372">
        <f t="shared" si="147"/>
        <v>0</v>
      </c>
      <c r="AE372">
        <f t="shared" ref="AE372:AE376" si="170">IF(AD372&gt;0,S372*(I372+J372)*0.25,0)</f>
        <v>0</v>
      </c>
      <c r="AF372" s="3">
        <f t="shared" ref="AF372:AF376" si="171">U372*(I372+J372+K372+L372)+V372/G372*M372</f>
        <v>0</v>
      </c>
      <c r="AH372">
        <f t="shared" ref="AH372:AH376" si="172">(K372+L372)*Q372*1.1</f>
        <v>0</v>
      </c>
      <c r="AJ372">
        <f>(I372+J372+K372)*84</f>
        <v>0</v>
      </c>
    </row>
    <row r="373" spans="1:36" outlineLevel="1" x14ac:dyDescent="0.25">
      <c r="A373" t="s">
        <v>388</v>
      </c>
      <c r="B373" t="s">
        <v>394</v>
      </c>
      <c r="C373" s="69">
        <f>C369-2</f>
        <v>13</v>
      </c>
      <c r="D373" s="69" t="s">
        <v>671</v>
      </c>
      <c r="E373" s="69">
        <f>E369</f>
        <v>10</v>
      </c>
      <c r="F373" s="69">
        <f>F369</f>
        <v>23</v>
      </c>
      <c r="G373" s="69">
        <f t="shared" ref="G373:H373" si="173">G369</f>
        <v>1</v>
      </c>
      <c r="H373" s="69">
        <f t="shared" si="173"/>
        <v>2</v>
      </c>
      <c r="I373" s="2"/>
      <c r="J373" s="2"/>
      <c r="K373" s="2"/>
      <c r="N373" s="69">
        <f>N369</f>
        <v>0</v>
      </c>
      <c r="O373" s="69" t="str">
        <f>O369</f>
        <v>J</v>
      </c>
      <c r="P373" s="45" t="str">
        <f t="shared" si="148"/>
        <v>Beide</v>
      </c>
      <c r="Q373" s="70">
        <f>Q369+1</f>
        <v>8</v>
      </c>
      <c r="R373" s="70">
        <f>R369+1</f>
        <v>4</v>
      </c>
      <c r="S373" s="70">
        <f>S369*1.2</f>
        <v>274.8</v>
      </c>
      <c r="T373" s="70"/>
      <c r="U373" s="3">
        <f>U369+150000</f>
        <v>450000</v>
      </c>
      <c r="X373">
        <f t="shared" si="164"/>
        <v>0</v>
      </c>
      <c r="Y373">
        <f t="shared" si="165"/>
        <v>0</v>
      </c>
      <c r="Z373">
        <f t="shared" si="166"/>
        <v>0</v>
      </c>
      <c r="AA373">
        <f t="shared" si="167"/>
        <v>0</v>
      </c>
      <c r="AB373">
        <f t="shared" si="168"/>
        <v>0</v>
      </c>
      <c r="AC373">
        <f t="shared" si="169"/>
        <v>0</v>
      </c>
      <c r="AD373">
        <f t="shared" si="147"/>
        <v>0</v>
      </c>
      <c r="AE373">
        <f t="shared" si="170"/>
        <v>0</v>
      </c>
      <c r="AF373" s="3">
        <f t="shared" si="171"/>
        <v>0</v>
      </c>
      <c r="AH373">
        <f t="shared" si="172"/>
        <v>0</v>
      </c>
      <c r="AJ373">
        <f>(I373+J373+K373)*72</f>
        <v>0</v>
      </c>
    </row>
    <row r="374" spans="1:36" outlineLevel="1" x14ac:dyDescent="0.25">
      <c r="A374" t="s">
        <v>388</v>
      </c>
      <c r="B374" t="s">
        <v>394</v>
      </c>
      <c r="C374" s="69">
        <f>C370-2</f>
        <v>13</v>
      </c>
      <c r="D374" s="69" t="s">
        <v>671</v>
      </c>
      <c r="E374" s="69">
        <f>E370</f>
        <v>15</v>
      </c>
      <c r="F374" s="69">
        <f>F370</f>
        <v>23</v>
      </c>
      <c r="G374" s="69">
        <f t="shared" ref="G374:H374" si="174">G370</f>
        <v>1</v>
      </c>
      <c r="H374" s="69">
        <f t="shared" si="174"/>
        <v>2</v>
      </c>
      <c r="I374" s="2"/>
      <c r="J374" s="2"/>
      <c r="K374" s="2"/>
      <c r="N374" s="69">
        <f>N370</f>
        <v>0</v>
      </c>
      <c r="O374" s="69" t="str">
        <f>O370</f>
        <v>J</v>
      </c>
      <c r="P374" s="45" t="str">
        <f t="shared" ref="P374" si="175">IF(P325="Beide",P325,"Clan")</f>
        <v>Beide</v>
      </c>
      <c r="Q374" s="70">
        <f>Q370+1</f>
        <v>7</v>
      </c>
      <c r="R374" s="70">
        <f>R370+1</f>
        <v>3</v>
      </c>
      <c r="S374" s="70">
        <f>S369*1.2</f>
        <v>274.8</v>
      </c>
      <c r="T374" s="70"/>
      <c r="U374" s="3">
        <f>U370+150000</f>
        <v>450000</v>
      </c>
      <c r="X374">
        <f t="shared" si="164"/>
        <v>0</v>
      </c>
      <c r="Y374">
        <f t="shared" si="165"/>
        <v>0</v>
      </c>
      <c r="Z374">
        <f t="shared" si="166"/>
        <v>0</v>
      </c>
      <c r="AA374">
        <f t="shared" si="167"/>
        <v>0</v>
      </c>
      <c r="AB374">
        <f t="shared" si="168"/>
        <v>0</v>
      </c>
      <c r="AC374">
        <f t="shared" si="169"/>
        <v>0</v>
      </c>
      <c r="AD374">
        <f t="shared" si="147"/>
        <v>0</v>
      </c>
      <c r="AE374">
        <f t="shared" si="170"/>
        <v>0</v>
      </c>
      <c r="AF374" s="3">
        <f t="shared" si="171"/>
        <v>0</v>
      </c>
      <c r="AH374">
        <f t="shared" si="172"/>
        <v>0</v>
      </c>
      <c r="AJ374">
        <f>(I374+J374+K374)*72</f>
        <v>0</v>
      </c>
    </row>
    <row r="375" spans="1:36" outlineLevel="1" x14ac:dyDescent="0.25">
      <c r="A375" t="s">
        <v>393</v>
      </c>
      <c r="B375" t="s">
        <v>394</v>
      </c>
      <c r="C375" s="69">
        <f>C369+5-2</f>
        <v>18</v>
      </c>
      <c r="D375" s="69" t="s">
        <v>690</v>
      </c>
      <c r="E375" s="69">
        <f>E369+5</f>
        <v>15</v>
      </c>
      <c r="F375" s="69">
        <f>F369</f>
        <v>23</v>
      </c>
      <c r="G375" s="69">
        <f t="shared" ref="G375:H375" si="176">G369</f>
        <v>1</v>
      </c>
      <c r="H375" s="69">
        <f t="shared" si="176"/>
        <v>2</v>
      </c>
      <c r="I375" s="2"/>
      <c r="J375" s="2"/>
      <c r="K375" s="2"/>
      <c r="N375" s="69">
        <f>N369</f>
        <v>0</v>
      </c>
      <c r="O375" s="69" t="str">
        <f>O369</f>
        <v>J</v>
      </c>
      <c r="P375" s="45" t="str">
        <f t="shared" si="148"/>
        <v>Beide</v>
      </c>
      <c r="Q375" s="70">
        <f>Q369+2</f>
        <v>9</v>
      </c>
      <c r="R375" s="70">
        <f>R369+2</f>
        <v>5</v>
      </c>
      <c r="S375" s="70">
        <f>S369*1.7</f>
        <v>389.3</v>
      </c>
      <c r="T375" s="70"/>
      <c r="U375" s="3">
        <f>U369+156000</f>
        <v>456000</v>
      </c>
      <c r="X375">
        <f t="shared" si="164"/>
        <v>0</v>
      </c>
      <c r="Y375">
        <f t="shared" si="165"/>
        <v>0</v>
      </c>
      <c r="Z375">
        <f t="shared" si="166"/>
        <v>0</v>
      </c>
      <c r="AA375">
        <f t="shared" si="167"/>
        <v>0</v>
      </c>
      <c r="AB375">
        <f t="shared" si="168"/>
        <v>0</v>
      </c>
      <c r="AC375">
        <f t="shared" si="169"/>
        <v>0</v>
      </c>
      <c r="AD375">
        <f t="shared" si="147"/>
        <v>0</v>
      </c>
      <c r="AE375">
        <f t="shared" si="170"/>
        <v>0</v>
      </c>
      <c r="AF375" s="3">
        <f t="shared" si="171"/>
        <v>0</v>
      </c>
      <c r="AH375">
        <f t="shared" si="172"/>
        <v>0</v>
      </c>
      <c r="AJ375">
        <f>(I375+J375+K375)*84</f>
        <v>0</v>
      </c>
    </row>
    <row r="376" spans="1:36" outlineLevel="1" x14ac:dyDescent="0.25">
      <c r="A376" t="s">
        <v>393</v>
      </c>
      <c r="B376" t="s">
        <v>394</v>
      </c>
      <c r="C376" s="69">
        <f>C370+5-2</f>
        <v>18</v>
      </c>
      <c r="D376" s="69" t="s">
        <v>690</v>
      </c>
      <c r="E376" s="69">
        <f>E370+5</f>
        <v>20</v>
      </c>
      <c r="F376" s="69">
        <f>F370</f>
        <v>23</v>
      </c>
      <c r="G376" s="69">
        <f t="shared" ref="G376:H376" si="177">G370</f>
        <v>1</v>
      </c>
      <c r="H376" s="69">
        <f t="shared" si="177"/>
        <v>2</v>
      </c>
      <c r="I376" s="2"/>
      <c r="J376" s="2"/>
      <c r="K376" s="2"/>
      <c r="N376" s="69">
        <f>N370</f>
        <v>0</v>
      </c>
      <c r="O376" s="69" t="str">
        <f>O370</f>
        <v>J</v>
      </c>
      <c r="P376" s="45" t="str">
        <f t="shared" ref="P376" si="178">IF(P327="Beide",P327,"Clan")</f>
        <v>Beide</v>
      </c>
      <c r="Q376" s="70">
        <f>Q370+2</f>
        <v>8</v>
      </c>
      <c r="R376" s="70">
        <f>R370+2</f>
        <v>4</v>
      </c>
      <c r="S376" s="70">
        <f>S370*1.7</f>
        <v>700.4</v>
      </c>
      <c r="T376" s="70"/>
      <c r="U376" s="3">
        <f>U370+156000</f>
        <v>456000</v>
      </c>
      <c r="X376">
        <f t="shared" si="164"/>
        <v>0</v>
      </c>
      <c r="Y376">
        <f t="shared" si="165"/>
        <v>0</v>
      </c>
      <c r="Z376">
        <f t="shared" si="166"/>
        <v>0</v>
      </c>
      <c r="AA376">
        <f t="shared" si="167"/>
        <v>0</v>
      </c>
      <c r="AB376">
        <f t="shared" si="168"/>
        <v>0</v>
      </c>
      <c r="AC376">
        <f t="shared" si="169"/>
        <v>0</v>
      </c>
      <c r="AD376">
        <f t="shared" si="147"/>
        <v>0</v>
      </c>
      <c r="AE376">
        <f t="shared" si="170"/>
        <v>0</v>
      </c>
      <c r="AF376" s="3">
        <f t="shared" si="171"/>
        <v>0</v>
      </c>
      <c r="AH376">
        <f t="shared" si="172"/>
        <v>0</v>
      </c>
      <c r="AJ376">
        <f>(I376+J376+K376)*84</f>
        <v>0</v>
      </c>
    </row>
    <row r="377" spans="1:36" s="18" customFormat="1" ht="18.75" x14ac:dyDescent="0.3">
      <c r="A377" s="17" t="s">
        <v>506</v>
      </c>
      <c r="C377" s="28"/>
      <c r="D377" s="28"/>
      <c r="E377" s="28"/>
      <c r="F377" s="28"/>
      <c r="G377" s="28"/>
      <c r="H377" s="28"/>
      <c r="N377" s="28"/>
      <c r="O377" s="28"/>
      <c r="P377" s="28"/>
      <c r="Q377" s="28"/>
      <c r="R377" s="28"/>
      <c r="S377" s="28"/>
      <c r="T377" s="28"/>
      <c r="U377" s="47"/>
      <c r="V377" s="47"/>
      <c r="AF377" s="47"/>
    </row>
    <row r="378" spans="1:36" hidden="1" outlineLevel="1" x14ac:dyDescent="0.25">
      <c r="A378" t="s">
        <v>507</v>
      </c>
      <c r="B378" t="s">
        <v>53</v>
      </c>
      <c r="C378" s="39">
        <v>3</v>
      </c>
      <c r="D378" s="39" t="s">
        <v>691</v>
      </c>
      <c r="E378" s="39">
        <v>5</v>
      </c>
      <c r="F378" s="39">
        <v>18</v>
      </c>
      <c r="G378" s="39">
        <v>12</v>
      </c>
      <c r="H378" s="39">
        <v>0</v>
      </c>
      <c r="I378" s="2"/>
      <c r="J378" s="2"/>
      <c r="K378" s="2"/>
      <c r="M378" s="2"/>
      <c r="N378" s="39">
        <v>0</v>
      </c>
      <c r="O378" s="39" t="s">
        <v>636</v>
      </c>
      <c r="P378" s="45" t="str">
        <f t="shared" ref="P378:P381" si="179">IF(P332="Beide",P332,"Innere Sphäre")</f>
        <v>Beide</v>
      </c>
      <c r="Q378" s="39">
        <v>3</v>
      </c>
      <c r="R378" s="39">
        <v>1</v>
      </c>
      <c r="S378" s="39">
        <v>64</v>
      </c>
      <c r="T378" s="44">
        <v>8</v>
      </c>
      <c r="U378" s="3">
        <v>50000</v>
      </c>
      <c r="V378" s="3">
        <v>50000</v>
      </c>
      <c r="X378">
        <f t="shared" si="150"/>
        <v>0</v>
      </c>
      <c r="Y378">
        <f t="shared" si="151"/>
        <v>0</v>
      </c>
      <c r="Z378">
        <f t="shared" si="152"/>
        <v>0</v>
      </c>
      <c r="AA378">
        <f t="shared" si="153"/>
        <v>0</v>
      </c>
      <c r="AB378">
        <f t="shared" si="154"/>
        <v>0</v>
      </c>
      <c r="AC378">
        <f t="shared" si="155"/>
        <v>0</v>
      </c>
      <c r="AD378">
        <f t="shared" si="147"/>
        <v>0</v>
      </c>
      <c r="AE378">
        <f t="shared" si="156"/>
        <v>0</v>
      </c>
      <c r="AF378" s="3">
        <f t="shared" si="157"/>
        <v>0</v>
      </c>
      <c r="AH378">
        <f t="shared" si="158"/>
        <v>0</v>
      </c>
    </row>
    <row r="379" spans="1:36" hidden="1" outlineLevel="1" x14ac:dyDescent="0.25">
      <c r="A379" t="s">
        <v>508</v>
      </c>
      <c r="B379" t="s">
        <v>53</v>
      </c>
      <c r="C379" s="39">
        <v>5</v>
      </c>
      <c r="D379" s="39" t="s">
        <v>691</v>
      </c>
      <c r="E379" s="39">
        <v>10</v>
      </c>
      <c r="F379" s="39">
        <v>18</v>
      </c>
      <c r="G379" s="39">
        <v>6</v>
      </c>
      <c r="H379" s="39">
        <v>1</v>
      </c>
      <c r="I379" s="2"/>
      <c r="J379" s="2"/>
      <c r="K379" s="2"/>
      <c r="M379" s="2"/>
      <c r="N379" s="39">
        <v>0</v>
      </c>
      <c r="O379" s="39" t="s">
        <v>636</v>
      </c>
      <c r="P379" s="45" t="str">
        <f>IF(P373="Beide",P373,"Innere Sphäre")</f>
        <v>Beide</v>
      </c>
      <c r="Q379" s="39">
        <v>7</v>
      </c>
      <c r="R379" s="39">
        <v>2</v>
      </c>
      <c r="S379" s="39">
        <v>127</v>
      </c>
      <c r="T379" s="44">
        <v>16</v>
      </c>
      <c r="U379" s="3">
        <v>175000</v>
      </c>
      <c r="V379" s="3">
        <v>50000</v>
      </c>
      <c r="X379">
        <f t="shared" si="150"/>
        <v>0</v>
      </c>
      <c r="Y379">
        <f t="shared" si="151"/>
        <v>0</v>
      </c>
      <c r="Z379">
        <f t="shared" si="152"/>
        <v>0</v>
      </c>
      <c r="AA379">
        <f t="shared" si="153"/>
        <v>0</v>
      </c>
      <c r="AB379">
        <f t="shared" si="154"/>
        <v>0</v>
      </c>
      <c r="AC379">
        <f t="shared" si="155"/>
        <v>0</v>
      </c>
      <c r="AD379">
        <f t="shared" si="147"/>
        <v>0</v>
      </c>
      <c r="AE379">
        <f t="shared" si="156"/>
        <v>0</v>
      </c>
      <c r="AF379" s="3">
        <f t="shared" si="157"/>
        <v>0</v>
      </c>
      <c r="AH379">
        <f t="shared" si="158"/>
        <v>0</v>
      </c>
    </row>
    <row r="380" spans="1:36" hidden="1" outlineLevel="1" x14ac:dyDescent="0.25">
      <c r="A380" t="s">
        <v>509</v>
      </c>
      <c r="B380" t="s">
        <v>53</v>
      </c>
      <c r="C380" s="39">
        <v>7</v>
      </c>
      <c r="D380" s="39" t="s">
        <v>691</v>
      </c>
      <c r="E380" s="39">
        <v>15</v>
      </c>
      <c r="F380" s="39">
        <v>18</v>
      </c>
      <c r="G380" s="39">
        <v>4</v>
      </c>
      <c r="H380" s="39">
        <v>2</v>
      </c>
      <c r="I380" s="2"/>
      <c r="J380" s="2"/>
      <c r="K380" s="2"/>
      <c r="M380" s="2"/>
      <c r="N380" s="39">
        <v>0</v>
      </c>
      <c r="O380" s="39" t="s">
        <v>636</v>
      </c>
      <c r="P380" s="45" t="str">
        <f t="shared" si="179"/>
        <v>Beide</v>
      </c>
      <c r="Q380" s="39">
        <v>11</v>
      </c>
      <c r="R380" s="39">
        <v>3</v>
      </c>
      <c r="S380" s="39">
        <v>229</v>
      </c>
      <c r="T380" s="44">
        <v>29</v>
      </c>
      <c r="U380" s="3">
        <v>325000</v>
      </c>
      <c r="V380" s="3">
        <v>50000</v>
      </c>
      <c r="X380">
        <f t="shared" si="150"/>
        <v>0</v>
      </c>
      <c r="Y380">
        <f t="shared" si="151"/>
        <v>0</v>
      </c>
      <c r="Z380">
        <f t="shared" si="152"/>
        <v>0</v>
      </c>
      <c r="AA380">
        <f t="shared" si="153"/>
        <v>0</v>
      </c>
      <c r="AB380">
        <f t="shared" si="154"/>
        <v>0</v>
      </c>
      <c r="AC380">
        <f t="shared" si="155"/>
        <v>0</v>
      </c>
      <c r="AD380">
        <f t="shared" si="147"/>
        <v>0</v>
      </c>
      <c r="AE380">
        <f t="shared" si="156"/>
        <v>0</v>
      </c>
      <c r="AF380" s="3">
        <f t="shared" si="157"/>
        <v>0</v>
      </c>
      <c r="AH380">
        <f t="shared" si="158"/>
        <v>0</v>
      </c>
    </row>
    <row r="381" spans="1:36" hidden="1" outlineLevel="1" x14ac:dyDescent="0.25">
      <c r="A381" t="s">
        <v>510</v>
      </c>
      <c r="B381" t="s">
        <v>53</v>
      </c>
      <c r="C381" s="39">
        <v>8</v>
      </c>
      <c r="D381" s="39" t="s">
        <v>691</v>
      </c>
      <c r="E381" s="39">
        <v>20</v>
      </c>
      <c r="F381" s="39">
        <v>18</v>
      </c>
      <c r="G381" s="39">
        <v>3</v>
      </c>
      <c r="H381" s="39">
        <v>2</v>
      </c>
      <c r="I381" s="2"/>
      <c r="J381" s="2"/>
      <c r="K381" s="2"/>
      <c r="M381" s="2"/>
      <c r="N381" s="39">
        <v>0</v>
      </c>
      <c r="O381" s="39" t="s">
        <v>636</v>
      </c>
      <c r="P381" s="45" t="str">
        <f t="shared" si="179"/>
        <v>Beide</v>
      </c>
      <c r="Q381" s="39">
        <v>15</v>
      </c>
      <c r="R381" s="39">
        <v>5</v>
      </c>
      <c r="S381" s="39">
        <v>305</v>
      </c>
      <c r="T381" s="44">
        <v>38</v>
      </c>
      <c r="U381" s="3">
        <v>450000</v>
      </c>
      <c r="V381" s="3">
        <v>50000</v>
      </c>
      <c r="X381">
        <f t="shared" si="150"/>
        <v>0</v>
      </c>
      <c r="Y381">
        <f t="shared" si="151"/>
        <v>0</v>
      </c>
      <c r="Z381">
        <f t="shared" si="152"/>
        <v>0</v>
      </c>
      <c r="AA381">
        <f t="shared" si="153"/>
        <v>0</v>
      </c>
      <c r="AB381">
        <f t="shared" si="154"/>
        <v>0</v>
      </c>
      <c r="AC381">
        <f t="shared" si="155"/>
        <v>0</v>
      </c>
      <c r="AD381">
        <f t="shared" si="147"/>
        <v>0</v>
      </c>
      <c r="AE381">
        <f t="shared" si="156"/>
        <v>0</v>
      </c>
      <c r="AF381" s="3">
        <f t="shared" si="157"/>
        <v>0</v>
      </c>
      <c r="AH381">
        <f t="shared" si="158"/>
        <v>0</v>
      </c>
    </row>
    <row r="382" spans="1:36" s="18" customFormat="1" ht="18.75" collapsed="1" x14ac:dyDescent="0.3">
      <c r="A382" s="17" t="s">
        <v>189</v>
      </c>
      <c r="C382" s="28"/>
      <c r="D382" s="28"/>
      <c r="E382" s="28"/>
      <c r="F382" s="28"/>
      <c r="G382" s="28"/>
      <c r="H382" s="28"/>
      <c r="N382" s="28"/>
      <c r="O382" s="28"/>
      <c r="P382" s="28"/>
      <c r="Q382" s="28"/>
      <c r="R382" s="28"/>
      <c r="S382" s="28"/>
      <c r="T382" s="28"/>
      <c r="U382" s="47"/>
      <c r="V382" s="47"/>
      <c r="AF382" s="47"/>
    </row>
    <row r="383" spans="1:36" s="25" customFormat="1" hidden="1" outlineLevel="1" x14ac:dyDescent="0.25">
      <c r="A383" s="25" t="s">
        <v>395</v>
      </c>
      <c r="B383" s="25" t="s">
        <v>53</v>
      </c>
      <c r="C383" s="45">
        <v>2</v>
      </c>
      <c r="D383" s="45" t="s">
        <v>684</v>
      </c>
      <c r="E383" s="45">
        <v>4</v>
      </c>
      <c r="F383" s="45">
        <v>9</v>
      </c>
      <c r="G383" s="45">
        <v>50</v>
      </c>
      <c r="H383" s="45">
        <v>0</v>
      </c>
      <c r="I383" s="2"/>
      <c r="J383" s="2"/>
      <c r="K383" s="2"/>
      <c r="L383" s="2"/>
      <c r="M383" s="2"/>
      <c r="N383" s="45">
        <v>0</v>
      </c>
      <c r="O383" s="45" t="s">
        <v>636</v>
      </c>
      <c r="P383" s="45" t="str">
        <f t="shared" ref="P383:P391" si="180">IF(P337="Beide",P337,"Innere Sphäre")</f>
        <v>Beide</v>
      </c>
      <c r="Q383" s="45">
        <v>1.5</v>
      </c>
      <c r="R383" s="45">
        <v>1</v>
      </c>
      <c r="S383" s="45">
        <v>30</v>
      </c>
      <c r="T383" s="45">
        <v>4</v>
      </c>
      <c r="U383" s="48">
        <v>15000</v>
      </c>
      <c r="V383" s="48">
        <v>54000</v>
      </c>
      <c r="X383" s="25">
        <f t="shared" si="150"/>
        <v>0</v>
      </c>
      <c r="Y383" s="25">
        <f t="shared" si="151"/>
        <v>0</v>
      </c>
      <c r="Z383" s="25">
        <f t="shared" si="152"/>
        <v>0</v>
      </c>
      <c r="AA383" s="25">
        <f t="shared" si="153"/>
        <v>0</v>
      </c>
      <c r="AB383" s="25">
        <f t="shared" si="154"/>
        <v>0</v>
      </c>
      <c r="AC383" s="25">
        <f t="shared" si="155"/>
        <v>0</v>
      </c>
      <c r="AD383" s="25">
        <f t="shared" si="147"/>
        <v>0</v>
      </c>
      <c r="AE383" s="25">
        <f t="shared" si="156"/>
        <v>0</v>
      </c>
      <c r="AF383" s="48">
        <f t="shared" si="157"/>
        <v>0</v>
      </c>
      <c r="AH383" s="25">
        <f t="shared" si="158"/>
        <v>0</v>
      </c>
    </row>
    <row r="384" spans="1:36" s="25" customFormat="1" hidden="1" outlineLevel="1" x14ac:dyDescent="0.25">
      <c r="A384" s="25" t="s">
        <v>395</v>
      </c>
      <c r="B384" s="25" t="s">
        <v>53</v>
      </c>
      <c r="C384" s="45">
        <v>2</v>
      </c>
      <c r="D384" s="45" t="s">
        <v>684</v>
      </c>
      <c r="E384" s="45">
        <v>4</v>
      </c>
      <c r="F384" s="45">
        <v>12</v>
      </c>
      <c r="G384" s="45">
        <v>50</v>
      </c>
      <c r="H384" s="45">
        <v>0</v>
      </c>
      <c r="I384" s="2"/>
      <c r="J384" s="2"/>
      <c r="K384" s="2"/>
      <c r="L384" s="2"/>
      <c r="M384" s="2"/>
      <c r="N384" s="45">
        <v>0</v>
      </c>
      <c r="O384" s="45" t="s">
        <v>636</v>
      </c>
      <c r="P384" s="45" t="str">
        <f t="shared" ref="P384" si="181">IF(P335="Beide",P335,"Clan")</f>
        <v>Beide</v>
      </c>
      <c r="Q384" s="45">
        <v>1</v>
      </c>
      <c r="R384" s="45">
        <v>1</v>
      </c>
      <c r="S384" s="45">
        <v>40</v>
      </c>
      <c r="T384" s="45">
        <v>5</v>
      </c>
      <c r="U384" s="48">
        <v>15000</v>
      </c>
      <c r="V384" s="48">
        <v>54000</v>
      </c>
      <c r="X384" s="25">
        <f t="shared" si="150"/>
        <v>0</v>
      </c>
      <c r="Y384" s="25">
        <f t="shared" si="151"/>
        <v>0</v>
      </c>
      <c r="Z384" s="25">
        <f t="shared" si="152"/>
        <v>0</v>
      </c>
      <c r="AA384" s="25">
        <f t="shared" si="153"/>
        <v>0</v>
      </c>
      <c r="AB384" s="25">
        <f t="shared" si="154"/>
        <v>0</v>
      </c>
      <c r="AC384" s="25">
        <f t="shared" si="155"/>
        <v>0</v>
      </c>
      <c r="AD384" s="25">
        <f t="shared" si="147"/>
        <v>0</v>
      </c>
      <c r="AE384" s="25">
        <f t="shared" si="156"/>
        <v>0</v>
      </c>
      <c r="AF384" s="48">
        <f t="shared" si="157"/>
        <v>0</v>
      </c>
      <c r="AH384" s="25">
        <f t="shared" si="158"/>
        <v>0</v>
      </c>
    </row>
    <row r="385" spans="1:34" s="25" customFormat="1" hidden="1" outlineLevel="1" x14ac:dyDescent="0.25">
      <c r="A385" s="25" t="s">
        <v>396</v>
      </c>
      <c r="B385" s="25" t="s">
        <v>53</v>
      </c>
      <c r="C385" s="45">
        <v>3</v>
      </c>
      <c r="D385" s="45" t="s">
        <v>684</v>
      </c>
      <c r="E385" s="45">
        <v>8</v>
      </c>
      <c r="F385" s="45">
        <v>9</v>
      </c>
      <c r="G385" s="45">
        <v>25</v>
      </c>
      <c r="H385" s="45">
        <v>0</v>
      </c>
      <c r="I385" s="2"/>
      <c r="J385" s="2"/>
      <c r="K385" s="2"/>
      <c r="L385" s="2"/>
      <c r="M385" s="2"/>
      <c r="N385" s="45">
        <v>0</v>
      </c>
      <c r="O385" s="45" t="s">
        <v>636</v>
      </c>
      <c r="P385" s="45" t="str">
        <f t="shared" si="180"/>
        <v>Beide</v>
      </c>
      <c r="Q385" s="45">
        <v>3</v>
      </c>
      <c r="R385" s="45">
        <v>1</v>
      </c>
      <c r="S385" s="45">
        <v>59</v>
      </c>
      <c r="T385" s="45">
        <v>7</v>
      </c>
      <c r="U385" s="48">
        <v>90000</v>
      </c>
      <c r="V385" s="48">
        <v>54000</v>
      </c>
      <c r="X385" s="25">
        <f t="shared" si="150"/>
        <v>0</v>
      </c>
      <c r="Y385" s="25">
        <f t="shared" si="151"/>
        <v>0</v>
      </c>
      <c r="Z385" s="25">
        <f t="shared" si="152"/>
        <v>0</v>
      </c>
      <c r="AA385" s="25">
        <f t="shared" si="153"/>
        <v>0</v>
      </c>
      <c r="AB385" s="25">
        <f t="shared" si="154"/>
        <v>0</v>
      </c>
      <c r="AC385" s="25">
        <f t="shared" si="155"/>
        <v>0</v>
      </c>
      <c r="AD385" s="25">
        <f t="shared" si="147"/>
        <v>0</v>
      </c>
      <c r="AE385" s="25">
        <f t="shared" si="156"/>
        <v>0</v>
      </c>
      <c r="AF385" s="48">
        <f t="shared" si="157"/>
        <v>0</v>
      </c>
      <c r="AH385" s="25">
        <f t="shared" si="158"/>
        <v>0</v>
      </c>
    </row>
    <row r="386" spans="1:34" s="25" customFormat="1" hidden="1" outlineLevel="1" x14ac:dyDescent="0.25">
      <c r="A386" s="25" t="s">
        <v>396</v>
      </c>
      <c r="B386" s="25" t="s">
        <v>53</v>
      </c>
      <c r="C386" s="45">
        <v>3</v>
      </c>
      <c r="D386" s="45" t="s">
        <v>684</v>
      </c>
      <c r="E386" s="45">
        <v>8</v>
      </c>
      <c r="F386" s="45">
        <v>12</v>
      </c>
      <c r="G386" s="45">
        <v>25</v>
      </c>
      <c r="H386" s="45">
        <v>0</v>
      </c>
      <c r="I386" s="2"/>
      <c r="J386" s="2"/>
      <c r="K386" s="2"/>
      <c r="L386" s="2"/>
      <c r="M386" s="2"/>
      <c r="N386" s="45">
        <v>0</v>
      </c>
      <c r="O386" s="45" t="s">
        <v>636</v>
      </c>
      <c r="P386" s="45" t="str">
        <f t="shared" ref="P386" si="182">IF(P337="Beide",P337,"Clan")</f>
        <v>Beide</v>
      </c>
      <c r="Q386" s="45">
        <v>2</v>
      </c>
      <c r="R386" s="45">
        <v>1</v>
      </c>
      <c r="S386" s="45">
        <v>79</v>
      </c>
      <c r="T386" s="45">
        <v>10</v>
      </c>
      <c r="U386" s="48">
        <v>90000</v>
      </c>
      <c r="V386" s="48">
        <v>54000</v>
      </c>
      <c r="X386" s="25">
        <f t="shared" si="150"/>
        <v>0</v>
      </c>
      <c r="Y386" s="25">
        <f t="shared" si="151"/>
        <v>0</v>
      </c>
      <c r="Z386" s="25">
        <f t="shared" si="152"/>
        <v>0</v>
      </c>
      <c r="AA386" s="25">
        <f t="shared" si="153"/>
        <v>0</v>
      </c>
      <c r="AB386" s="25">
        <f t="shared" si="154"/>
        <v>0</v>
      </c>
      <c r="AC386" s="25">
        <f t="shared" si="155"/>
        <v>0</v>
      </c>
      <c r="AD386" s="25">
        <f t="shared" si="147"/>
        <v>0</v>
      </c>
      <c r="AE386" s="25">
        <f t="shared" si="156"/>
        <v>0</v>
      </c>
      <c r="AF386" s="48">
        <f t="shared" si="157"/>
        <v>0</v>
      </c>
      <c r="AH386" s="25">
        <f t="shared" si="158"/>
        <v>0</v>
      </c>
    </row>
    <row r="387" spans="1:34" s="25" customFormat="1" hidden="1" outlineLevel="1" x14ac:dyDescent="0.25">
      <c r="A387" s="25" t="s">
        <v>397</v>
      </c>
      <c r="B387" s="25" t="s">
        <v>53</v>
      </c>
      <c r="C387" s="45">
        <v>4</v>
      </c>
      <c r="D387" s="45" t="s">
        <v>684</v>
      </c>
      <c r="E387" s="45">
        <v>12</v>
      </c>
      <c r="F387" s="45">
        <v>9</v>
      </c>
      <c r="G387" s="45">
        <v>15</v>
      </c>
      <c r="H387" s="45">
        <v>0</v>
      </c>
      <c r="I387" s="2"/>
      <c r="J387" s="2"/>
      <c r="K387" s="2"/>
      <c r="L387" s="2"/>
      <c r="M387" s="2"/>
      <c r="N387" s="45">
        <v>0</v>
      </c>
      <c r="O387" s="45" t="s">
        <v>636</v>
      </c>
      <c r="P387" s="45" t="str">
        <f t="shared" si="180"/>
        <v>Beide</v>
      </c>
      <c r="Q387" s="45">
        <v>4.5</v>
      </c>
      <c r="R387" s="45">
        <v>2</v>
      </c>
      <c r="S387" s="45">
        <v>89</v>
      </c>
      <c r="T387" s="45">
        <v>11</v>
      </c>
      <c r="U387" s="48">
        <v>120000</v>
      </c>
      <c r="V387" s="48">
        <v>54000</v>
      </c>
      <c r="X387" s="25">
        <f t="shared" si="150"/>
        <v>0</v>
      </c>
      <c r="Y387" s="25">
        <f t="shared" si="151"/>
        <v>0</v>
      </c>
      <c r="Z387" s="25">
        <f t="shared" si="152"/>
        <v>0</v>
      </c>
      <c r="AA387" s="25">
        <f t="shared" si="153"/>
        <v>0</v>
      </c>
      <c r="AB387" s="25">
        <f t="shared" si="154"/>
        <v>0</v>
      </c>
      <c r="AC387" s="25">
        <f t="shared" si="155"/>
        <v>0</v>
      </c>
      <c r="AD387" s="25">
        <f t="shared" si="147"/>
        <v>0</v>
      </c>
      <c r="AE387" s="25">
        <f t="shared" si="156"/>
        <v>0</v>
      </c>
      <c r="AF387" s="48">
        <f t="shared" si="157"/>
        <v>0</v>
      </c>
      <c r="AH387" s="25">
        <f t="shared" si="158"/>
        <v>0</v>
      </c>
    </row>
    <row r="388" spans="1:34" s="25" customFormat="1" hidden="1" outlineLevel="1" x14ac:dyDescent="0.25">
      <c r="A388" s="25" t="s">
        <v>397</v>
      </c>
      <c r="B388" s="25" t="s">
        <v>53</v>
      </c>
      <c r="C388" s="45">
        <v>4</v>
      </c>
      <c r="D388" s="45" t="s">
        <v>684</v>
      </c>
      <c r="E388" s="45">
        <v>12</v>
      </c>
      <c r="F388" s="45">
        <v>12</v>
      </c>
      <c r="G388" s="45">
        <v>15</v>
      </c>
      <c r="H388" s="45">
        <v>0</v>
      </c>
      <c r="I388" s="2"/>
      <c r="J388" s="2"/>
      <c r="K388" s="2"/>
      <c r="L388" s="2"/>
      <c r="M388" s="2"/>
      <c r="N388" s="45">
        <v>0</v>
      </c>
      <c r="O388" s="45" t="s">
        <v>636</v>
      </c>
      <c r="P388" s="45" t="str">
        <f t="shared" ref="P388" si="183">IF(P339="Beide",P339,"Clan")</f>
        <v>Beide</v>
      </c>
      <c r="Q388" s="45">
        <v>3</v>
      </c>
      <c r="R388" s="45">
        <v>2</v>
      </c>
      <c r="S388" s="45">
        <v>118</v>
      </c>
      <c r="T388" s="45">
        <v>15</v>
      </c>
      <c r="U388" s="48">
        <v>120000</v>
      </c>
      <c r="V388" s="48">
        <v>54000</v>
      </c>
      <c r="X388" s="25">
        <f t="shared" si="150"/>
        <v>0</v>
      </c>
      <c r="Y388" s="25">
        <f t="shared" si="151"/>
        <v>0</v>
      </c>
      <c r="Z388" s="25">
        <f t="shared" si="152"/>
        <v>0</v>
      </c>
      <c r="AA388" s="25">
        <f t="shared" si="153"/>
        <v>0</v>
      </c>
      <c r="AB388" s="25">
        <f t="shared" si="154"/>
        <v>0</v>
      </c>
      <c r="AC388" s="25">
        <f t="shared" si="155"/>
        <v>0</v>
      </c>
      <c r="AD388" s="25">
        <f t="shared" si="147"/>
        <v>0</v>
      </c>
      <c r="AE388" s="25">
        <f t="shared" si="156"/>
        <v>0</v>
      </c>
      <c r="AF388" s="48">
        <f t="shared" si="157"/>
        <v>0</v>
      </c>
      <c r="AH388" s="25">
        <f t="shared" si="158"/>
        <v>0</v>
      </c>
    </row>
    <row r="389" spans="1:34" s="25" customFormat="1" hidden="1" outlineLevel="1" x14ac:dyDescent="0.25">
      <c r="A389" s="25" t="s">
        <v>398</v>
      </c>
      <c r="B389" s="25" t="s">
        <v>53</v>
      </c>
      <c r="C389" s="45">
        <v>2</v>
      </c>
      <c r="D389" s="45" t="s">
        <v>684</v>
      </c>
      <c r="E389" s="45">
        <v>4</v>
      </c>
      <c r="F389" s="45">
        <v>9</v>
      </c>
      <c r="G389" s="45">
        <v>50</v>
      </c>
      <c r="H389" s="45">
        <v>0</v>
      </c>
      <c r="I389" s="2"/>
      <c r="J389" s="2"/>
      <c r="K389" s="2"/>
      <c r="L389" s="2"/>
      <c r="M389" s="2"/>
      <c r="N389" s="45">
        <v>0</v>
      </c>
      <c r="O389" s="45" t="s">
        <v>636</v>
      </c>
      <c r="P389" s="45" t="str">
        <f t="shared" si="180"/>
        <v>Beide</v>
      </c>
      <c r="Q389" s="45">
        <v>1</v>
      </c>
      <c r="R389" s="45">
        <v>1</v>
      </c>
      <c r="S389" s="45">
        <v>21</v>
      </c>
      <c r="T389" s="45">
        <v>3</v>
      </c>
      <c r="U389" s="48">
        <v>10000</v>
      </c>
      <c r="V389" s="48">
        <v>27000</v>
      </c>
      <c r="X389" s="25">
        <f t="shared" si="150"/>
        <v>0</v>
      </c>
      <c r="Y389" s="25">
        <f t="shared" si="151"/>
        <v>0</v>
      </c>
      <c r="Z389" s="25">
        <f t="shared" si="152"/>
        <v>0</v>
      </c>
      <c r="AA389" s="25">
        <f t="shared" si="153"/>
        <v>0</v>
      </c>
      <c r="AB389" s="25">
        <f t="shared" si="154"/>
        <v>0</v>
      </c>
      <c r="AC389" s="25">
        <f t="shared" si="155"/>
        <v>0</v>
      </c>
      <c r="AD389" s="25">
        <f t="shared" si="147"/>
        <v>0</v>
      </c>
      <c r="AE389" s="25">
        <f t="shared" si="156"/>
        <v>0</v>
      </c>
      <c r="AF389" s="48">
        <f t="shared" si="157"/>
        <v>0</v>
      </c>
      <c r="AH389" s="25">
        <f t="shared" si="158"/>
        <v>0</v>
      </c>
    </row>
    <row r="390" spans="1:34" hidden="1" outlineLevel="2" x14ac:dyDescent="0.25">
      <c r="B390" t="s">
        <v>463</v>
      </c>
      <c r="C390" s="39">
        <f>C389</f>
        <v>2</v>
      </c>
      <c r="D390" s="39" t="s">
        <v>693</v>
      </c>
      <c r="E390" s="70">
        <f>E389</f>
        <v>4</v>
      </c>
      <c r="F390" s="70">
        <f>F389</f>
        <v>9</v>
      </c>
      <c r="G390" s="70">
        <f>G389</f>
        <v>50</v>
      </c>
      <c r="H390" s="70">
        <f>H389</f>
        <v>0</v>
      </c>
      <c r="M390" s="2"/>
      <c r="N390" s="70">
        <f>N389</f>
        <v>0</v>
      </c>
      <c r="O390" s="70" t="str">
        <f>O389</f>
        <v>N</v>
      </c>
      <c r="P390" s="45" t="str">
        <f t="shared" si="180"/>
        <v>Beide</v>
      </c>
      <c r="T390" s="71">
        <f>T389</f>
        <v>3</v>
      </c>
      <c r="V390" s="3">
        <f>V389*3</f>
        <v>81000</v>
      </c>
      <c r="X390">
        <f t="shared" si="150"/>
        <v>0</v>
      </c>
      <c r="Y390">
        <f t="shared" si="151"/>
        <v>0</v>
      </c>
      <c r="Z390">
        <f t="shared" si="152"/>
        <v>0</v>
      </c>
      <c r="AA390">
        <f t="shared" si="153"/>
        <v>0</v>
      </c>
      <c r="AB390">
        <f t="shared" si="154"/>
        <v>0</v>
      </c>
      <c r="AC390">
        <f t="shared" si="155"/>
        <v>0</v>
      </c>
      <c r="AD390">
        <f t="shared" si="147"/>
        <v>0</v>
      </c>
      <c r="AE390">
        <f t="shared" si="156"/>
        <v>0</v>
      </c>
      <c r="AF390" s="3">
        <f t="shared" si="157"/>
        <v>0</v>
      </c>
      <c r="AH390">
        <f t="shared" si="158"/>
        <v>0</v>
      </c>
    </row>
    <row r="391" spans="1:34" hidden="1" outlineLevel="2" x14ac:dyDescent="0.25">
      <c r="B391" t="s">
        <v>454</v>
      </c>
      <c r="C391" s="39">
        <f>C389</f>
        <v>2</v>
      </c>
      <c r="D391" s="39" t="s">
        <v>684</v>
      </c>
      <c r="E391" s="70">
        <f>E389</f>
        <v>4</v>
      </c>
      <c r="F391" s="70">
        <f>F389</f>
        <v>9</v>
      </c>
      <c r="G391" s="70">
        <f>G389</f>
        <v>50</v>
      </c>
      <c r="H391" s="70">
        <f>H389</f>
        <v>0</v>
      </c>
      <c r="M391" s="2"/>
      <c r="N391" s="70">
        <f>N389</f>
        <v>0</v>
      </c>
      <c r="O391" s="70" t="str">
        <f>O389</f>
        <v>N</v>
      </c>
      <c r="P391" s="45" t="str">
        <f t="shared" si="180"/>
        <v>Beide</v>
      </c>
      <c r="T391" s="71">
        <f>T389</f>
        <v>3</v>
      </c>
      <c r="V391" s="3">
        <f>V389*0.2</f>
        <v>5400</v>
      </c>
      <c r="X391">
        <f t="shared" si="150"/>
        <v>0</v>
      </c>
      <c r="Y391">
        <f t="shared" si="151"/>
        <v>0</v>
      </c>
      <c r="Z391">
        <f t="shared" si="152"/>
        <v>0</v>
      </c>
      <c r="AA391">
        <f t="shared" si="153"/>
        <v>0</v>
      </c>
      <c r="AB391">
        <f t="shared" si="154"/>
        <v>0</v>
      </c>
      <c r="AC391">
        <f t="shared" si="155"/>
        <v>0</v>
      </c>
      <c r="AD391">
        <f t="shared" si="147"/>
        <v>0</v>
      </c>
      <c r="AE391">
        <f t="shared" si="156"/>
        <v>0</v>
      </c>
      <c r="AF391" s="3">
        <f t="shared" si="157"/>
        <v>0</v>
      </c>
      <c r="AH391">
        <f t="shared" si="158"/>
        <v>0</v>
      </c>
    </row>
    <row r="392" spans="1:34" hidden="1" outlineLevel="2" x14ac:dyDescent="0.25">
      <c r="B392" t="s">
        <v>277</v>
      </c>
      <c r="C392" s="39">
        <f>C389</f>
        <v>2</v>
      </c>
      <c r="D392" s="39" t="s">
        <v>683</v>
      </c>
      <c r="E392" s="70">
        <f>E389</f>
        <v>4</v>
      </c>
      <c r="F392" s="70">
        <f>F389</f>
        <v>9</v>
      </c>
      <c r="G392" s="70">
        <f>G389</f>
        <v>50</v>
      </c>
      <c r="H392" s="70">
        <f>H389</f>
        <v>0</v>
      </c>
      <c r="M392" s="2"/>
      <c r="N392" s="70">
        <f>N389</f>
        <v>0</v>
      </c>
      <c r="O392" s="70" t="str">
        <f>O389</f>
        <v>N</v>
      </c>
      <c r="P392" s="45" t="str">
        <f t="shared" ref="P392:P403" si="184">IF(P347="Beide",P347,"Innere Sphäre")</f>
        <v>Beide</v>
      </c>
      <c r="T392" s="71">
        <f>T389*1.1</f>
        <v>3.3000000000000003</v>
      </c>
      <c r="V392" s="3">
        <f>V389/2</f>
        <v>13500</v>
      </c>
      <c r="X392">
        <f t="shared" si="150"/>
        <v>0</v>
      </c>
      <c r="Y392">
        <f t="shared" si="151"/>
        <v>0</v>
      </c>
      <c r="Z392">
        <f t="shared" si="152"/>
        <v>0</v>
      </c>
      <c r="AA392">
        <f t="shared" si="153"/>
        <v>0</v>
      </c>
      <c r="AB392">
        <f t="shared" si="154"/>
        <v>0</v>
      </c>
      <c r="AC392">
        <f t="shared" si="155"/>
        <v>0</v>
      </c>
      <c r="AD392">
        <f t="shared" si="147"/>
        <v>0</v>
      </c>
      <c r="AE392">
        <f t="shared" si="156"/>
        <v>0</v>
      </c>
      <c r="AF392" s="3">
        <f t="shared" si="157"/>
        <v>0</v>
      </c>
      <c r="AH392">
        <f t="shared" si="158"/>
        <v>0</v>
      </c>
    </row>
    <row r="393" spans="1:34" hidden="1" outlineLevel="2" x14ac:dyDescent="0.25">
      <c r="B393" t="s">
        <v>462</v>
      </c>
      <c r="C393" s="39">
        <f>C389</f>
        <v>2</v>
      </c>
      <c r="D393" s="39" t="s">
        <v>684</v>
      </c>
      <c r="E393" s="70">
        <f>E389</f>
        <v>4</v>
      </c>
      <c r="F393" s="70">
        <f>F389</f>
        <v>9</v>
      </c>
      <c r="G393" s="70">
        <f>G389</f>
        <v>50</v>
      </c>
      <c r="H393" s="70">
        <f>H389</f>
        <v>0</v>
      </c>
      <c r="M393" s="2"/>
      <c r="N393" s="70">
        <f>N389</f>
        <v>0</v>
      </c>
      <c r="O393" s="70" t="str">
        <f>O389</f>
        <v>N</v>
      </c>
      <c r="P393" s="45" t="str">
        <f t="shared" si="184"/>
        <v>Beide</v>
      </c>
      <c r="T393" s="71">
        <f>T389</f>
        <v>3</v>
      </c>
      <c r="V393" s="3">
        <f>V389*5</f>
        <v>135000</v>
      </c>
      <c r="X393">
        <f t="shared" si="150"/>
        <v>0</v>
      </c>
      <c r="Y393">
        <f t="shared" si="151"/>
        <v>0</v>
      </c>
      <c r="Z393">
        <f t="shared" si="152"/>
        <v>0</v>
      </c>
      <c r="AA393">
        <f t="shared" si="153"/>
        <v>0</v>
      </c>
      <c r="AB393">
        <f t="shared" si="154"/>
        <v>0</v>
      </c>
      <c r="AC393">
        <f t="shared" si="155"/>
        <v>0</v>
      </c>
      <c r="AD393">
        <f t="shared" ref="AD393:AD456" si="185">(I393+J393)*Q393*IF(O393="J",IF(P393="Innere Sphäre",0.25,0)+IF(P393="Clan",0.2,0)+IF(P393="Beide",0.2,0),0)</f>
        <v>0</v>
      </c>
      <c r="AE393">
        <f t="shared" si="156"/>
        <v>0</v>
      </c>
      <c r="AF393" s="3">
        <f t="shared" si="157"/>
        <v>0</v>
      </c>
      <c r="AH393">
        <f t="shared" si="158"/>
        <v>0</v>
      </c>
    </row>
    <row r="394" spans="1:34" hidden="1" outlineLevel="2" x14ac:dyDescent="0.25">
      <c r="B394" t="s">
        <v>457</v>
      </c>
      <c r="C394" s="39">
        <f>C389</f>
        <v>2</v>
      </c>
      <c r="D394" s="39" t="s">
        <v>684</v>
      </c>
      <c r="E394" s="70">
        <f>E389</f>
        <v>4</v>
      </c>
      <c r="F394" s="70">
        <f>F389</f>
        <v>9</v>
      </c>
      <c r="G394" s="70">
        <f>G389</f>
        <v>50</v>
      </c>
      <c r="H394" s="70">
        <f>H389</f>
        <v>0</v>
      </c>
      <c r="M394" s="2"/>
      <c r="N394" s="70">
        <f>N389</f>
        <v>0</v>
      </c>
      <c r="O394" s="70" t="str">
        <f>O389</f>
        <v>N</v>
      </c>
      <c r="P394" s="45" t="str">
        <f t="shared" si="184"/>
        <v>Beide</v>
      </c>
      <c r="T394" s="71">
        <f>T389</f>
        <v>3</v>
      </c>
      <c r="V394" s="3">
        <f>V389*2</f>
        <v>54000</v>
      </c>
      <c r="X394">
        <f t="shared" si="150"/>
        <v>0</v>
      </c>
      <c r="Y394">
        <f t="shared" si="151"/>
        <v>0</v>
      </c>
      <c r="Z394">
        <f t="shared" si="152"/>
        <v>0</v>
      </c>
      <c r="AA394">
        <f t="shared" si="153"/>
        <v>0</v>
      </c>
      <c r="AB394">
        <f t="shared" si="154"/>
        <v>0</v>
      </c>
      <c r="AC394">
        <f t="shared" si="155"/>
        <v>0</v>
      </c>
      <c r="AD394">
        <f t="shared" si="185"/>
        <v>0</v>
      </c>
      <c r="AE394">
        <f t="shared" si="156"/>
        <v>0</v>
      </c>
      <c r="AF394" s="3">
        <f t="shared" si="157"/>
        <v>0</v>
      </c>
      <c r="AH394">
        <f t="shared" si="158"/>
        <v>0</v>
      </c>
    </row>
    <row r="395" spans="1:34" hidden="1" outlineLevel="2" x14ac:dyDescent="0.25">
      <c r="B395" t="s">
        <v>464</v>
      </c>
      <c r="C395" s="39">
        <f>C389</f>
        <v>2</v>
      </c>
      <c r="D395" s="39" t="s">
        <v>684</v>
      </c>
      <c r="E395" s="70">
        <f>E389</f>
        <v>4</v>
      </c>
      <c r="F395" s="70">
        <f>F389</f>
        <v>9</v>
      </c>
      <c r="G395" s="70">
        <f>G389</f>
        <v>50</v>
      </c>
      <c r="H395" s="70">
        <f>H389</f>
        <v>0</v>
      </c>
      <c r="M395" s="2"/>
      <c r="N395" s="70">
        <f>N389</f>
        <v>0</v>
      </c>
      <c r="O395" s="70" t="str">
        <f>O389</f>
        <v>N</v>
      </c>
      <c r="P395" s="45" t="str">
        <f>IF(P390="Beide",P390,"Innere Sphäre")</f>
        <v>Beide</v>
      </c>
      <c r="T395" s="71">
        <f>T389</f>
        <v>3</v>
      </c>
      <c r="V395" s="3">
        <f>V389*4</f>
        <v>108000</v>
      </c>
      <c r="X395">
        <f t="shared" si="150"/>
        <v>0</v>
      </c>
      <c r="Y395">
        <f t="shared" si="151"/>
        <v>0</v>
      </c>
      <c r="Z395">
        <f t="shared" si="152"/>
        <v>0</v>
      </c>
      <c r="AA395">
        <f t="shared" si="153"/>
        <v>0</v>
      </c>
      <c r="AB395">
        <f t="shared" si="154"/>
        <v>0</v>
      </c>
      <c r="AC395">
        <f t="shared" si="155"/>
        <v>0</v>
      </c>
      <c r="AD395">
        <f t="shared" si="185"/>
        <v>0</v>
      </c>
      <c r="AE395">
        <f t="shared" si="156"/>
        <v>0</v>
      </c>
      <c r="AF395" s="3">
        <f t="shared" si="157"/>
        <v>0</v>
      </c>
      <c r="AH395">
        <f t="shared" si="158"/>
        <v>0</v>
      </c>
    </row>
    <row r="396" spans="1:34" hidden="1" outlineLevel="2" x14ac:dyDescent="0.25">
      <c r="B396" t="s">
        <v>458</v>
      </c>
      <c r="C396" s="39">
        <f>C389</f>
        <v>2</v>
      </c>
      <c r="D396" s="39" t="s">
        <v>684</v>
      </c>
      <c r="E396" s="70">
        <f>E389</f>
        <v>4</v>
      </c>
      <c r="F396" s="70">
        <f>F389</f>
        <v>9</v>
      </c>
      <c r="G396" s="70">
        <f>G389</f>
        <v>50</v>
      </c>
      <c r="H396" s="70">
        <f>H389</f>
        <v>0</v>
      </c>
      <c r="M396" s="2"/>
      <c r="N396" s="70">
        <f>N389</f>
        <v>0</v>
      </c>
      <c r="O396" s="70" t="str">
        <f>O389</f>
        <v>N</v>
      </c>
      <c r="P396" s="45" t="str">
        <f t="shared" si="184"/>
        <v>Beide</v>
      </c>
      <c r="T396" s="71">
        <f>T389*1.2</f>
        <v>3.5999999999999996</v>
      </c>
      <c r="V396" s="3">
        <f>V389*2</f>
        <v>54000</v>
      </c>
      <c r="X396">
        <f t="shared" si="150"/>
        <v>0</v>
      </c>
      <c r="Y396">
        <f t="shared" si="151"/>
        <v>0</v>
      </c>
      <c r="Z396">
        <f t="shared" si="152"/>
        <v>0</v>
      </c>
      <c r="AA396">
        <f t="shared" si="153"/>
        <v>0</v>
      </c>
      <c r="AB396">
        <f t="shared" si="154"/>
        <v>0</v>
      </c>
      <c r="AC396">
        <f t="shared" si="155"/>
        <v>0</v>
      </c>
      <c r="AD396">
        <f t="shared" si="185"/>
        <v>0</v>
      </c>
      <c r="AE396">
        <f t="shared" si="156"/>
        <v>0</v>
      </c>
      <c r="AF396" s="3">
        <f t="shared" si="157"/>
        <v>0</v>
      </c>
      <c r="AH396">
        <f t="shared" si="158"/>
        <v>0</v>
      </c>
    </row>
    <row r="397" spans="1:34" hidden="1" outlineLevel="2" x14ac:dyDescent="0.25">
      <c r="B397" t="s">
        <v>233</v>
      </c>
      <c r="C397" s="39">
        <f>C389</f>
        <v>2</v>
      </c>
      <c r="D397" s="39" t="s">
        <v>684</v>
      </c>
      <c r="E397" s="70">
        <f>E389</f>
        <v>4</v>
      </c>
      <c r="F397" s="70">
        <f>F389</f>
        <v>9</v>
      </c>
      <c r="G397" s="70">
        <f>G389</f>
        <v>50</v>
      </c>
      <c r="H397" s="70">
        <f>H389</f>
        <v>0</v>
      </c>
      <c r="M397" s="2"/>
      <c r="N397" s="70">
        <f>N389</f>
        <v>0</v>
      </c>
      <c r="O397" s="70" t="str">
        <f>O389</f>
        <v>N</v>
      </c>
      <c r="P397" s="45" t="str">
        <f t="shared" si="184"/>
        <v>Beide</v>
      </c>
      <c r="T397" s="71">
        <f>T389</f>
        <v>3</v>
      </c>
      <c r="V397" s="3">
        <f>V389*1.5</f>
        <v>40500</v>
      </c>
      <c r="X397">
        <f t="shared" si="150"/>
        <v>0</v>
      </c>
      <c r="Y397">
        <f t="shared" si="151"/>
        <v>0</v>
      </c>
      <c r="Z397">
        <f t="shared" si="152"/>
        <v>0</v>
      </c>
      <c r="AA397">
        <f t="shared" si="153"/>
        <v>0</v>
      </c>
      <c r="AB397">
        <f t="shared" si="154"/>
        <v>0</v>
      </c>
      <c r="AC397">
        <f t="shared" si="155"/>
        <v>0</v>
      </c>
      <c r="AD397">
        <f t="shared" si="185"/>
        <v>0</v>
      </c>
      <c r="AE397">
        <f t="shared" si="156"/>
        <v>0</v>
      </c>
      <c r="AF397" s="3">
        <f t="shared" si="157"/>
        <v>0</v>
      </c>
      <c r="AH397">
        <f t="shared" si="158"/>
        <v>0</v>
      </c>
    </row>
    <row r="398" spans="1:34" hidden="1" outlineLevel="2" x14ac:dyDescent="0.25">
      <c r="B398" t="s">
        <v>465</v>
      </c>
      <c r="C398" s="39">
        <f>C389</f>
        <v>2</v>
      </c>
      <c r="D398" s="39" t="s">
        <v>683</v>
      </c>
      <c r="E398" s="70">
        <f>E389</f>
        <v>4</v>
      </c>
      <c r="F398" s="70">
        <f>F389</f>
        <v>9</v>
      </c>
      <c r="G398" s="70">
        <f>G389/2</f>
        <v>25</v>
      </c>
      <c r="H398" s="70">
        <f>H389</f>
        <v>0</v>
      </c>
      <c r="M398" s="2"/>
      <c r="N398" s="70">
        <f>N389</f>
        <v>0</v>
      </c>
      <c r="O398" s="70" t="str">
        <f>O389</f>
        <v>N</v>
      </c>
      <c r="P398" s="45" t="str">
        <f t="shared" si="184"/>
        <v>Beide</v>
      </c>
      <c r="T398" s="71">
        <f>T389*1.1</f>
        <v>3.3000000000000003</v>
      </c>
      <c r="V398" s="3">
        <f>V389*2</f>
        <v>54000</v>
      </c>
      <c r="X398">
        <f t="shared" si="150"/>
        <v>0</v>
      </c>
      <c r="Y398">
        <f t="shared" si="151"/>
        <v>0</v>
      </c>
      <c r="Z398">
        <f t="shared" si="152"/>
        <v>0</v>
      </c>
      <c r="AA398">
        <f t="shared" si="153"/>
        <v>0</v>
      </c>
      <c r="AB398">
        <f t="shared" si="154"/>
        <v>0</v>
      </c>
      <c r="AC398">
        <f t="shared" si="155"/>
        <v>0</v>
      </c>
      <c r="AD398">
        <f t="shared" si="185"/>
        <v>0</v>
      </c>
      <c r="AE398">
        <f t="shared" si="156"/>
        <v>0</v>
      </c>
      <c r="AF398" s="3">
        <f t="shared" si="157"/>
        <v>0</v>
      </c>
      <c r="AH398">
        <f t="shared" si="158"/>
        <v>0</v>
      </c>
    </row>
    <row r="399" spans="1:34" hidden="1" outlineLevel="2" x14ac:dyDescent="0.25">
      <c r="B399" t="s">
        <v>459</v>
      </c>
      <c r="C399" s="39">
        <f>C389</f>
        <v>2</v>
      </c>
      <c r="D399" s="39" t="s">
        <v>683</v>
      </c>
      <c r="E399" s="70">
        <f>E389*4</f>
        <v>16</v>
      </c>
      <c r="F399" s="70">
        <f>F389</f>
        <v>9</v>
      </c>
      <c r="G399" s="70">
        <f>G389</f>
        <v>50</v>
      </c>
      <c r="H399" s="70">
        <f>H389</f>
        <v>0</v>
      </c>
      <c r="M399" s="2"/>
      <c r="N399" s="70">
        <f>N389</f>
        <v>0</v>
      </c>
      <c r="O399" s="70" t="str">
        <f>O389</f>
        <v>N</v>
      </c>
      <c r="P399" s="45" t="str">
        <f t="shared" si="184"/>
        <v>Beide</v>
      </c>
      <c r="T399" s="71">
        <f>T389/2</f>
        <v>1.5</v>
      </c>
      <c r="V399" s="3">
        <f>V389*2</f>
        <v>54000</v>
      </c>
      <c r="X399">
        <f t="shared" si="150"/>
        <v>0</v>
      </c>
      <c r="Y399">
        <f t="shared" si="151"/>
        <v>0</v>
      </c>
      <c r="Z399">
        <f t="shared" si="152"/>
        <v>0</v>
      </c>
      <c r="AA399">
        <f t="shared" si="153"/>
        <v>0</v>
      </c>
      <c r="AB399">
        <f t="shared" si="154"/>
        <v>0</v>
      </c>
      <c r="AC399">
        <f t="shared" si="155"/>
        <v>0</v>
      </c>
      <c r="AD399">
        <f t="shared" si="185"/>
        <v>0</v>
      </c>
      <c r="AE399">
        <f t="shared" si="156"/>
        <v>0</v>
      </c>
      <c r="AF399" s="3">
        <f t="shared" si="157"/>
        <v>0</v>
      </c>
      <c r="AH399">
        <f t="shared" si="158"/>
        <v>0</v>
      </c>
    </row>
    <row r="400" spans="1:34" hidden="1" outlineLevel="2" x14ac:dyDescent="0.25">
      <c r="B400" t="s">
        <v>467</v>
      </c>
      <c r="C400" s="39">
        <f>C389</f>
        <v>2</v>
      </c>
      <c r="D400" s="39" t="s">
        <v>684</v>
      </c>
      <c r="E400" s="70">
        <f>E389</f>
        <v>4</v>
      </c>
      <c r="F400" s="70">
        <f>F389</f>
        <v>9</v>
      </c>
      <c r="G400" s="70">
        <f>G389/2</f>
        <v>25</v>
      </c>
      <c r="H400" s="70">
        <f>H389</f>
        <v>0</v>
      </c>
      <c r="M400" s="2"/>
      <c r="N400" s="70">
        <f>N389</f>
        <v>0</v>
      </c>
      <c r="O400" s="70" t="str">
        <f>O389</f>
        <v>N</v>
      </c>
      <c r="P400" s="45" t="str">
        <f t="shared" si="184"/>
        <v>Beide</v>
      </c>
      <c r="T400" s="71">
        <f>T389*1.5</f>
        <v>4.5</v>
      </c>
      <c r="V400" s="3">
        <f>V389*5</f>
        <v>135000</v>
      </c>
      <c r="X400">
        <f t="shared" si="150"/>
        <v>0</v>
      </c>
      <c r="Y400">
        <f t="shared" si="151"/>
        <v>0</v>
      </c>
      <c r="Z400">
        <f t="shared" si="152"/>
        <v>0</v>
      </c>
      <c r="AA400">
        <f t="shared" si="153"/>
        <v>0</v>
      </c>
      <c r="AB400">
        <f t="shared" si="154"/>
        <v>0</v>
      </c>
      <c r="AC400">
        <f t="shared" si="155"/>
        <v>0</v>
      </c>
      <c r="AD400">
        <f t="shared" si="185"/>
        <v>0</v>
      </c>
      <c r="AE400">
        <f t="shared" si="156"/>
        <v>0</v>
      </c>
      <c r="AF400" s="3">
        <f t="shared" si="157"/>
        <v>0</v>
      </c>
      <c r="AH400">
        <f t="shared" si="158"/>
        <v>0</v>
      </c>
    </row>
    <row r="401" spans="1:34" hidden="1" outlineLevel="2" x14ac:dyDescent="0.25">
      <c r="B401" t="s">
        <v>461</v>
      </c>
      <c r="C401" s="39">
        <f>C389</f>
        <v>2</v>
      </c>
      <c r="D401" s="39" t="s">
        <v>684</v>
      </c>
      <c r="E401" s="70">
        <f>E389</f>
        <v>4</v>
      </c>
      <c r="F401" s="70">
        <f>F389</f>
        <v>9</v>
      </c>
      <c r="G401" s="70">
        <f>G389</f>
        <v>50</v>
      </c>
      <c r="H401" s="70">
        <f>H389</f>
        <v>0</v>
      </c>
      <c r="M401" s="2"/>
      <c r="N401" s="70">
        <f>N389</f>
        <v>0</v>
      </c>
      <c r="O401" s="70" t="str">
        <f>O389</f>
        <v>N</v>
      </c>
      <c r="P401" s="45" t="str">
        <f t="shared" si="184"/>
        <v>Beide</v>
      </c>
      <c r="T401" s="71">
        <f>T389</f>
        <v>3</v>
      </c>
      <c r="V401" s="3">
        <f>V389</f>
        <v>27000</v>
      </c>
      <c r="X401">
        <f t="shared" si="150"/>
        <v>0</v>
      </c>
      <c r="Y401">
        <f t="shared" si="151"/>
        <v>0</v>
      </c>
      <c r="Z401">
        <f t="shared" si="152"/>
        <v>0</v>
      </c>
      <c r="AA401">
        <f t="shared" si="153"/>
        <v>0</v>
      </c>
      <c r="AB401">
        <f t="shared" si="154"/>
        <v>0</v>
      </c>
      <c r="AC401">
        <f t="shared" si="155"/>
        <v>0</v>
      </c>
      <c r="AD401">
        <f t="shared" si="185"/>
        <v>0</v>
      </c>
      <c r="AE401">
        <f t="shared" si="156"/>
        <v>0</v>
      </c>
      <c r="AF401" s="3">
        <f t="shared" si="157"/>
        <v>0</v>
      </c>
      <c r="AH401">
        <f t="shared" si="158"/>
        <v>0</v>
      </c>
    </row>
    <row r="402" spans="1:34" hidden="1" outlineLevel="2" x14ac:dyDescent="0.25">
      <c r="B402" t="s">
        <v>460</v>
      </c>
      <c r="C402" s="39">
        <f>C389</f>
        <v>2</v>
      </c>
      <c r="D402" s="39" t="s">
        <v>692</v>
      </c>
      <c r="E402" s="70">
        <v>0</v>
      </c>
      <c r="F402" s="70">
        <f>F389</f>
        <v>9</v>
      </c>
      <c r="G402" s="70">
        <f>G389</f>
        <v>50</v>
      </c>
      <c r="H402" s="70">
        <f>H389</f>
        <v>0</v>
      </c>
      <c r="M402" s="2"/>
      <c r="N402" s="70">
        <f>N389</f>
        <v>0</v>
      </c>
      <c r="O402" s="70" t="str">
        <f>O389</f>
        <v>N</v>
      </c>
      <c r="P402" s="45" t="str">
        <f t="shared" si="184"/>
        <v>Beide</v>
      </c>
      <c r="T402" s="71">
        <f>T389</f>
        <v>3</v>
      </c>
      <c r="V402" s="3">
        <f>V389*2</f>
        <v>54000</v>
      </c>
      <c r="X402">
        <f t="shared" ref="X402:X461" si="186">C402*(I402+J402+K402+L402)/(1+H402)</f>
        <v>0</v>
      </c>
      <c r="Y402">
        <f t="shared" ref="Y402:Y461" si="187">Q402*(I402+J402)+M402/G402</f>
        <v>0</v>
      </c>
      <c r="Z402">
        <f t="shared" ref="Z402:Z461" si="188">R402*(I402+J402)+M402/G402</f>
        <v>0</v>
      </c>
      <c r="AA402">
        <f t="shared" ref="AA402:AA461" si="189">S402*(I402+J402+K402+L402)+T402*(M402/G402)</f>
        <v>0</v>
      </c>
      <c r="AB402">
        <f t="shared" ref="AB402:AB461" si="190">15*M402/G402</f>
        <v>0</v>
      </c>
      <c r="AC402">
        <f t="shared" ref="AC402:AC461" si="191">E402*(I402+J402+K402+L402)/(H402+1)</f>
        <v>0</v>
      </c>
      <c r="AD402">
        <f t="shared" si="185"/>
        <v>0</v>
      </c>
      <c r="AE402">
        <f t="shared" ref="AE402:AE461" si="192">IF(AD402&gt;0,S402*(I402+J402)*0.25,0)</f>
        <v>0</v>
      </c>
      <c r="AF402" s="3">
        <f t="shared" ref="AF402:AF461" si="193">U402*(I402+J402+K402+L402)+V402/G402*M402</f>
        <v>0</v>
      </c>
      <c r="AH402">
        <f t="shared" ref="AH402:AH461" si="194">(K402+L402)*Q402*1.1</f>
        <v>0</v>
      </c>
    </row>
    <row r="403" spans="1:34" hidden="1" outlineLevel="2" x14ac:dyDescent="0.25">
      <c r="B403" t="s">
        <v>466</v>
      </c>
      <c r="C403" s="39">
        <f>C389</f>
        <v>2</v>
      </c>
      <c r="D403" s="39" t="s">
        <v>684</v>
      </c>
      <c r="E403" s="70">
        <f>E389</f>
        <v>4</v>
      </c>
      <c r="F403" s="70">
        <f>F389</f>
        <v>9</v>
      </c>
      <c r="G403" s="70">
        <f>G389/2</f>
        <v>25</v>
      </c>
      <c r="H403" s="70">
        <f>H389</f>
        <v>0</v>
      </c>
      <c r="M403" s="2"/>
      <c r="N403" s="70">
        <f>N389</f>
        <v>0</v>
      </c>
      <c r="O403" s="70" t="str">
        <f>O389</f>
        <v>N</v>
      </c>
      <c r="P403" s="45" t="str">
        <f t="shared" si="184"/>
        <v>Beide</v>
      </c>
      <c r="T403" s="71">
        <f>T389*1.3</f>
        <v>3.9000000000000004</v>
      </c>
      <c r="V403" s="3">
        <f>V389*2</f>
        <v>54000</v>
      </c>
      <c r="X403">
        <f t="shared" si="186"/>
        <v>0</v>
      </c>
      <c r="Y403">
        <f t="shared" si="187"/>
        <v>0</v>
      </c>
      <c r="Z403">
        <f t="shared" si="188"/>
        <v>0</v>
      </c>
      <c r="AA403">
        <f t="shared" si="189"/>
        <v>0</v>
      </c>
      <c r="AB403">
        <f t="shared" si="190"/>
        <v>0</v>
      </c>
      <c r="AC403">
        <f t="shared" si="191"/>
        <v>0</v>
      </c>
      <c r="AD403">
        <f t="shared" si="185"/>
        <v>0</v>
      </c>
      <c r="AE403">
        <f t="shared" si="192"/>
        <v>0</v>
      </c>
      <c r="AF403" s="3">
        <f t="shared" si="193"/>
        <v>0</v>
      </c>
      <c r="AH403">
        <f t="shared" si="194"/>
        <v>0</v>
      </c>
    </row>
    <row r="404" spans="1:34" s="25" customFormat="1" hidden="1" outlineLevel="1" collapsed="1" x14ac:dyDescent="0.25">
      <c r="A404" s="25" t="s">
        <v>398</v>
      </c>
      <c r="B404" s="25" t="s">
        <v>53</v>
      </c>
      <c r="C404" s="45">
        <v>2</v>
      </c>
      <c r="D404" s="45" t="s">
        <v>684</v>
      </c>
      <c r="E404" s="45">
        <v>4</v>
      </c>
      <c r="F404" s="45">
        <v>9</v>
      </c>
      <c r="G404" s="45">
        <v>50</v>
      </c>
      <c r="H404" s="45">
        <v>0</v>
      </c>
      <c r="I404" s="2"/>
      <c r="J404" s="2"/>
      <c r="K404" s="2"/>
      <c r="L404" s="2"/>
      <c r="M404" s="2"/>
      <c r="N404" s="45">
        <v>0</v>
      </c>
      <c r="O404" s="45" t="s">
        <v>636</v>
      </c>
      <c r="P404" s="45" t="str">
        <f t="shared" ref="P404:P418" si="195">IF(P355="Beide",P355,"Clan")</f>
        <v>Beide</v>
      </c>
      <c r="Q404" s="45">
        <v>0.5</v>
      </c>
      <c r="R404" s="45">
        <v>1</v>
      </c>
      <c r="S404" s="45">
        <v>21</v>
      </c>
      <c r="T404" s="45">
        <v>3</v>
      </c>
      <c r="U404" s="48">
        <v>10000</v>
      </c>
      <c r="V404" s="48">
        <v>27000</v>
      </c>
      <c r="X404" s="25">
        <f t="shared" si="186"/>
        <v>0</v>
      </c>
      <c r="Y404" s="25">
        <f t="shared" si="187"/>
        <v>0</v>
      </c>
      <c r="Z404" s="25">
        <f t="shared" si="188"/>
        <v>0</v>
      </c>
      <c r="AA404" s="25">
        <f t="shared" si="189"/>
        <v>0</v>
      </c>
      <c r="AB404" s="25">
        <f t="shared" si="190"/>
        <v>0</v>
      </c>
      <c r="AC404" s="25">
        <f t="shared" si="191"/>
        <v>0</v>
      </c>
      <c r="AD404" s="25">
        <f t="shared" si="185"/>
        <v>0</v>
      </c>
      <c r="AE404" s="25">
        <f t="shared" si="192"/>
        <v>0</v>
      </c>
      <c r="AF404" s="48">
        <f t="shared" si="193"/>
        <v>0</v>
      </c>
      <c r="AH404" s="25">
        <f t="shared" si="194"/>
        <v>0</v>
      </c>
    </row>
    <row r="405" spans="1:34" hidden="1" outlineLevel="2" x14ac:dyDescent="0.25">
      <c r="B405" t="s">
        <v>463</v>
      </c>
      <c r="C405" s="71">
        <f>C404</f>
        <v>2</v>
      </c>
      <c r="D405" s="71" t="s">
        <v>693</v>
      </c>
      <c r="E405" s="71">
        <f>E404</f>
        <v>4</v>
      </c>
      <c r="F405" s="71">
        <f>F404</f>
        <v>9</v>
      </c>
      <c r="G405" s="71">
        <f>G404</f>
        <v>50</v>
      </c>
      <c r="H405" s="71">
        <f>H404</f>
        <v>0</v>
      </c>
      <c r="M405" s="2"/>
      <c r="N405" s="71">
        <f>N404</f>
        <v>0</v>
      </c>
      <c r="O405" s="71" t="str">
        <f>O404</f>
        <v>N</v>
      </c>
      <c r="P405" s="45" t="str">
        <f t="shared" si="195"/>
        <v>Beide</v>
      </c>
      <c r="T405" s="71">
        <f>T404</f>
        <v>3</v>
      </c>
      <c r="V405" s="3">
        <f>V404*3</f>
        <v>81000</v>
      </c>
      <c r="X405">
        <f t="shared" si="186"/>
        <v>0</v>
      </c>
      <c r="Y405">
        <f t="shared" si="187"/>
        <v>0</v>
      </c>
      <c r="Z405">
        <f t="shared" si="188"/>
        <v>0</v>
      </c>
      <c r="AA405">
        <f t="shared" si="189"/>
        <v>0</v>
      </c>
      <c r="AB405">
        <f t="shared" si="190"/>
        <v>0</v>
      </c>
      <c r="AC405">
        <f t="shared" si="191"/>
        <v>0</v>
      </c>
      <c r="AD405">
        <f t="shared" si="185"/>
        <v>0</v>
      </c>
      <c r="AE405">
        <f t="shared" si="192"/>
        <v>0</v>
      </c>
      <c r="AF405" s="3">
        <f t="shared" si="193"/>
        <v>0</v>
      </c>
      <c r="AH405">
        <f t="shared" si="194"/>
        <v>0</v>
      </c>
    </row>
    <row r="406" spans="1:34" hidden="1" outlineLevel="2" x14ac:dyDescent="0.25">
      <c r="B406" t="s">
        <v>454</v>
      </c>
      <c r="C406" s="71">
        <f>C404</f>
        <v>2</v>
      </c>
      <c r="D406" s="71" t="s">
        <v>684</v>
      </c>
      <c r="E406" s="71">
        <f>E404</f>
        <v>4</v>
      </c>
      <c r="F406" s="71">
        <f>F404</f>
        <v>9</v>
      </c>
      <c r="G406" s="71">
        <f>G404</f>
        <v>50</v>
      </c>
      <c r="H406" s="71">
        <f>H404</f>
        <v>0</v>
      </c>
      <c r="M406" s="2"/>
      <c r="N406" s="71">
        <f>N404</f>
        <v>0</v>
      </c>
      <c r="O406" s="71" t="str">
        <f>O404</f>
        <v>N</v>
      </c>
      <c r="P406" s="45" t="str">
        <f t="shared" si="195"/>
        <v>Beide</v>
      </c>
      <c r="T406" s="71">
        <f>T404</f>
        <v>3</v>
      </c>
      <c r="V406" s="3">
        <f>V404*0.2</f>
        <v>5400</v>
      </c>
      <c r="X406">
        <f t="shared" si="186"/>
        <v>0</v>
      </c>
      <c r="Y406">
        <f t="shared" si="187"/>
        <v>0</v>
      </c>
      <c r="Z406">
        <f t="shared" si="188"/>
        <v>0</v>
      </c>
      <c r="AA406">
        <f t="shared" si="189"/>
        <v>0</v>
      </c>
      <c r="AB406">
        <f t="shared" si="190"/>
        <v>0</v>
      </c>
      <c r="AC406">
        <f t="shared" si="191"/>
        <v>0</v>
      </c>
      <c r="AD406">
        <f t="shared" si="185"/>
        <v>0</v>
      </c>
      <c r="AE406">
        <f t="shared" si="192"/>
        <v>0</v>
      </c>
      <c r="AF406" s="3">
        <f t="shared" si="193"/>
        <v>0</v>
      </c>
      <c r="AH406">
        <f t="shared" si="194"/>
        <v>0</v>
      </c>
    </row>
    <row r="407" spans="1:34" hidden="1" outlineLevel="2" x14ac:dyDescent="0.25">
      <c r="B407" t="s">
        <v>277</v>
      </c>
      <c r="C407" s="71">
        <f>C404</f>
        <v>2</v>
      </c>
      <c r="D407" s="71" t="s">
        <v>683</v>
      </c>
      <c r="E407" s="71">
        <f>E404</f>
        <v>4</v>
      </c>
      <c r="F407" s="71">
        <f>F404</f>
        <v>9</v>
      </c>
      <c r="G407" s="71">
        <f>G404</f>
        <v>50</v>
      </c>
      <c r="H407" s="71">
        <f>H404</f>
        <v>0</v>
      </c>
      <c r="M407" s="2"/>
      <c r="N407" s="71">
        <f>N404</f>
        <v>0</v>
      </c>
      <c r="O407" s="71" t="str">
        <f>O404</f>
        <v>N</v>
      </c>
      <c r="P407" s="45" t="str">
        <f t="shared" si="195"/>
        <v>Beide</v>
      </c>
      <c r="T407" s="71">
        <f>T404*1.1</f>
        <v>3.3000000000000003</v>
      </c>
      <c r="V407" s="3">
        <f>V404/2</f>
        <v>13500</v>
      </c>
      <c r="X407">
        <f t="shared" si="186"/>
        <v>0</v>
      </c>
      <c r="Y407">
        <f t="shared" si="187"/>
        <v>0</v>
      </c>
      <c r="Z407">
        <f t="shared" si="188"/>
        <v>0</v>
      </c>
      <c r="AA407">
        <f t="shared" si="189"/>
        <v>0</v>
      </c>
      <c r="AB407">
        <f t="shared" si="190"/>
        <v>0</v>
      </c>
      <c r="AC407">
        <f t="shared" si="191"/>
        <v>0</v>
      </c>
      <c r="AD407">
        <f t="shared" si="185"/>
        <v>0</v>
      </c>
      <c r="AE407">
        <f t="shared" si="192"/>
        <v>0</v>
      </c>
      <c r="AF407" s="3">
        <f t="shared" si="193"/>
        <v>0</v>
      </c>
      <c r="AH407">
        <f t="shared" si="194"/>
        <v>0</v>
      </c>
    </row>
    <row r="408" spans="1:34" hidden="1" outlineLevel="2" x14ac:dyDescent="0.25">
      <c r="B408" t="s">
        <v>462</v>
      </c>
      <c r="C408" s="71">
        <f>C404</f>
        <v>2</v>
      </c>
      <c r="D408" s="71" t="s">
        <v>684</v>
      </c>
      <c r="E408" s="71">
        <f>E404</f>
        <v>4</v>
      </c>
      <c r="F408" s="71">
        <f>F404</f>
        <v>9</v>
      </c>
      <c r="G408" s="71">
        <f>G404</f>
        <v>50</v>
      </c>
      <c r="H408" s="71">
        <f>H404</f>
        <v>0</v>
      </c>
      <c r="M408" s="2"/>
      <c r="N408" s="71">
        <f>N404</f>
        <v>0</v>
      </c>
      <c r="O408" s="71" t="str">
        <f>O404</f>
        <v>N</v>
      </c>
      <c r="P408" s="45" t="str">
        <f t="shared" si="195"/>
        <v>Beide</v>
      </c>
      <c r="T408" s="71">
        <f>T404</f>
        <v>3</v>
      </c>
      <c r="V408" s="3">
        <f>V404*5</f>
        <v>135000</v>
      </c>
      <c r="X408">
        <f t="shared" si="186"/>
        <v>0</v>
      </c>
      <c r="Y408">
        <f t="shared" si="187"/>
        <v>0</v>
      </c>
      <c r="Z408">
        <f t="shared" si="188"/>
        <v>0</v>
      </c>
      <c r="AA408">
        <f t="shared" si="189"/>
        <v>0</v>
      </c>
      <c r="AB408">
        <f t="shared" si="190"/>
        <v>0</v>
      </c>
      <c r="AC408">
        <f t="shared" si="191"/>
        <v>0</v>
      </c>
      <c r="AD408">
        <f t="shared" si="185"/>
        <v>0</v>
      </c>
      <c r="AE408">
        <f t="shared" si="192"/>
        <v>0</v>
      </c>
      <c r="AF408" s="3">
        <f t="shared" si="193"/>
        <v>0</v>
      </c>
      <c r="AH408">
        <f t="shared" si="194"/>
        <v>0</v>
      </c>
    </row>
    <row r="409" spans="1:34" hidden="1" outlineLevel="2" x14ac:dyDescent="0.25">
      <c r="B409" t="s">
        <v>457</v>
      </c>
      <c r="C409" s="71">
        <f>C404</f>
        <v>2</v>
      </c>
      <c r="D409" s="71" t="s">
        <v>684</v>
      </c>
      <c r="E409" s="71">
        <f>E404</f>
        <v>4</v>
      </c>
      <c r="F409" s="71">
        <f>F404</f>
        <v>9</v>
      </c>
      <c r="G409" s="71">
        <f>G404</f>
        <v>50</v>
      </c>
      <c r="H409" s="71">
        <f>H404</f>
        <v>0</v>
      </c>
      <c r="M409" s="2"/>
      <c r="N409" s="71">
        <f>N404</f>
        <v>0</v>
      </c>
      <c r="O409" s="71" t="str">
        <f>O404</f>
        <v>N</v>
      </c>
      <c r="P409" s="45" t="str">
        <f t="shared" si="195"/>
        <v>Beide</v>
      </c>
      <c r="T409" s="71">
        <f>T404</f>
        <v>3</v>
      </c>
      <c r="V409" s="3">
        <f>V404*2</f>
        <v>54000</v>
      </c>
      <c r="X409">
        <f t="shared" si="186"/>
        <v>0</v>
      </c>
      <c r="Y409">
        <f t="shared" si="187"/>
        <v>0</v>
      </c>
      <c r="Z409">
        <f t="shared" si="188"/>
        <v>0</v>
      </c>
      <c r="AA409">
        <f t="shared" si="189"/>
        <v>0</v>
      </c>
      <c r="AB409">
        <f t="shared" si="190"/>
        <v>0</v>
      </c>
      <c r="AC409">
        <f t="shared" si="191"/>
        <v>0</v>
      </c>
      <c r="AD409">
        <f t="shared" si="185"/>
        <v>0</v>
      </c>
      <c r="AE409">
        <f t="shared" si="192"/>
        <v>0</v>
      </c>
      <c r="AF409" s="3">
        <f t="shared" si="193"/>
        <v>0</v>
      </c>
      <c r="AH409">
        <f t="shared" si="194"/>
        <v>0</v>
      </c>
    </row>
    <row r="410" spans="1:34" hidden="1" outlineLevel="2" x14ac:dyDescent="0.25">
      <c r="B410" t="s">
        <v>464</v>
      </c>
      <c r="C410" s="71">
        <f>C404</f>
        <v>2</v>
      </c>
      <c r="D410" s="71" t="s">
        <v>684</v>
      </c>
      <c r="E410" s="71">
        <f>E404</f>
        <v>4</v>
      </c>
      <c r="F410" s="71">
        <f>F404</f>
        <v>9</v>
      </c>
      <c r="G410" s="71">
        <f>G404</f>
        <v>50</v>
      </c>
      <c r="H410" s="71">
        <f>H404</f>
        <v>0</v>
      </c>
      <c r="M410" s="2"/>
      <c r="N410" s="71">
        <f>N404</f>
        <v>0</v>
      </c>
      <c r="O410" s="71" t="str">
        <f>O404</f>
        <v>N</v>
      </c>
      <c r="P410" s="45" t="str">
        <f t="shared" si="195"/>
        <v>Beide</v>
      </c>
      <c r="T410" s="71">
        <f>T404</f>
        <v>3</v>
      </c>
      <c r="V410" s="3">
        <f>V404*4</f>
        <v>108000</v>
      </c>
      <c r="X410">
        <f t="shared" si="186"/>
        <v>0</v>
      </c>
      <c r="Y410">
        <f t="shared" si="187"/>
        <v>0</v>
      </c>
      <c r="Z410">
        <f t="shared" si="188"/>
        <v>0</v>
      </c>
      <c r="AA410">
        <f t="shared" si="189"/>
        <v>0</v>
      </c>
      <c r="AB410">
        <f t="shared" si="190"/>
        <v>0</v>
      </c>
      <c r="AC410">
        <f t="shared" si="191"/>
        <v>0</v>
      </c>
      <c r="AD410">
        <f t="shared" si="185"/>
        <v>0</v>
      </c>
      <c r="AE410">
        <f t="shared" si="192"/>
        <v>0</v>
      </c>
      <c r="AF410" s="3">
        <f t="shared" si="193"/>
        <v>0</v>
      </c>
      <c r="AH410">
        <f t="shared" si="194"/>
        <v>0</v>
      </c>
    </row>
    <row r="411" spans="1:34" hidden="1" outlineLevel="2" x14ac:dyDescent="0.25">
      <c r="B411" t="s">
        <v>458</v>
      </c>
      <c r="C411" s="71">
        <f>C404</f>
        <v>2</v>
      </c>
      <c r="D411" s="71" t="s">
        <v>684</v>
      </c>
      <c r="E411" s="71">
        <f>E404</f>
        <v>4</v>
      </c>
      <c r="F411" s="71">
        <f>F404</f>
        <v>9</v>
      </c>
      <c r="G411" s="71">
        <f>G404</f>
        <v>50</v>
      </c>
      <c r="H411" s="71">
        <f>H404</f>
        <v>0</v>
      </c>
      <c r="M411" s="2"/>
      <c r="N411" s="71">
        <f>N404</f>
        <v>0</v>
      </c>
      <c r="O411" s="71" t="str">
        <f>O404</f>
        <v>N</v>
      </c>
      <c r="P411" s="45" t="str">
        <f t="shared" si="195"/>
        <v>Beide</v>
      </c>
      <c r="T411" s="71">
        <f>T404*1.2</f>
        <v>3.5999999999999996</v>
      </c>
      <c r="V411" s="3">
        <f>V404*2</f>
        <v>54000</v>
      </c>
      <c r="X411">
        <f t="shared" si="186"/>
        <v>0</v>
      </c>
      <c r="Y411">
        <f t="shared" si="187"/>
        <v>0</v>
      </c>
      <c r="Z411">
        <f t="shared" si="188"/>
        <v>0</v>
      </c>
      <c r="AA411">
        <f t="shared" si="189"/>
        <v>0</v>
      </c>
      <c r="AB411">
        <f t="shared" si="190"/>
        <v>0</v>
      </c>
      <c r="AC411">
        <f t="shared" si="191"/>
        <v>0</v>
      </c>
      <c r="AD411">
        <f t="shared" si="185"/>
        <v>0</v>
      </c>
      <c r="AE411">
        <f t="shared" si="192"/>
        <v>0</v>
      </c>
      <c r="AF411" s="3">
        <f t="shared" si="193"/>
        <v>0</v>
      </c>
      <c r="AH411">
        <f t="shared" si="194"/>
        <v>0</v>
      </c>
    </row>
    <row r="412" spans="1:34" hidden="1" outlineLevel="2" x14ac:dyDescent="0.25">
      <c r="B412" t="s">
        <v>233</v>
      </c>
      <c r="C412" s="71">
        <f>C404</f>
        <v>2</v>
      </c>
      <c r="D412" s="71" t="s">
        <v>684</v>
      </c>
      <c r="E412" s="71">
        <f>E404</f>
        <v>4</v>
      </c>
      <c r="F412" s="71">
        <f>F404</f>
        <v>9</v>
      </c>
      <c r="G412" s="71">
        <f>G404</f>
        <v>50</v>
      </c>
      <c r="H412" s="71">
        <f>H404</f>
        <v>0</v>
      </c>
      <c r="M412" s="2"/>
      <c r="N412" s="71">
        <f>N404</f>
        <v>0</v>
      </c>
      <c r="O412" s="71" t="str">
        <f>O404</f>
        <v>N</v>
      </c>
      <c r="P412" s="45" t="str">
        <f t="shared" si="195"/>
        <v>Beide</v>
      </c>
      <c r="T412" s="71">
        <f>T404</f>
        <v>3</v>
      </c>
      <c r="V412" s="3">
        <f>V404*1.5</f>
        <v>40500</v>
      </c>
      <c r="X412">
        <f t="shared" si="186"/>
        <v>0</v>
      </c>
      <c r="Y412">
        <f t="shared" si="187"/>
        <v>0</v>
      </c>
      <c r="Z412">
        <f t="shared" si="188"/>
        <v>0</v>
      </c>
      <c r="AA412">
        <f t="shared" si="189"/>
        <v>0</v>
      </c>
      <c r="AB412">
        <f t="shared" si="190"/>
        <v>0</v>
      </c>
      <c r="AC412">
        <f t="shared" si="191"/>
        <v>0</v>
      </c>
      <c r="AD412">
        <f t="shared" si="185"/>
        <v>0</v>
      </c>
      <c r="AE412">
        <f t="shared" si="192"/>
        <v>0</v>
      </c>
      <c r="AF412" s="3">
        <f t="shared" si="193"/>
        <v>0</v>
      </c>
      <c r="AH412">
        <f t="shared" si="194"/>
        <v>0</v>
      </c>
    </row>
    <row r="413" spans="1:34" hidden="1" outlineLevel="2" x14ac:dyDescent="0.25">
      <c r="B413" t="s">
        <v>465</v>
      </c>
      <c r="C413" s="71">
        <f>C404</f>
        <v>2</v>
      </c>
      <c r="D413" s="71" t="s">
        <v>683</v>
      </c>
      <c r="E413" s="71">
        <f>E404</f>
        <v>4</v>
      </c>
      <c r="F413" s="71">
        <f>F404</f>
        <v>9</v>
      </c>
      <c r="G413" s="71">
        <f>G404/2</f>
        <v>25</v>
      </c>
      <c r="H413" s="71">
        <f>H404</f>
        <v>0</v>
      </c>
      <c r="M413" s="2"/>
      <c r="N413" s="71">
        <f>N404</f>
        <v>0</v>
      </c>
      <c r="O413" s="71" t="str">
        <f>O404</f>
        <v>N</v>
      </c>
      <c r="P413" s="45" t="str">
        <f t="shared" si="195"/>
        <v>Beide</v>
      </c>
      <c r="T413" s="71">
        <f>T404*1.1</f>
        <v>3.3000000000000003</v>
      </c>
      <c r="V413" s="3">
        <f>V404*2</f>
        <v>54000</v>
      </c>
      <c r="X413">
        <f t="shared" si="186"/>
        <v>0</v>
      </c>
      <c r="Y413">
        <f t="shared" si="187"/>
        <v>0</v>
      </c>
      <c r="Z413">
        <f t="shared" si="188"/>
        <v>0</v>
      </c>
      <c r="AA413">
        <f t="shared" si="189"/>
        <v>0</v>
      </c>
      <c r="AB413">
        <f t="shared" si="190"/>
        <v>0</v>
      </c>
      <c r="AC413">
        <f t="shared" si="191"/>
        <v>0</v>
      </c>
      <c r="AD413">
        <f t="shared" si="185"/>
        <v>0</v>
      </c>
      <c r="AE413">
        <f t="shared" si="192"/>
        <v>0</v>
      </c>
      <c r="AF413" s="3">
        <f t="shared" si="193"/>
        <v>0</v>
      </c>
      <c r="AH413">
        <f t="shared" si="194"/>
        <v>0</v>
      </c>
    </row>
    <row r="414" spans="1:34" hidden="1" outlineLevel="2" x14ac:dyDescent="0.25">
      <c r="B414" t="s">
        <v>459</v>
      </c>
      <c r="C414" s="71">
        <f>C404</f>
        <v>2</v>
      </c>
      <c r="D414" s="71" t="s">
        <v>683</v>
      </c>
      <c r="E414" s="71">
        <f>E404*4</f>
        <v>16</v>
      </c>
      <c r="F414" s="71">
        <f>F404</f>
        <v>9</v>
      </c>
      <c r="G414" s="71">
        <f>G404</f>
        <v>50</v>
      </c>
      <c r="H414" s="71">
        <f>H404</f>
        <v>0</v>
      </c>
      <c r="M414" s="2"/>
      <c r="N414" s="71">
        <f>N404</f>
        <v>0</v>
      </c>
      <c r="O414" s="71" t="str">
        <f>O404</f>
        <v>N</v>
      </c>
      <c r="P414" s="45" t="str">
        <f t="shared" si="195"/>
        <v>Beide</v>
      </c>
      <c r="T414" s="71">
        <f>T404/2</f>
        <v>1.5</v>
      </c>
      <c r="V414" s="3">
        <f>V404*2</f>
        <v>54000</v>
      </c>
      <c r="X414">
        <f t="shared" si="186"/>
        <v>0</v>
      </c>
      <c r="Y414">
        <f t="shared" si="187"/>
        <v>0</v>
      </c>
      <c r="Z414">
        <f t="shared" si="188"/>
        <v>0</v>
      </c>
      <c r="AA414">
        <f t="shared" si="189"/>
        <v>0</v>
      </c>
      <c r="AB414">
        <f t="shared" si="190"/>
        <v>0</v>
      </c>
      <c r="AC414">
        <f t="shared" si="191"/>
        <v>0</v>
      </c>
      <c r="AD414">
        <f t="shared" si="185"/>
        <v>0</v>
      </c>
      <c r="AE414">
        <f t="shared" si="192"/>
        <v>0</v>
      </c>
      <c r="AF414" s="3">
        <f t="shared" si="193"/>
        <v>0</v>
      </c>
      <c r="AH414">
        <f t="shared" si="194"/>
        <v>0</v>
      </c>
    </row>
    <row r="415" spans="1:34" hidden="1" outlineLevel="2" x14ac:dyDescent="0.25">
      <c r="B415" t="s">
        <v>467</v>
      </c>
      <c r="C415" s="71">
        <f>C404</f>
        <v>2</v>
      </c>
      <c r="D415" s="71" t="s">
        <v>684</v>
      </c>
      <c r="E415" s="71">
        <f>E404</f>
        <v>4</v>
      </c>
      <c r="F415" s="71">
        <f>F404</f>
        <v>9</v>
      </c>
      <c r="G415" s="71">
        <f>G404/2</f>
        <v>25</v>
      </c>
      <c r="H415" s="71">
        <f>H404</f>
        <v>0</v>
      </c>
      <c r="M415" s="2"/>
      <c r="N415" s="71">
        <f>N404</f>
        <v>0</v>
      </c>
      <c r="O415" s="71" t="str">
        <f>O404</f>
        <v>N</v>
      </c>
      <c r="P415" s="45" t="str">
        <f t="shared" si="195"/>
        <v>Beide</v>
      </c>
      <c r="T415" s="71">
        <f>T404*1.5</f>
        <v>4.5</v>
      </c>
      <c r="V415" s="3">
        <f>V404*5</f>
        <v>135000</v>
      </c>
      <c r="X415">
        <f t="shared" si="186"/>
        <v>0</v>
      </c>
      <c r="Y415">
        <f t="shared" si="187"/>
        <v>0</v>
      </c>
      <c r="Z415">
        <f t="shared" si="188"/>
        <v>0</v>
      </c>
      <c r="AA415">
        <f t="shared" si="189"/>
        <v>0</v>
      </c>
      <c r="AB415">
        <f t="shared" si="190"/>
        <v>0</v>
      </c>
      <c r="AC415">
        <f t="shared" si="191"/>
        <v>0</v>
      </c>
      <c r="AD415">
        <f t="shared" si="185"/>
        <v>0</v>
      </c>
      <c r="AE415">
        <f t="shared" si="192"/>
        <v>0</v>
      </c>
      <c r="AF415" s="3">
        <f t="shared" si="193"/>
        <v>0</v>
      </c>
      <c r="AH415">
        <f t="shared" si="194"/>
        <v>0</v>
      </c>
    </row>
    <row r="416" spans="1:34" hidden="1" outlineLevel="2" x14ac:dyDescent="0.25">
      <c r="B416" t="s">
        <v>461</v>
      </c>
      <c r="C416" s="71">
        <f>C404</f>
        <v>2</v>
      </c>
      <c r="D416" s="71" t="s">
        <v>684</v>
      </c>
      <c r="E416" s="71">
        <f>E404</f>
        <v>4</v>
      </c>
      <c r="F416" s="71">
        <f>F404</f>
        <v>9</v>
      </c>
      <c r="G416" s="71">
        <f>G404</f>
        <v>50</v>
      </c>
      <c r="H416" s="71">
        <f>H404</f>
        <v>0</v>
      </c>
      <c r="M416" s="2"/>
      <c r="N416" s="71">
        <f>N404</f>
        <v>0</v>
      </c>
      <c r="O416" s="71" t="str">
        <f>O404</f>
        <v>N</v>
      </c>
      <c r="P416" s="45" t="str">
        <f t="shared" si="195"/>
        <v>Beide</v>
      </c>
      <c r="T416" s="71">
        <f>T404</f>
        <v>3</v>
      </c>
      <c r="V416" s="3">
        <f>V404</f>
        <v>27000</v>
      </c>
      <c r="X416">
        <f t="shared" si="186"/>
        <v>0</v>
      </c>
      <c r="Y416">
        <f t="shared" si="187"/>
        <v>0</v>
      </c>
      <c r="Z416">
        <f t="shared" si="188"/>
        <v>0</v>
      </c>
      <c r="AA416">
        <f t="shared" si="189"/>
        <v>0</v>
      </c>
      <c r="AB416">
        <f t="shared" si="190"/>
        <v>0</v>
      </c>
      <c r="AC416">
        <f t="shared" si="191"/>
        <v>0</v>
      </c>
      <c r="AD416">
        <f t="shared" si="185"/>
        <v>0</v>
      </c>
      <c r="AE416">
        <f t="shared" si="192"/>
        <v>0</v>
      </c>
      <c r="AF416" s="3">
        <f t="shared" si="193"/>
        <v>0</v>
      </c>
      <c r="AH416">
        <f t="shared" si="194"/>
        <v>0</v>
      </c>
    </row>
    <row r="417" spans="1:34" hidden="1" outlineLevel="2" x14ac:dyDescent="0.25">
      <c r="B417" t="s">
        <v>460</v>
      </c>
      <c r="C417" s="71">
        <f>C404</f>
        <v>2</v>
      </c>
      <c r="D417" s="71" t="s">
        <v>692</v>
      </c>
      <c r="E417" s="71">
        <v>0</v>
      </c>
      <c r="F417" s="71">
        <f>F404</f>
        <v>9</v>
      </c>
      <c r="G417" s="71">
        <f>G404</f>
        <v>50</v>
      </c>
      <c r="H417" s="71">
        <f>H404</f>
        <v>0</v>
      </c>
      <c r="M417" s="2"/>
      <c r="N417" s="71">
        <f>N404</f>
        <v>0</v>
      </c>
      <c r="O417" s="71" t="str">
        <f>O404</f>
        <v>N</v>
      </c>
      <c r="P417" s="45" t="str">
        <f t="shared" si="195"/>
        <v>Beide</v>
      </c>
      <c r="T417" s="71">
        <f>T404</f>
        <v>3</v>
      </c>
      <c r="V417" s="3">
        <f>V404*2</f>
        <v>54000</v>
      </c>
      <c r="X417">
        <f t="shared" si="186"/>
        <v>0</v>
      </c>
      <c r="Y417">
        <f t="shared" si="187"/>
        <v>0</v>
      </c>
      <c r="Z417">
        <f t="shared" si="188"/>
        <v>0</v>
      </c>
      <c r="AA417">
        <f t="shared" si="189"/>
        <v>0</v>
      </c>
      <c r="AB417">
        <f t="shared" si="190"/>
        <v>0</v>
      </c>
      <c r="AC417">
        <f t="shared" si="191"/>
        <v>0</v>
      </c>
      <c r="AD417">
        <f t="shared" si="185"/>
        <v>0</v>
      </c>
      <c r="AE417">
        <f t="shared" si="192"/>
        <v>0</v>
      </c>
      <c r="AF417" s="3">
        <f t="shared" si="193"/>
        <v>0</v>
      </c>
      <c r="AH417">
        <f t="shared" si="194"/>
        <v>0</v>
      </c>
    </row>
    <row r="418" spans="1:34" hidden="1" outlineLevel="2" x14ac:dyDescent="0.25">
      <c r="B418" t="s">
        <v>466</v>
      </c>
      <c r="C418" s="71">
        <f>C404</f>
        <v>2</v>
      </c>
      <c r="D418" s="71" t="s">
        <v>684</v>
      </c>
      <c r="E418" s="71">
        <f>E404</f>
        <v>4</v>
      </c>
      <c r="F418" s="71">
        <f>F404</f>
        <v>9</v>
      </c>
      <c r="G418" s="71">
        <f>G404/2</f>
        <v>25</v>
      </c>
      <c r="H418" s="71">
        <f>H404</f>
        <v>0</v>
      </c>
      <c r="M418" s="2"/>
      <c r="N418" s="71">
        <f>N404</f>
        <v>0</v>
      </c>
      <c r="O418" s="71" t="str">
        <f>O404</f>
        <v>N</v>
      </c>
      <c r="P418" s="45" t="str">
        <f t="shared" si="195"/>
        <v>Beide</v>
      </c>
      <c r="T418" s="71">
        <f>T404*1.3</f>
        <v>3.9000000000000004</v>
      </c>
      <c r="V418" s="3">
        <f>V404*2</f>
        <v>54000</v>
      </c>
      <c r="X418">
        <f t="shared" si="186"/>
        <v>0</v>
      </c>
      <c r="Y418">
        <f t="shared" si="187"/>
        <v>0</v>
      </c>
      <c r="Z418">
        <f t="shared" si="188"/>
        <v>0</v>
      </c>
      <c r="AA418">
        <f t="shared" si="189"/>
        <v>0</v>
      </c>
      <c r="AB418">
        <f t="shared" si="190"/>
        <v>0</v>
      </c>
      <c r="AC418">
        <f t="shared" si="191"/>
        <v>0</v>
      </c>
      <c r="AD418">
        <f t="shared" si="185"/>
        <v>0</v>
      </c>
      <c r="AE418">
        <f t="shared" si="192"/>
        <v>0</v>
      </c>
      <c r="AF418" s="3">
        <f t="shared" si="193"/>
        <v>0</v>
      </c>
      <c r="AH418">
        <f t="shared" si="194"/>
        <v>0</v>
      </c>
    </row>
    <row r="419" spans="1:34" s="25" customFormat="1" hidden="1" outlineLevel="1" collapsed="1" x14ac:dyDescent="0.25">
      <c r="A419" s="25" t="s">
        <v>399</v>
      </c>
      <c r="B419" s="25" t="s">
        <v>53</v>
      </c>
      <c r="C419" s="45">
        <v>3</v>
      </c>
      <c r="D419" s="45" t="s">
        <v>684</v>
      </c>
      <c r="E419" s="45">
        <v>8</v>
      </c>
      <c r="F419" s="45">
        <v>9</v>
      </c>
      <c r="G419" s="45">
        <v>25</v>
      </c>
      <c r="H419" s="45">
        <v>0</v>
      </c>
      <c r="I419" s="2"/>
      <c r="J419" s="2"/>
      <c r="K419" s="2"/>
      <c r="L419" s="2"/>
      <c r="M419" s="2"/>
      <c r="N419" s="45">
        <v>0</v>
      </c>
      <c r="O419" s="45" t="s">
        <v>636</v>
      </c>
      <c r="P419" s="45" t="str">
        <f t="shared" ref="P419:P433" si="196">IF(P373="Beide",P373,"Innere Sphäre")</f>
        <v>Beide</v>
      </c>
      <c r="Q419" s="45">
        <v>2</v>
      </c>
      <c r="R419" s="45">
        <v>1</v>
      </c>
      <c r="S419" s="45">
        <v>39</v>
      </c>
      <c r="T419" s="45">
        <v>5</v>
      </c>
      <c r="U419" s="48">
        <v>60000</v>
      </c>
      <c r="V419" s="48">
        <v>27000</v>
      </c>
      <c r="X419" s="25">
        <f t="shared" si="186"/>
        <v>0</v>
      </c>
      <c r="Y419" s="25">
        <f t="shared" si="187"/>
        <v>0</v>
      </c>
      <c r="Z419" s="25">
        <f t="shared" si="188"/>
        <v>0</v>
      </c>
      <c r="AA419" s="25">
        <f t="shared" si="189"/>
        <v>0</v>
      </c>
      <c r="AB419" s="25">
        <f t="shared" si="190"/>
        <v>0</v>
      </c>
      <c r="AC419" s="25">
        <f t="shared" si="191"/>
        <v>0</v>
      </c>
      <c r="AD419" s="25">
        <f t="shared" si="185"/>
        <v>0</v>
      </c>
      <c r="AE419" s="25">
        <f t="shared" si="192"/>
        <v>0</v>
      </c>
      <c r="AF419" s="48">
        <f t="shared" si="193"/>
        <v>0</v>
      </c>
      <c r="AH419" s="25">
        <f t="shared" si="194"/>
        <v>0</v>
      </c>
    </row>
    <row r="420" spans="1:34" hidden="1" outlineLevel="2" x14ac:dyDescent="0.25">
      <c r="B420" t="s">
        <v>463</v>
      </c>
      <c r="C420" s="71">
        <f>C419</f>
        <v>3</v>
      </c>
      <c r="D420" s="71" t="s">
        <v>693</v>
      </c>
      <c r="E420" s="71">
        <f>E419</f>
        <v>8</v>
      </c>
      <c r="F420" s="71">
        <f>F419</f>
        <v>9</v>
      </c>
      <c r="G420" s="71">
        <f>G419</f>
        <v>25</v>
      </c>
      <c r="H420" s="71">
        <f>H419</f>
        <v>0</v>
      </c>
      <c r="M420" s="2"/>
      <c r="N420" s="71">
        <f>N419</f>
        <v>0</v>
      </c>
      <c r="O420" s="71" t="str">
        <f>O419</f>
        <v>N</v>
      </c>
      <c r="P420" s="45" t="str">
        <f t="shared" si="196"/>
        <v>Beide</v>
      </c>
      <c r="T420" s="71">
        <f>T419</f>
        <v>5</v>
      </c>
      <c r="V420" s="3">
        <f>V419*3</f>
        <v>81000</v>
      </c>
      <c r="X420">
        <f t="shared" si="186"/>
        <v>0</v>
      </c>
      <c r="Y420">
        <f t="shared" si="187"/>
        <v>0</v>
      </c>
      <c r="Z420">
        <f t="shared" si="188"/>
        <v>0</v>
      </c>
      <c r="AA420">
        <f t="shared" si="189"/>
        <v>0</v>
      </c>
      <c r="AB420">
        <f t="shared" si="190"/>
        <v>0</v>
      </c>
      <c r="AC420">
        <f t="shared" si="191"/>
        <v>0</v>
      </c>
      <c r="AD420">
        <f t="shared" si="185"/>
        <v>0</v>
      </c>
      <c r="AE420">
        <f t="shared" si="192"/>
        <v>0</v>
      </c>
      <c r="AF420" s="3">
        <f t="shared" si="193"/>
        <v>0</v>
      </c>
      <c r="AH420">
        <f t="shared" si="194"/>
        <v>0</v>
      </c>
    </row>
    <row r="421" spans="1:34" hidden="1" outlineLevel="2" x14ac:dyDescent="0.25">
      <c r="B421" t="s">
        <v>454</v>
      </c>
      <c r="C421" s="71">
        <f>C419</f>
        <v>3</v>
      </c>
      <c r="D421" s="71" t="s">
        <v>684</v>
      </c>
      <c r="E421" s="71">
        <f>E419</f>
        <v>8</v>
      </c>
      <c r="F421" s="71">
        <f>F419</f>
        <v>9</v>
      </c>
      <c r="G421" s="71">
        <f>G419</f>
        <v>25</v>
      </c>
      <c r="H421" s="71">
        <f>H419</f>
        <v>0</v>
      </c>
      <c r="M421" s="2"/>
      <c r="N421" s="71">
        <f>N419</f>
        <v>0</v>
      </c>
      <c r="O421" s="71" t="str">
        <f>O419</f>
        <v>N</v>
      </c>
      <c r="P421" s="45" t="str">
        <f t="shared" si="196"/>
        <v>Beide</v>
      </c>
      <c r="T421" s="71">
        <f>T419</f>
        <v>5</v>
      </c>
      <c r="V421" s="3">
        <f>V419*0.2</f>
        <v>5400</v>
      </c>
      <c r="X421">
        <f t="shared" si="186"/>
        <v>0</v>
      </c>
      <c r="Y421">
        <f t="shared" si="187"/>
        <v>0</v>
      </c>
      <c r="Z421">
        <f t="shared" si="188"/>
        <v>0</v>
      </c>
      <c r="AA421">
        <f t="shared" si="189"/>
        <v>0</v>
      </c>
      <c r="AB421">
        <f t="shared" si="190"/>
        <v>0</v>
      </c>
      <c r="AC421">
        <f t="shared" si="191"/>
        <v>0</v>
      </c>
      <c r="AD421">
        <f t="shared" si="185"/>
        <v>0</v>
      </c>
      <c r="AE421">
        <f t="shared" si="192"/>
        <v>0</v>
      </c>
      <c r="AF421" s="3">
        <f t="shared" si="193"/>
        <v>0</v>
      </c>
      <c r="AH421">
        <f t="shared" si="194"/>
        <v>0</v>
      </c>
    </row>
    <row r="422" spans="1:34" hidden="1" outlineLevel="2" x14ac:dyDescent="0.25">
      <c r="B422" t="s">
        <v>277</v>
      </c>
      <c r="C422" s="71">
        <f>C419</f>
        <v>3</v>
      </c>
      <c r="D422" s="71" t="s">
        <v>683</v>
      </c>
      <c r="E422" s="71">
        <f>E419</f>
        <v>8</v>
      </c>
      <c r="F422" s="71">
        <f>F419</f>
        <v>9</v>
      </c>
      <c r="G422" s="71">
        <f>G419</f>
        <v>25</v>
      </c>
      <c r="H422" s="71">
        <f>H419</f>
        <v>0</v>
      </c>
      <c r="M422" s="2"/>
      <c r="N422" s="71">
        <f>N419</f>
        <v>0</v>
      </c>
      <c r="O422" s="71" t="str">
        <f>O419</f>
        <v>N</v>
      </c>
      <c r="P422" s="45" t="str">
        <f t="shared" si="196"/>
        <v>Beide</v>
      </c>
      <c r="T422" s="71">
        <f>T419*1.1</f>
        <v>5.5</v>
      </c>
      <c r="V422" s="3">
        <f>V419/2</f>
        <v>13500</v>
      </c>
      <c r="X422">
        <f t="shared" si="186"/>
        <v>0</v>
      </c>
      <c r="Y422">
        <f t="shared" si="187"/>
        <v>0</v>
      </c>
      <c r="Z422">
        <f t="shared" si="188"/>
        <v>0</v>
      </c>
      <c r="AA422">
        <f t="shared" si="189"/>
        <v>0</v>
      </c>
      <c r="AB422">
        <f t="shared" si="190"/>
        <v>0</v>
      </c>
      <c r="AC422">
        <f t="shared" si="191"/>
        <v>0</v>
      </c>
      <c r="AD422">
        <f t="shared" si="185"/>
        <v>0</v>
      </c>
      <c r="AE422">
        <f t="shared" si="192"/>
        <v>0</v>
      </c>
      <c r="AF422" s="3">
        <f t="shared" si="193"/>
        <v>0</v>
      </c>
      <c r="AH422">
        <f t="shared" si="194"/>
        <v>0</v>
      </c>
    </row>
    <row r="423" spans="1:34" hidden="1" outlineLevel="2" x14ac:dyDescent="0.25">
      <c r="B423" t="s">
        <v>462</v>
      </c>
      <c r="C423" s="71">
        <f>C419</f>
        <v>3</v>
      </c>
      <c r="D423" s="71" t="s">
        <v>684</v>
      </c>
      <c r="E423" s="71">
        <f>E419</f>
        <v>8</v>
      </c>
      <c r="F423" s="71">
        <f>F419</f>
        <v>9</v>
      </c>
      <c r="G423" s="71">
        <f>G419</f>
        <v>25</v>
      </c>
      <c r="H423" s="71">
        <f>H419</f>
        <v>0</v>
      </c>
      <c r="M423" s="2"/>
      <c r="N423" s="71">
        <f>N419</f>
        <v>0</v>
      </c>
      <c r="O423" s="71" t="str">
        <f>O419</f>
        <v>N</v>
      </c>
      <c r="P423" s="45" t="str">
        <f>IF(P417="Beide",P417,"Innere Sphäre")</f>
        <v>Beide</v>
      </c>
      <c r="T423" s="71">
        <f>T419</f>
        <v>5</v>
      </c>
      <c r="V423" s="3">
        <f>V419*5</f>
        <v>135000</v>
      </c>
      <c r="X423">
        <f t="shared" si="186"/>
        <v>0</v>
      </c>
      <c r="Y423">
        <f t="shared" si="187"/>
        <v>0</v>
      </c>
      <c r="Z423">
        <f t="shared" si="188"/>
        <v>0</v>
      </c>
      <c r="AA423">
        <f t="shared" si="189"/>
        <v>0</v>
      </c>
      <c r="AB423">
        <f t="shared" si="190"/>
        <v>0</v>
      </c>
      <c r="AC423">
        <f t="shared" si="191"/>
        <v>0</v>
      </c>
      <c r="AD423">
        <f t="shared" si="185"/>
        <v>0</v>
      </c>
      <c r="AE423">
        <f t="shared" si="192"/>
        <v>0</v>
      </c>
      <c r="AF423" s="3">
        <f t="shared" si="193"/>
        <v>0</v>
      </c>
      <c r="AH423">
        <f t="shared" si="194"/>
        <v>0</v>
      </c>
    </row>
    <row r="424" spans="1:34" hidden="1" outlineLevel="2" x14ac:dyDescent="0.25">
      <c r="B424" t="s">
        <v>457</v>
      </c>
      <c r="C424" s="71">
        <f>C419</f>
        <v>3</v>
      </c>
      <c r="D424" s="71" t="s">
        <v>684</v>
      </c>
      <c r="E424" s="71">
        <f>E419</f>
        <v>8</v>
      </c>
      <c r="F424" s="71">
        <f>F419</f>
        <v>9</v>
      </c>
      <c r="G424" s="71">
        <f>G419</f>
        <v>25</v>
      </c>
      <c r="H424" s="71">
        <f>H419</f>
        <v>0</v>
      </c>
      <c r="M424" s="2"/>
      <c r="N424" s="71">
        <f>N419</f>
        <v>0</v>
      </c>
      <c r="O424" s="71" t="str">
        <f>O419</f>
        <v>N</v>
      </c>
      <c r="P424" s="45" t="str">
        <f t="shared" si="196"/>
        <v>Beide</v>
      </c>
      <c r="T424" s="71">
        <f>T419</f>
        <v>5</v>
      </c>
      <c r="V424" s="3">
        <f>V419*2</f>
        <v>54000</v>
      </c>
      <c r="X424">
        <f t="shared" si="186"/>
        <v>0</v>
      </c>
      <c r="Y424">
        <f t="shared" si="187"/>
        <v>0</v>
      </c>
      <c r="Z424">
        <f t="shared" si="188"/>
        <v>0</v>
      </c>
      <c r="AA424">
        <f t="shared" si="189"/>
        <v>0</v>
      </c>
      <c r="AB424">
        <f t="shared" si="190"/>
        <v>0</v>
      </c>
      <c r="AC424">
        <f t="shared" si="191"/>
        <v>0</v>
      </c>
      <c r="AD424">
        <f t="shared" si="185"/>
        <v>0</v>
      </c>
      <c r="AE424">
        <f t="shared" si="192"/>
        <v>0</v>
      </c>
      <c r="AF424" s="3">
        <f t="shared" si="193"/>
        <v>0</v>
      </c>
      <c r="AH424">
        <f t="shared" si="194"/>
        <v>0</v>
      </c>
    </row>
    <row r="425" spans="1:34" hidden="1" outlineLevel="2" x14ac:dyDescent="0.25">
      <c r="B425" t="s">
        <v>464</v>
      </c>
      <c r="C425" s="71">
        <f>C419</f>
        <v>3</v>
      </c>
      <c r="D425" s="71" t="s">
        <v>684</v>
      </c>
      <c r="E425" s="71">
        <f>E419</f>
        <v>8</v>
      </c>
      <c r="F425" s="71">
        <f>F419</f>
        <v>9</v>
      </c>
      <c r="G425" s="71">
        <f>G419</f>
        <v>25</v>
      </c>
      <c r="H425" s="71">
        <f>H419</f>
        <v>0</v>
      </c>
      <c r="M425" s="2"/>
      <c r="N425" s="71">
        <f>N419</f>
        <v>0</v>
      </c>
      <c r="O425" s="71" t="str">
        <f>O419</f>
        <v>N</v>
      </c>
      <c r="P425" s="45" t="str">
        <f t="shared" si="196"/>
        <v>Beide</v>
      </c>
      <c r="T425" s="71">
        <f>T419</f>
        <v>5</v>
      </c>
      <c r="V425" s="3">
        <f>V419*4</f>
        <v>108000</v>
      </c>
      <c r="X425">
        <f t="shared" si="186"/>
        <v>0</v>
      </c>
      <c r="Y425">
        <f t="shared" si="187"/>
        <v>0</v>
      </c>
      <c r="Z425">
        <f t="shared" si="188"/>
        <v>0</v>
      </c>
      <c r="AA425">
        <f t="shared" si="189"/>
        <v>0</v>
      </c>
      <c r="AB425">
        <f t="shared" si="190"/>
        <v>0</v>
      </c>
      <c r="AC425">
        <f t="shared" si="191"/>
        <v>0</v>
      </c>
      <c r="AD425">
        <f t="shared" si="185"/>
        <v>0</v>
      </c>
      <c r="AE425">
        <f t="shared" si="192"/>
        <v>0</v>
      </c>
      <c r="AF425" s="3">
        <f t="shared" si="193"/>
        <v>0</v>
      </c>
      <c r="AH425">
        <f t="shared" si="194"/>
        <v>0</v>
      </c>
    </row>
    <row r="426" spans="1:34" hidden="1" outlineLevel="2" x14ac:dyDescent="0.25">
      <c r="B426" t="s">
        <v>458</v>
      </c>
      <c r="C426" s="71">
        <f>C419</f>
        <v>3</v>
      </c>
      <c r="D426" s="71" t="s">
        <v>684</v>
      </c>
      <c r="E426" s="71">
        <f>E419</f>
        <v>8</v>
      </c>
      <c r="F426" s="71">
        <f>F419</f>
        <v>9</v>
      </c>
      <c r="G426" s="71">
        <f>G419</f>
        <v>25</v>
      </c>
      <c r="H426" s="71">
        <f>H419</f>
        <v>0</v>
      </c>
      <c r="M426" s="2"/>
      <c r="N426" s="71">
        <f>N419</f>
        <v>0</v>
      </c>
      <c r="O426" s="71" t="str">
        <f>O419</f>
        <v>N</v>
      </c>
      <c r="P426" s="45" t="str">
        <f t="shared" si="196"/>
        <v>Beide</v>
      </c>
      <c r="T426" s="71">
        <f>T419*1.2</f>
        <v>6</v>
      </c>
      <c r="V426" s="3">
        <f>V419*2</f>
        <v>54000</v>
      </c>
      <c r="X426">
        <f t="shared" si="186"/>
        <v>0</v>
      </c>
      <c r="Y426">
        <f t="shared" si="187"/>
        <v>0</v>
      </c>
      <c r="Z426">
        <f t="shared" si="188"/>
        <v>0</v>
      </c>
      <c r="AA426">
        <f t="shared" si="189"/>
        <v>0</v>
      </c>
      <c r="AB426">
        <f t="shared" si="190"/>
        <v>0</v>
      </c>
      <c r="AC426">
        <f t="shared" si="191"/>
        <v>0</v>
      </c>
      <c r="AD426">
        <f t="shared" si="185"/>
        <v>0</v>
      </c>
      <c r="AE426">
        <f t="shared" si="192"/>
        <v>0</v>
      </c>
      <c r="AF426" s="3">
        <f t="shared" si="193"/>
        <v>0</v>
      </c>
      <c r="AH426">
        <f t="shared" si="194"/>
        <v>0</v>
      </c>
    </row>
    <row r="427" spans="1:34" hidden="1" outlineLevel="2" x14ac:dyDescent="0.25">
      <c r="B427" t="s">
        <v>233</v>
      </c>
      <c r="C427" s="71">
        <f>C419</f>
        <v>3</v>
      </c>
      <c r="D427" s="71" t="s">
        <v>684</v>
      </c>
      <c r="E427" s="71">
        <f>E419</f>
        <v>8</v>
      </c>
      <c r="F427" s="71">
        <f>F419</f>
        <v>9</v>
      </c>
      <c r="G427" s="71">
        <f>G419</f>
        <v>25</v>
      </c>
      <c r="H427" s="71">
        <f>H419</f>
        <v>0</v>
      </c>
      <c r="M427" s="2"/>
      <c r="N427" s="71">
        <f>N419</f>
        <v>0</v>
      </c>
      <c r="O427" s="71" t="str">
        <f>O419</f>
        <v>N</v>
      </c>
      <c r="P427" s="45" t="str">
        <f t="shared" si="196"/>
        <v>Beide</v>
      </c>
      <c r="T427" s="71">
        <f>T419</f>
        <v>5</v>
      </c>
      <c r="V427" s="3">
        <f>V419*1.5</f>
        <v>40500</v>
      </c>
      <c r="X427">
        <f t="shared" si="186"/>
        <v>0</v>
      </c>
      <c r="Y427">
        <f t="shared" si="187"/>
        <v>0</v>
      </c>
      <c r="Z427">
        <f t="shared" si="188"/>
        <v>0</v>
      </c>
      <c r="AA427">
        <f t="shared" si="189"/>
        <v>0</v>
      </c>
      <c r="AB427">
        <f t="shared" si="190"/>
        <v>0</v>
      </c>
      <c r="AC427">
        <f t="shared" si="191"/>
        <v>0</v>
      </c>
      <c r="AD427">
        <f t="shared" si="185"/>
        <v>0</v>
      </c>
      <c r="AE427">
        <f t="shared" si="192"/>
        <v>0</v>
      </c>
      <c r="AF427" s="3">
        <f t="shared" si="193"/>
        <v>0</v>
      </c>
      <c r="AH427">
        <f t="shared" si="194"/>
        <v>0</v>
      </c>
    </row>
    <row r="428" spans="1:34" hidden="1" outlineLevel="2" x14ac:dyDescent="0.25">
      <c r="B428" t="s">
        <v>465</v>
      </c>
      <c r="C428" s="71">
        <f>C419</f>
        <v>3</v>
      </c>
      <c r="D428" s="71" t="s">
        <v>683</v>
      </c>
      <c r="E428" s="71">
        <f>E419</f>
        <v>8</v>
      </c>
      <c r="F428" s="71">
        <f>F419</f>
        <v>9</v>
      </c>
      <c r="G428" s="71">
        <f>G419/2</f>
        <v>12.5</v>
      </c>
      <c r="H428" s="71">
        <f>H419</f>
        <v>0</v>
      </c>
      <c r="M428" s="2"/>
      <c r="N428" s="71">
        <f>N419</f>
        <v>0</v>
      </c>
      <c r="O428" s="71" t="str">
        <f>O419</f>
        <v>N</v>
      </c>
      <c r="P428" s="45" t="str">
        <f>IF(P422="Beide",P422,"Innere Sphäre")</f>
        <v>Beide</v>
      </c>
      <c r="T428" s="71">
        <f>T419*1.1</f>
        <v>5.5</v>
      </c>
      <c r="V428" s="3">
        <f>V419*2</f>
        <v>54000</v>
      </c>
      <c r="X428">
        <f t="shared" si="186"/>
        <v>0</v>
      </c>
      <c r="Y428">
        <f t="shared" si="187"/>
        <v>0</v>
      </c>
      <c r="Z428">
        <f t="shared" si="188"/>
        <v>0</v>
      </c>
      <c r="AA428">
        <f t="shared" si="189"/>
        <v>0</v>
      </c>
      <c r="AB428">
        <f t="shared" si="190"/>
        <v>0</v>
      </c>
      <c r="AC428">
        <f t="shared" si="191"/>
        <v>0</v>
      </c>
      <c r="AD428">
        <f t="shared" si="185"/>
        <v>0</v>
      </c>
      <c r="AE428">
        <f t="shared" si="192"/>
        <v>0</v>
      </c>
      <c r="AF428" s="3">
        <f t="shared" si="193"/>
        <v>0</v>
      </c>
      <c r="AH428">
        <f t="shared" si="194"/>
        <v>0</v>
      </c>
    </row>
    <row r="429" spans="1:34" hidden="1" outlineLevel="2" x14ac:dyDescent="0.25">
      <c r="B429" t="s">
        <v>459</v>
      </c>
      <c r="C429" s="71">
        <f>C419</f>
        <v>3</v>
      </c>
      <c r="D429" s="71" t="s">
        <v>683</v>
      </c>
      <c r="E429" s="71">
        <f>E419*4</f>
        <v>32</v>
      </c>
      <c r="F429" s="71">
        <f>F419</f>
        <v>9</v>
      </c>
      <c r="G429" s="71">
        <f>G419</f>
        <v>25</v>
      </c>
      <c r="H429" s="71">
        <f>H419</f>
        <v>0</v>
      </c>
      <c r="M429" s="2"/>
      <c r="N429" s="71">
        <f>N419</f>
        <v>0</v>
      </c>
      <c r="O429" s="71" t="str">
        <f>O419</f>
        <v>N</v>
      </c>
      <c r="P429" s="45" t="str">
        <f t="shared" si="196"/>
        <v>Beide</v>
      </c>
      <c r="T429" s="71">
        <f>T419/2</f>
        <v>2.5</v>
      </c>
      <c r="V429" s="3">
        <f>V419*2</f>
        <v>54000</v>
      </c>
      <c r="X429">
        <f t="shared" si="186"/>
        <v>0</v>
      </c>
      <c r="Y429">
        <f t="shared" si="187"/>
        <v>0</v>
      </c>
      <c r="Z429">
        <f t="shared" si="188"/>
        <v>0</v>
      </c>
      <c r="AA429">
        <f t="shared" si="189"/>
        <v>0</v>
      </c>
      <c r="AB429">
        <f t="shared" si="190"/>
        <v>0</v>
      </c>
      <c r="AC429">
        <f t="shared" si="191"/>
        <v>0</v>
      </c>
      <c r="AD429">
        <f t="shared" si="185"/>
        <v>0</v>
      </c>
      <c r="AE429">
        <f t="shared" si="192"/>
        <v>0</v>
      </c>
      <c r="AF429" s="3">
        <f t="shared" si="193"/>
        <v>0</v>
      </c>
      <c r="AH429">
        <f t="shared" si="194"/>
        <v>0</v>
      </c>
    </row>
    <row r="430" spans="1:34" hidden="1" outlineLevel="2" x14ac:dyDescent="0.25">
      <c r="B430" t="s">
        <v>467</v>
      </c>
      <c r="C430" s="71">
        <f>C419</f>
        <v>3</v>
      </c>
      <c r="D430" s="71" t="s">
        <v>684</v>
      </c>
      <c r="E430" s="71">
        <f>E419</f>
        <v>8</v>
      </c>
      <c r="F430" s="71">
        <f>F419</f>
        <v>9</v>
      </c>
      <c r="G430" s="71">
        <f>G419/2</f>
        <v>12.5</v>
      </c>
      <c r="H430" s="71">
        <f>H419</f>
        <v>0</v>
      </c>
      <c r="M430" s="2"/>
      <c r="N430" s="71">
        <f>N419</f>
        <v>0</v>
      </c>
      <c r="O430" s="71" t="str">
        <f>O419</f>
        <v>N</v>
      </c>
      <c r="P430" s="45" t="str">
        <f t="shared" si="196"/>
        <v>Beide</v>
      </c>
      <c r="T430" s="71">
        <f>T419*1.5</f>
        <v>7.5</v>
      </c>
      <c r="V430" s="3">
        <f>V419*5</f>
        <v>135000</v>
      </c>
      <c r="X430">
        <f t="shared" si="186"/>
        <v>0</v>
      </c>
      <c r="Y430">
        <f t="shared" si="187"/>
        <v>0</v>
      </c>
      <c r="Z430">
        <f t="shared" si="188"/>
        <v>0</v>
      </c>
      <c r="AA430">
        <f t="shared" si="189"/>
        <v>0</v>
      </c>
      <c r="AB430">
        <f t="shared" si="190"/>
        <v>0</v>
      </c>
      <c r="AC430">
        <f t="shared" si="191"/>
        <v>0</v>
      </c>
      <c r="AD430">
        <f t="shared" si="185"/>
        <v>0</v>
      </c>
      <c r="AE430">
        <f t="shared" si="192"/>
        <v>0</v>
      </c>
      <c r="AF430" s="3">
        <f t="shared" si="193"/>
        <v>0</v>
      </c>
      <c r="AH430">
        <f t="shared" si="194"/>
        <v>0</v>
      </c>
    </row>
    <row r="431" spans="1:34" hidden="1" outlineLevel="2" x14ac:dyDescent="0.25">
      <c r="B431" t="s">
        <v>461</v>
      </c>
      <c r="C431" s="71">
        <f>C419</f>
        <v>3</v>
      </c>
      <c r="D431" s="71" t="s">
        <v>684</v>
      </c>
      <c r="E431" s="71">
        <f>E419</f>
        <v>8</v>
      </c>
      <c r="F431" s="71">
        <f>F419</f>
        <v>9</v>
      </c>
      <c r="G431" s="71">
        <f>G419</f>
        <v>25</v>
      </c>
      <c r="H431" s="71">
        <f>H419</f>
        <v>0</v>
      </c>
      <c r="M431" s="2"/>
      <c r="N431" s="71">
        <f>N419</f>
        <v>0</v>
      </c>
      <c r="O431" s="71" t="str">
        <f>O419</f>
        <v>N</v>
      </c>
      <c r="P431" s="45" t="str">
        <f t="shared" si="196"/>
        <v>Beide</v>
      </c>
      <c r="T431" s="71">
        <f>T419</f>
        <v>5</v>
      </c>
      <c r="V431" s="3">
        <f>V419</f>
        <v>27000</v>
      </c>
      <c r="X431">
        <f t="shared" si="186"/>
        <v>0</v>
      </c>
      <c r="Y431">
        <f t="shared" si="187"/>
        <v>0</v>
      </c>
      <c r="Z431">
        <f t="shared" si="188"/>
        <v>0</v>
      </c>
      <c r="AA431">
        <f t="shared" si="189"/>
        <v>0</v>
      </c>
      <c r="AB431">
        <f t="shared" si="190"/>
        <v>0</v>
      </c>
      <c r="AC431">
        <f t="shared" si="191"/>
        <v>0</v>
      </c>
      <c r="AD431">
        <f t="shared" si="185"/>
        <v>0</v>
      </c>
      <c r="AE431">
        <f t="shared" si="192"/>
        <v>0</v>
      </c>
      <c r="AF431" s="3">
        <f t="shared" si="193"/>
        <v>0</v>
      </c>
      <c r="AH431">
        <f t="shared" si="194"/>
        <v>0</v>
      </c>
    </row>
    <row r="432" spans="1:34" hidden="1" outlineLevel="2" x14ac:dyDescent="0.25">
      <c r="B432" t="s">
        <v>460</v>
      </c>
      <c r="C432" s="71">
        <f>C419</f>
        <v>3</v>
      </c>
      <c r="D432" s="71" t="s">
        <v>692</v>
      </c>
      <c r="E432" s="71">
        <v>0</v>
      </c>
      <c r="F432" s="71">
        <f>F419</f>
        <v>9</v>
      </c>
      <c r="G432" s="71">
        <f>G419</f>
        <v>25</v>
      </c>
      <c r="H432" s="71">
        <f>H419</f>
        <v>0</v>
      </c>
      <c r="M432" s="2"/>
      <c r="N432" s="71">
        <f>N419</f>
        <v>0</v>
      </c>
      <c r="O432" s="71" t="str">
        <f>O419</f>
        <v>N</v>
      </c>
      <c r="P432" s="45" t="str">
        <f t="shared" si="196"/>
        <v>Beide</v>
      </c>
      <c r="T432" s="71">
        <f>T419</f>
        <v>5</v>
      </c>
      <c r="V432" s="3">
        <f>V419*2</f>
        <v>54000</v>
      </c>
      <c r="X432">
        <f t="shared" si="186"/>
        <v>0</v>
      </c>
      <c r="Y432">
        <f t="shared" si="187"/>
        <v>0</v>
      </c>
      <c r="Z432">
        <f t="shared" si="188"/>
        <v>0</v>
      </c>
      <c r="AA432">
        <f t="shared" si="189"/>
        <v>0</v>
      </c>
      <c r="AB432">
        <f t="shared" si="190"/>
        <v>0</v>
      </c>
      <c r="AC432">
        <f t="shared" si="191"/>
        <v>0</v>
      </c>
      <c r="AD432">
        <f t="shared" si="185"/>
        <v>0</v>
      </c>
      <c r="AE432">
        <f t="shared" si="192"/>
        <v>0</v>
      </c>
      <c r="AF432" s="3">
        <f t="shared" si="193"/>
        <v>0</v>
      </c>
      <c r="AH432">
        <f t="shared" si="194"/>
        <v>0</v>
      </c>
    </row>
    <row r="433" spans="1:34" hidden="1" outlineLevel="2" x14ac:dyDescent="0.25">
      <c r="B433" t="s">
        <v>466</v>
      </c>
      <c r="C433" s="71">
        <f>C419</f>
        <v>3</v>
      </c>
      <c r="D433" s="71" t="s">
        <v>684</v>
      </c>
      <c r="E433" s="71">
        <f>E419</f>
        <v>8</v>
      </c>
      <c r="F433" s="71">
        <f>F419</f>
        <v>9</v>
      </c>
      <c r="G433" s="71">
        <f>G419/2</f>
        <v>12.5</v>
      </c>
      <c r="H433" s="71">
        <f>H419</f>
        <v>0</v>
      </c>
      <c r="M433" s="2"/>
      <c r="N433" s="71">
        <f>N419</f>
        <v>0</v>
      </c>
      <c r="O433" s="71" t="str">
        <f>O419</f>
        <v>N</v>
      </c>
      <c r="P433" s="45" t="str">
        <f t="shared" si="196"/>
        <v>Beide</v>
      </c>
      <c r="T433" s="71">
        <f>T419*1.3</f>
        <v>6.5</v>
      </c>
      <c r="V433" s="3">
        <f>V419*2</f>
        <v>54000</v>
      </c>
      <c r="X433">
        <f t="shared" si="186"/>
        <v>0</v>
      </c>
      <c r="Y433">
        <f t="shared" si="187"/>
        <v>0</v>
      </c>
      <c r="Z433">
        <f t="shared" si="188"/>
        <v>0</v>
      </c>
      <c r="AA433">
        <f t="shared" si="189"/>
        <v>0</v>
      </c>
      <c r="AB433">
        <f t="shared" si="190"/>
        <v>0</v>
      </c>
      <c r="AC433">
        <f t="shared" si="191"/>
        <v>0</v>
      </c>
      <c r="AD433">
        <f t="shared" si="185"/>
        <v>0</v>
      </c>
      <c r="AE433">
        <f t="shared" si="192"/>
        <v>0</v>
      </c>
      <c r="AF433" s="3">
        <f t="shared" si="193"/>
        <v>0</v>
      </c>
      <c r="AH433">
        <f t="shared" si="194"/>
        <v>0</v>
      </c>
    </row>
    <row r="434" spans="1:34" s="25" customFormat="1" hidden="1" outlineLevel="1" collapsed="1" x14ac:dyDescent="0.25">
      <c r="A434" s="25" t="s">
        <v>399</v>
      </c>
      <c r="B434" s="25" t="s">
        <v>53</v>
      </c>
      <c r="C434" s="45">
        <v>3</v>
      </c>
      <c r="D434" s="45" t="s">
        <v>684</v>
      </c>
      <c r="E434" s="45">
        <v>8</v>
      </c>
      <c r="F434" s="45">
        <v>9</v>
      </c>
      <c r="G434" s="45">
        <v>25</v>
      </c>
      <c r="H434" s="45">
        <v>0</v>
      </c>
      <c r="I434" s="2"/>
      <c r="J434" s="2"/>
      <c r="K434" s="2"/>
      <c r="L434" s="2"/>
      <c r="M434" s="2"/>
      <c r="N434" s="45">
        <v>0</v>
      </c>
      <c r="O434" s="45" t="s">
        <v>636</v>
      </c>
      <c r="P434" s="45" t="str">
        <f t="shared" ref="P434:P448" si="197">IF(P385="Beide",P385,"Clan")</f>
        <v>Beide</v>
      </c>
      <c r="Q434" s="45">
        <v>1</v>
      </c>
      <c r="R434" s="45">
        <v>1</v>
      </c>
      <c r="S434" s="45">
        <v>39</v>
      </c>
      <c r="T434" s="45">
        <v>5</v>
      </c>
      <c r="U434" s="48">
        <v>60000</v>
      </c>
      <c r="V434" s="48">
        <v>27000</v>
      </c>
      <c r="X434" s="25">
        <f t="shared" si="186"/>
        <v>0</v>
      </c>
      <c r="Y434" s="25">
        <f t="shared" si="187"/>
        <v>0</v>
      </c>
      <c r="Z434" s="25">
        <f t="shared" si="188"/>
        <v>0</v>
      </c>
      <c r="AA434" s="25">
        <f t="shared" si="189"/>
        <v>0</v>
      </c>
      <c r="AB434" s="25">
        <f t="shared" si="190"/>
        <v>0</v>
      </c>
      <c r="AC434" s="25">
        <f t="shared" si="191"/>
        <v>0</v>
      </c>
      <c r="AD434" s="25">
        <f t="shared" si="185"/>
        <v>0</v>
      </c>
      <c r="AE434" s="25">
        <f t="shared" si="192"/>
        <v>0</v>
      </c>
      <c r="AF434" s="48">
        <f t="shared" si="193"/>
        <v>0</v>
      </c>
      <c r="AH434" s="25">
        <f t="shared" si="194"/>
        <v>0</v>
      </c>
    </row>
    <row r="435" spans="1:34" hidden="1" outlineLevel="2" x14ac:dyDescent="0.25">
      <c r="B435" t="s">
        <v>463</v>
      </c>
      <c r="C435" s="71">
        <f>C434</f>
        <v>3</v>
      </c>
      <c r="D435" s="71" t="s">
        <v>693</v>
      </c>
      <c r="E435" s="71">
        <f>E434</f>
        <v>8</v>
      </c>
      <c r="F435" s="71">
        <f>F434</f>
        <v>9</v>
      </c>
      <c r="G435" s="71">
        <f>G434</f>
        <v>25</v>
      </c>
      <c r="H435" s="71">
        <f>H434</f>
        <v>0</v>
      </c>
      <c r="M435" s="2"/>
      <c r="N435" s="71">
        <f>N434</f>
        <v>0</v>
      </c>
      <c r="O435" s="71" t="str">
        <f>O434</f>
        <v>N</v>
      </c>
      <c r="P435" s="45" t="str">
        <f t="shared" si="197"/>
        <v>Beide</v>
      </c>
      <c r="T435" s="71">
        <f>T434</f>
        <v>5</v>
      </c>
      <c r="V435" s="3">
        <f>V434*3</f>
        <v>81000</v>
      </c>
      <c r="X435">
        <f t="shared" si="186"/>
        <v>0</v>
      </c>
      <c r="Y435">
        <f t="shared" si="187"/>
        <v>0</v>
      </c>
      <c r="Z435">
        <f t="shared" si="188"/>
        <v>0</v>
      </c>
      <c r="AA435">
        <f t="shared" si="189"/>
        <v>0</v>
      </c>
      <c r="AB435">
        <f t="shared" si="190"/>
        <v>0</v>
      </c>
      <c r="AC435">
        <f t="shared" si="191"/>
        <v>0</v>
      </c>
      <c r="AD435">
        <f t="shared" si="185"/>
        <v>0</v>
      </c>
      <c r="AE435">
        <f t="shared" si="192"/>
        <v>0</v>
      </c>
      <c r="AF435" s="3">
        <f t="shared" si="193"/>
        <v>0</v>
      </c>
      <c r="AH435">
        <f t="shared" si="194"/>
        <v>0</v>
      </c>
    </row>
    <row r="436" spans="1:34" hidden="1" outlineLevel="2" x14ac:dyDescent="0.25">
      <c r="B436" t="s">
        <v>454</v>
      </c>
      <c r="C436" s="71">
        <f>C434</f>
        <v>3</v>
      </c>
      <c r="D436" s="71" t="s">
        <v>684</v>
      </c>
      <c r="E436" s="71">
        <f>E434</f>
        <v>8</v>
      </c>
      <c r="F436" s="71">
        <f>F434</f>
        <v>9</v>
      </c>
      <c r="G436" s="71">
        <f>G434</f>
        <v>25</v>
      </c>
      <c r="H436" s="71">
        <f>H434</f>
        <v>0</v>
      </c>
      <c r="M436" s="2"/>
      <c r="N436" s="71">
        <f>N434</f>
        <v>0</v>
      </c>
      <c r="O436" s="71" t="str">
        <f>O434</f>
        <v>N</v>
      </c>
      <c r="P436" s="45" t="str">
        <f t="shared" si="197"/>
        <v>Beide</v>
      </c>
      <c r="T436" s="71">
        <f>T434</f>
        <v>5</v>
      </c>
      <c r="V436" s="3">
        <f>V434*0.2</f>
        <v>5400</v>
      </c>
      <c r="X436">
        <f t="shared" si="186"/>
        <v>0</v>
      </c>
      <c r="Y436">
        <f t="shared" si="187"/>
        <v>0</v>
      </c>
      <c r="Z436">
        <f t="shared" si="188"/>
        <v>0</v>
      </c>
      <c r="AA436">
        <f t="shared" si="189"/>
        <v>0</v>
      </c>
      <c r="AB436">
        <f t="shared" si="190"/>
        <v>0</v>
      </c>
      <c r="AC436">
        <f t="shared" si="191"/>
        <v>0</v>
      </c>
      <c r="AD436">
        <f t="shared" si="185"/>
        <v>0</v>
      </c>
      <c r="AE436">
        <f t="shared" si="192"/>
        <v>0</v>
      </c>
      <c r="AF436" s="3">
        <f t="shared" si="193"/>
        <v>0</v>
      </c>
      <c r="AH436">
        <f t="shared" si="194"/>
        <v>0</v>
      </c>
    </row>
    <row r="437" spans="1:34" hidden="1" outlineLevel="2" x14ac:dyDescent="0.25">
      <c r="B437" t="s">
        <v>277</v>
      </c>
      <c r="C437" s="71">
        <f>C434</f>
        <v>3</v>
      </c>
      <c r="D437" s="71" t="s">
        <v>683</v>
      </c>
      <c r="E437" s="71">
        <f>E434</f>
        <v>8</v>
      </c>
      <c r="F437" s="71">
        <f>F434</f>
        <v>9</v>
      </c>
      <c r="G437" s="71">
        <f>G434</f>
        <v>25</v>
      </c>
      <c r="H437" s="71">
        <f>H434</f>
        <v>0</v>
      </c>
      <c r="M437" s="2"/>
      <c r="N437" s="71">
        <f>N434</f>
        <v>0</v>
      </c>
      <c r="O437" s="71" t="str">
        <f>O434</f>
        <v>N</v>
      </c>
      <c r="P437" s="45" t="str">
        <f t="shared" si="197"/>
        <v>Beide</v>
      </c>
      <c r="T437" s="71">
        <f>T434*1.1</f>
        <v>5.5</v>
      </c>
      <c r="V437" s="3">
        <f>V434/2</f>
        <v>13500</v>
      </c>
      <c r="X437">
        <f t="shared" si="186"/>
        <v>0</v>
      </c>
      <c r="Y437">
        <f t="shared" si="187"/>
        <v>0</v>
      </c>
      <c r="Z437">
        <f t="shared" si="188"/>
        <v>0</v>
      </c>
      <c r="AA437">
        <f t="shared" si="189"/>
        <v>0</v>
      </c>
      <c r="AB437">
        <f t="shared" si="190"/>
        <v>0</v>
      </c>
      <c r="AC437">
        <f t="shared" si="191"/>
        <v>0</v>
      </c>
      <c r="AD437">
        <f t="shared" si="185"/>
        <v>0</v>
      </c>
      <c r="AE437">
        <f t="shared" si="192"/>
        <v>0</v>
      </c>
      <c r="AF437" s="3">
        <f t="shared" si="193"/>
        <v>0</v>
      </c>
      <c r="AH437">
        <f t="shared" si="194"/>
        <v>0</v>
      </c>
    </row>
    <row r="438" spans="1:34" hidden="1" outlineLevel="2" x14ac:dyDescent="0.25">
      <c r="B438" t="s">
        <v>462</v>
      </c>
      <c r="C438" s="71">
        <f>C434</f>
        <v>3</v>
      </c>
      <c r="D438" s="71" t="s">
        <v>684</v>
      </c>
      <c r="E438" s="71">
        <f>E434</f>
        <v>8</v>
      </c>
      <c r="F438" s="71">
        <f>F434</f>
        <v>9</v>
      </c>
      <c r="G438" s="71">
        <f>G434</f>
        <v>25</v>
      </c>
      <c r="H438" s="71">
        <f>H434</f>
        <v>0</v>
      </c>
      <c r="M438" s="2"/>
      <c r="N438" s="71">
        <f>N434</f>
        <v>0</v>
      </c>
      <c r="O438" s="71" t="str">
        <f>O434</f>
        <v>N</v>
      </c>
      <c r="P438" s="45" t="str">
        <f t="shared" si="197"/>
        <v>Beide</v>
      </c>
      <c r="T438" s="71">
        <f>T434</f>
        <v>5</v>
      </c>
      <c r="V438" s="3">
        <f>V434*5</f>
        <v>135000</v>
      </c>
      <c r="X438">
        <f t="shared" si="186"/>
        <v>0</v>
      </c>
      <c r="Y438">
        <f t="shared" si="187"/>
        <v>0</v>
      </c>
      <c r="Z438">
        <f t="shared" si="188"/>
        <v>0</v>
      </c>
      <c r="AA438">
        <f t="shared" si="189"/>
        <v>0</v>
      </c>
      <c r="AB438">
        <f t="shared" si="190"/>
        <v>0</v>
      </c>
      <c r="AC438">
        <f t="shared" si="191"/>
        <v>0</v>
      </c>
      <c r="AD438">
        <f t="shared" si="185"/>
        <v>0</v>
      </c>
      <c r="AE438">
        <f t="shared" si="192"/>
        <v>0</v>
      </c>
      <c r="AF438" s="3">
        <f t="shared" si="193"/>
        <v>0</v>
      </c>
      <c r="AH438">
        <f t="shared" si="194"/>
        <v>0</v>
      </c>
    </row>
    <row r="439" spans="1:34" hidden="1" outlineLevel="2" x14ac:dyDescent="0.25">
      <c r="B439" t="s">
        <v>457</v>
      </c>
      <c r="C439" s="71">
        <f>C434</f>
        <v>3</v>
      </c>
      <c r="D439" s="71" t="s">
        <v>684</v>
      </c>
      <c r="E439" s="71">
        <f>E434</f>
        <v>8</v>
      </c>
      <c r="F439" s="71">
        <f>F434</f>
        <v>9</v>
      </c>
      <c r="G439" s="71">
        <f>G434</f>
        <v>25</v>
      </c>
      <c r="H439" s="71">
        <f>H434</f>
        <v>0</v>
      </c>
      <c r="M439" s="2"/>
      <c r="N439" s="71">
        <f>N434</f>
        <v>0</v>
      </c>
      <c r="O439" s="71" t="str">
        <f>O434</f>
        <v>N</v>
      </c>
      <c r="P439" s="45" t="str">
        <f t="shared" si="197"/>
        <v>Beide</v>
      </c>
      <c r="T439" s="71">
        <f>T434</f>
        <v>5</v>
      </c>
      <c r="V439" s="3">
        <f>V434*2</f>
        <v>54000</v>
      </c>
      <c r="X439">
        <f t="shared" si="186"/>
        <v>0</v>
      </c>
      <c r="Y439">
        <f t="shared" si="187"/>
        <v>0</v>
      </c>
      <c r="Z439">
        <f t="shared" si="188"/>
        <v>0</v>
      </c>
      <c r="AA439">
        <f t="shared" si="189"/>
        <v>0</v>
      </c>
      <c r="AB439">
        <f t="shared" si="190"/>
        <v>0</v>
      </c>
      <c r="AC439">
        <f t="shared" si="191"/>
        <v>0</v>
      </c>
      <c r="AD439">
        <f t="shared" si="185"/>
        <v>0</v>
      </c>
      <c r="AE439">
        <f t="shared" si="192"/>
        <v>0</v>
      </c>
      <c r="AF439" s="3">
        <f t="shared" si="193"/>
        <v>0</v>
      </c>
      <c r="AH439">
        <f t="shared" si="194"/>
        <v>0</v>
      </c>
    </row>
    <row r="440" spans="1:34" hidden="1" outlineLevel="2" x14ac:dyDescent="0.25">
      <c r="B440" t="s">
        <v>464</v>
      </c>
      <c r="C440" s="71">
        <f>C434</f>
        <v>3</v>
      </c>
      <c r="D440" s="71" t="s">
        <v>684</v>
      </c>
      <c r="E440" s="71">
        <f>E434</f>
        <v>8</v>
      </c>
      <c r="F440" s="71">
        <f>F434</f>
        <v>9</v>
      </c>
      <c r="G440" s="71">
        <f>G434</f>
        <v>25</v>
      </c>
      <c r="H440" s="71">
        <f>H434</f>
        <v>0</v>
      </c>
      <c r="M440" s="2"/>
      <c r="N440" s="71">
        <f>N434</f>
        <v>0</v>
      </c>
      <c r="O440" s="71" t="str">
        <f>O434</f>
        <v>N</v>
      </c>
      <c r="P440" s="45" t="str">
        <f t="shared" si="197"/>
        <v>Beide</v>
      </c>
      <c r="T440" s="71">
        <f>T434</f>
        <v>5</v>
      </c>
      <c r="V440" s="3">
        <f>V434*4</f>
        <v>108000</v>
      </c>
      <c r="X440">
        <f t="shared" si="186"/>
        <v>0</v>
      </c>
      <c r="Y440">
        <f t="shared" si="187"/>
        <v>0</v>
      </c>
      <c r="Z440">
        <f t="shared" si="188"/>
        <v>0</v>
      </c>
      <c r="AA440">
        <f t="shared" si="189"/>
        <v>0</v>
      </c>
      <c r="AB440">
        <f t="shared" si="190"/>
        <v>0</v>
      </c>
      <c r="AC440">
        <f t="shared" si="191"/>
        <v>0</v>
      </c>
      <c r="AD440">
        <f t="shared" si="185"/>
        <v>0</v>
      </c>
      <c r="AE440">
        <f t="shared" si="192"/>
        <v>0</v>
      </c>
      <c r="AF440" s="3">
        <f t="shared" si="193"/>
        <v>0</v>
      </c>
      <c r="AH440">
        <f t="shared" si="194"/>
        <v>0</v>
      </c>
    </row>
    <row r="441" spans="1:34" hidden="1" outlineLevel="2" x14ac:dyDescent="0.25">
      <c r="B441" t="s">
        <v>458</v>
      </c>
      <c r="C441" s="71">
        <f>C434</f>
        <v>3</v>
      </c>
      <c r="D441" s="71" t="s">
        <v>684</v>
      </c>
      <c r="E441" s="71">
        <f>E434</f>
        <v>8</v>
      </c>
      <c r="F441" s="71">
        <f>F434</f>
        <v>9</v>
      </c>
      <c r="G441" s="71">
        <f>G434</f>
        <v>25</v>
      </c>
      <c r="H441" s="71">
        <f>H434</f>
        <v>0</v>
      </c>
      <c r="M441" s="2"/>
      <c r="N441" s="71">
        <f>N434</f>
        <v>0</v>
      </c>
      <c r="O441" s="71" t="str">
        <f>O434</f>
        <v>N</v>
      </c>
      <c r="P441" s="45" t="str">
        <f t="shared" si="197"/>
        <v>Beide</v>
      </c>
      <c r="T441" s="71">
        <f>T434*1.2</f>
        <v>6</v>
      </c>
      <c r="V441" s="3">
        <f>V434*2</f>
        <v>54000</v>
      </c>
      <c r="X441">
        <f t="shared" si="186"/>
        <v>0</v>
      </c>
      <c r="Y441">
        <f t="shared" si="187"/>
        <v>0</v>
      </c>
      <c r="Z441">
        <f t="shared" si="188"/>
        <v>0</v>
      </c>
      <c r="AA441">
        <f t="shared" si="189"/>
        <v>0</v>
      </c>
      <c r="AB441">
        <f t="shared" si="190"/>
        <v>0</v>
      </c>
      <c r="AC441">
        <f t="shared" si="191"/>
        <v>0</v>
      </c>
      <c r="AD441">
        <f t="shared" si="185"/>
        <v>0</v>
      </c>
      <c r="AE441">
        <f t="shared" si="192"/>
        <v>0</v>
      </c>
      <c r="AF441" s="3">
        <f t="shared" si="193"/>
        <v>0</v>
      </c>
      <c r="AH441">
        <f t="shared" si="194"/>
        <v>0</v>
      </c>
    </row>
    <row r="442" spans="1:34" hidden="1" outlineLevel="2" x14ac:dyDescent="0.25">
      <c r="B442" t="s">
        <v>233</v>
      </c>
      <c r="C442" s="71">
        <f>C434</f>
        <v>3</v>
      </c>
      <c r="D442" s="71" t="s">
        <v>684</v>
      </c>
      <c r="E442" s="71">
        <f>E434</f>
        <v>8</v>
      </c>
      <c r="F442" s="71">
        <f>F434</f>
        <v>9</v>
      </c>
      <c r="G442" s="71">
        <f>G434</f>
        <v>25</v>
      </c>
      <c r="H442" s="71">
        <f>H434</f>
        <v>0</v>
      </c>
      <c r="M442" s="2"/>
      <c r="N442" s="71">
        <f>N434</f>
        <v>0</v>
      </c>
      <c r="O442" s="71" t="str">
        <f>O434</f>
        <v>N</v>
      </c>
      <c r="P442" s="45" t="str">
        <f t="shared" si="197"/>
        <v>Beide</v>
      </c>
      <c r="T442" s="71">
        <f>T434</f>
        <v>5</v>
      </c>
      <c r="V442" s="3">
        <f>V434*1.5</f>
        <v>40500</v>
      </c>
      <c r="X442">
        <f t="shared" si="186"/>
        <v>0</v>
      </c>
      <c r="Y442">
        <f t="shared" si="187"/>
        <v>0</v>
      </c>
      <c r="Z442">
        <f t="shared" si="188"/>
        <v>0</v>
      </c>
      <c r="AA442">
        <f t="shared" si="189"/>
        <v>0</v>
      </c>
      <c r="AB442">
        <f t="shared" si="190"/>
        <v>0</v>
      </c>
      <c r="AC442">
        <f t="shared" si="191"/>
        <v>0</v>
      </c>
      <c r="AD442">
        <f t="shared" si="185"/>
        <v>0</v>
      </c>
      <c r="AE442">
        <f t="shared" si="192"/>
        <v>0</v>
      </c>
      <c r="AF442" s="3">
        <f t="shared" si="193"/>
        <v>0</v>
      </c>
      <c r="AH442">
        <f t="shared" si="194"/>
        <v>0</v>
      </c>
    </row>
    <row r="443" spans="1:34" hidden="1" outlineLevel="2" x14ac:dyDescent="0.25">
      <c r="B443" t="s">
        <v>465</v>
      </c>
      <c r="C443" s="71">
        <f>C434</f>
        <v>3</v>
      </c>
      <c r="D443" s="71" t="s">
        <v>683</v>
      </c>
      <c r="E443" s="71">
        <f>E434</f>
        <v>8</v>
      </c>
      <c r="F443" s="71">
        <f>F434</f>
        <v>9</v>
      </c>
      <c r="G443" s="71">
        <f>G434/2</f>
        <v>12.5</v>
      </c>
      <c r="H443" s="71">
        <f>H434</f>
        <v>0</v>
      </c>
      <c r="M443" s="2"/>
      <c r="N443" s="71">
        <f>N434</f>
        <v>0</v>
      </c>
      <c r="O443" s="71" t="str">
        <f>O434</f>
        <v>N</v>
      </c>
      <c r="P443" s="45" t="str">
        <f t="shared" si="197"/>
        <v>Beide</v>
      </c>
      <c r="T443" s="71">
        <f>T434*1.1</f>
        <v>5.5</v>
      </c>
      <c r="V443" s="3">
        <f>V434*2</f>
        <v>54000</v>
      </c>
      <c r="X443">
        <f t="shared" si="186"/>
        <v>0</v>
      </c>
      <c r="Y443">
        <f t="shared" si="187"/>
        <v>0</v>
      </c>
      <c r="Z443">
        <f t="shared" si="188"/>
        <v>0</v>
      </c>
      <c r="AA443">
        <f t="shared" si="189"/>
        <v>0</v>
      </c>
      <c r="AB443">
        <f t="shared" si="190"/>
        <v>0</v>
      </c>
      <c r="AC443">
        <f t="shared" si="191"/>
        <v>0</v>
      </c>
      <c r="AD443">
        <f t="shared" si="185"/>
        <v>0</v>
      </c>
      <c r="AE443">
        <f t="shared" si="192"/>
        <v>0</v>
      </c>
      <c r="AF443" s="3">
        <f t="shared" si="193"/>
        <v>0</v>
      </c>
      <c r="AH443">
        <f t="shared" si="194"/>
        <v>0</v>
      </c>
    </row>
    <row r="444" spans="1:34" hidden="1" outlineLevel="2" x14ac:dyDescent="0.25">
      <c r="B444" t="s">
        <v>459</v>
      </c>
      <c r="C444" s="71">
        <f>C434</f>
        <v>3</v>
      </c>
      <c r="D444" s="71" t="s">
        <v>683</v>
      </c>
      <c r="E444" s="71">
        <f>E434*4</f>
        <v>32</v>
      </c>
      <c r="F444" s="71">
        <f>F434</f>
        <v>9</v>
      </c>
      <c r="G444" s="71">
        <f>G434</f>
        <v>25</v>
      </c>
      <c r="H444" s="71">
        <f>H434</f>
        <v>0</v>
      </c>
      <c r="M444" s="2"/>
      <c r="N444" s="71">
        <f>N434</f>
        <v>0</v>
      </c>
      <c r="O444" s="71" t="str">
        <f>O434</f>
        <v>N</v>
      </c>
      <c r="P444" s="45" t="str">
        <f t="shared" si="197"/>
        <v>Beide</v>
      </c>
      <c r="T444" s="71">
        <f>T434/2</f>
        <v>2.5</v>
      </c>
      <c r="V444" s="3">
        <f>V434*2</f>
        <v>54000</v>
      </c>
      <c r="X444">
        <f t="shared" si="186"/>
        <v>0</v>
      </c>
      <c r="Y444">
        <f t="shared" si="187"/>
        <v>0</v>
      </c>
      <c r="Z444">
        <f t="shared" si="188"/>
        <v>0</v>
      </c>
      <c r="AA444">
        <f t="shared" si="189"/>
        <v>0</v>
      </c>
      <c r="AB444">
        <f t="shared" si="190"/>
        <v>0</v>
      </c>
      <c r="AC444">
        <f t="shared" si="191"/>
        <v>0</v>
      </c>
      <c r="AD444">
        <f t="shared" si="185"/>
        <v>0</v>
      </c>
      <c r="AE444">
        <f t="shared" si="192"/>
        <v>0</v>
      </c>
      <c r="AF444" s="3">
        <f t="shared" si="193"/>
        <v>0</v>
      </c>
      <c r="AH444">
        <f t="shared" si="194"/>
        <v>0</v>
      </c>
    </row>
    <row r="445" spans="1:34" hidden="1" outlineLevel="2" x14ac:dyDescent="0.25">
      <c r="B445" t="s">
        <v>467</v>
      </c>
      <c r="C445" s="71">
        <f>C434</f>
        <v>3</v>
      </c>
      <c r="D445" s="71" t="s">
        <v>684</v>
      </c>
      <c r="E445" s="71">
        <f>E434</f>
        <v>8</v>
      </c>
      <c r="F445" s="71">
        <f>F434</f>
        <v>9</v>
      </c>
      <c r="G445" s="71">
        <f>G434/2</f>
        <v>12.5</v>
      </c>
      <c r="H445" s="71">
        <f>H434</f>
        <v>0</v>
      </c>
      <c r="M445" s="2"/>
      <c r="N445" s="71">
        <f>N434</f>
        <v>0</v>
      </c>
      <c r="O445" s="71" t="str">
        <f>O434</f>
        <v>N</v>
      </c>
      <c r="P445" s="45" t="str">
        <f t="shared" si="197"/>
        <v>Beide</v>
      </c>
      <c r="T445" s="71">
        <f>T434*1.5</f>
        <v>7.5</v>
      </c>
      <c r="V445" s="3">
        <f>V434*5</f>
        <v>135000</v>
      </c>
      <c r="X445">
        <f t="shared" si="186"/>
        <v>0</v>
      </c>
      <c r="Y445">
        <f t="shared" si="187"/>
        <v>0</v>
      </c>
      <c r="Z445">
        <f t="shared" si="188"/>
        <v>0</v>
      </c>
      <c r="AA445">
        <f t="shared" si="189"/>
        <v>0</v>
      </c>
      <c r="AB445">
        <f t="shared" si="190"/>
        <v>0</v>
      </c>
      <c r="AC445">
        <f t="shared" si="191"/>
        <v>0</v>
      </c>
      <c r="AD445">
        <f t="shared" si="185"/>
        <v>0</v>
      </c>
      <c r="AE445">
        <f t="shared" si="192"/>
        <v>0</v>
      </c>
      <c r="AF445" s="3">
        <f t="shared" si="193"/>
        <v>0</v>
      </c>
      <c r="AH445">
        <f t="shared" si="194"/>
        <v>0</v>
      </c>
    </row>
    <row r="446" spans="1:34" hidden="1" outlineLevel="2" x14ac:dyDescent="0.25">
      <c r="B446" t="s">
        <v>461</v>
      </c>
      <c r="C446" s="71">
        <f>C434</f>
        <v>3</v>
      </c>
      <c r="D446" s="71" t="s">
        <v>684</v>
      </c>
      <c r="E446" s="71">
        <f>E434</f>
        <v>8</v>
      </c>
      <c r="F446" s="71">
        <f>F434</f>
        <v>9</v>
      </c>
      <c r="G446" s="71">
        <f>G434</f>
        <v>25</v>
      </c>
      <c r="H446" s="71">
        <f>H434</f>
        <v>0</v>
      </c>
      <c r="M446" s="2"/>
      <c r="N446" s="71">
        <f>N434</f>
        <v>0</v>
      </c>
      <c r="O446" s="71" t="str">
        <f>O434</f>
        <v>N</v>
      </c>
      <c r="P446" s="45" t="str">
        <f t="shared" si="197"/>
        <v>Beide</v>
      </c>
      <c r="T446" s="71">
        <f>T434</f>
        <v>5</v>
      </c>
      <c r="V446" s="3">
        <f>V434</f>
        <v>27000</v>
      </c>
      <c r="X446">
        <f t="shared" si="186"/>
        <v>0</v>
      </c>
      <c r="Y446">
        <f t="shared" si="187"/>
        <v>0</v>
      </c>
      <c r="Z446">
        <f t="shared" si="188"/>
        <v>0</v>
      </c>
      <c r="AA446">
        <f t="shared" si="189"/>
        <v>0</v>
      </c>
      <c r="AB446">
        <f t="shared" si="190"/>
        <v>0</v>
      </c>
      <c r="AC446">
        <f t="shared" si="191"/>
        <v>0</v>
      </c>
      <c r="AD446">
        <f t="shared" si="185"/>
        <v>0</v>
      </c>
      <c r="AE446">
        <f t="shared" si="192"/>
        <v>0</v>
      </c>
      <c r="AF446" s="3">
        <f t="shared" si="193"/>
        <v>0</v>
      </c>
      <c r="AH446">
        <f t="shared" si="194"/>
        <v>0</v>
      </c>
    </row>
    <row r="447" spans="1:34" hidden="1" outlineLevel="2" x14ac:dyDescent="0.25">
      <c r="B447" t="s">
        <v>460</v>
      </c>
      <c r="C447" s="71">
        <f>C434</f>
        <v>3</v>
      </c>
      <c r="D447" s="71" t="s">
        <v>692</v>
      </c>
      <c r="E447" s="71">
        <v>0</v>
      </c>
      <c r="F447" s="71">
        <f>F434</f>
        <v>9</v>
      </c>
      <c r="G447" s="71">
        <f>G434</f>
        <v>25</v>
      </c>
      <c r="H447" s="71">
        <f>H434</f>
        <v>0</v>
      </c>
      <c r="M447" s="2"/>
      <c r="N447" s="71">
        <f>N434</f>
        <v>0</v>
      </c>
      <c r="O447" s="71" t="str">
        <f>O434</f>
        <v>N</v>
      </c>
      <c r="P447" s="45" t="str">
        <f t="shared" si="197"/>
        <v>Beide</v>
      </c>
      <c r="T447" s="71">
        <f>T434</f>
        <v>5</v>
      </c>
      <c r="V447" s="3">
        <f>V434*2</f>
        <v>54000</v>
      </c>
      <c r="X447">
        <f t="shared" si="186"/>
        <v>0</v>
      </c>
      <c r="Y447">
        <f t="shared" si="187"/>
        <v>0</v>
      </c>
      <c r="Z447">
        <f t="shared" si="188"/>
        <v>0</v>
      </c>
      <c r="AA447">
        <f t="shared" si="189"/>
        <v>0</v>
      </c>
      <c r="AB447">
        <f t="shared" si="190"/>
        <v>0</v>
      </c>
      <c r="AC447">
        <f t="shared" si="191"/>
        <v>0</v>
      </c>
      <c r="AD447">
        <f t="shared" si="185"/>
        <v>0</v>
      </c>
      <c r="AE447">
        <f t="shared" si="192"/>
        <v>0</v>
      </c>
      <c r="AF447" s="3">
        <f t="shared" si="193"/>
        <v>0</v>
      </c>
      <c r="AH447">
        <f t="shared" si="194"/>
        <v>0</v>
      </c>
    </row>
    <row r="448" spans="1:34" hidden="1" outlineLevel="2" x14ac:dyDescent="0.25">
      <c r="B448" t="s">
        <v>466</v>
      </c>
      <c r="C448" s="71">
        <f>C434</f>
        <v>3</v>
      </c>
      <c r="D448" s="71" t="s">
        <v>684</v>
      </c>
      <c r="E448" s="71">
        <f>E434</f>
        <v>8</v>
      </c>
      <c r="F448" s="71">
        <f>F434</f>
        <v>9</v>
      </c>
      <c r="G448" s="71">
        <f>G434/2</f>
        <v>12.5</v>
      </c>
      <c r="H448" s="71">
        <f>H434</f>
        <v>0</v>
      </c>
      <c r="M448" s="2"/>
      <c r="N448" s="71">
        <f>N434</f>
        <v>0</v>
      </c>
      <c r="O448" s="71" t="str">
        <f>O434</f>
        <v>N</v>
      </c>
      <c r="P448" s="45" t="str">
        <f t="shared" si="197"/>
        <v>Beide</v>
      </c>
      <c r="T448" s="71">
        <f>T434*1.3</f>
        <v>6.5</v>
      </c>
      <c r="V448" s="3">
        <f>V434*2</f>
        <v>54000</v>
      </c>
      <c r="X448">
        <f t="shared" si="186"/>
        <v>0</v>
      </c>
      <c r="Y448">
        <f t="shared" si="187"/>
        <v>0</v>
      </c>
      <c r="Z448">
        <f t="shared" si="188"/>
        <v>0</v>
      </c>
      <c r="AA448">
        <f t="shared" si="189"/>
        <v>0</v>
      </c>
      <c r="AB448">
        <f t="shared" si="190"/>
        <v>0</v>
      </c>
      <c r="AC448">
        <f t="shared" si="191"/>
        <v>0</v>
      </c>
      <c r="AD448">
        <f t="shared" si="185"/>
        <v>0</v>
      </c>
      <c r="AE448">
        <f t="shared" si="192"/>
        <v>0</v>
      </c>
      <c r="AF448" s="3">
        <f t="shared" si="193"/>
        <v>0</v>
      </c>
      <c r="AH448">
        <f t="shared" si="194"/>
        <v>0</v>
      </c>
    </row>
    <row r="449" spans="1:34" s="25" customFormat="1" hidden="1" outlineLevel="1" collapsed="1" x14ac:dyDescent="0.25">
      <c r="A449" s="25" t="s">
        <v>400</v>
      </c>
      <c r="B449" s="25" t="s">
        <v>53</v>
      </c>
      <c r="C449" s="45">
        <v>4</v>
      </c>
      <c r="D449" s="45" t="s">
        <v>694</v>
      </c>
      <c r="E449" s="45">
        <v>12</v>
      </c>
      <c r="F449" s="45">
        <v>9</v>
      </c>
      <c r="G449" s="45">
        <v>15</v>
      </c>
      <c r="H449" s="45">
        <v>0</v>
      </c>
      <c r="I449" s="2"/>
      <c r="J449" s="2"/>
      <c r="K449" s="2"/>
      <c r="L449" s="2"/>
      <c r="M449" s="2"/>
      <c r="N449" s="45">
        <v>0</v>
      </c>
      <c r="O449" s="45" t="s">
        <v>636</v>
      </c>
      <c r="P449" s="45" t="str">
        <f t="shared" ref="P449:P463" si="198">IF(P403="Beide",P403,"Innere Sphäre")</f>
        <v>Beide</v>
      </c>
      <c r="Q449" s="45">
        <v>3</v>
      </c>
      <c r="R449" s="45">
        <v>2</v>
      </c>
      <c r="S449" s="45">
        <v>59</v>
      </c>
      <c r="T449" s="45">
        <v>7</v>
      </c>
      <c r="U449" s="48">
        <v>80000</v>
      </c>
      <c r="V449" s="48">
        <v>27000</v>
      </c>
      <c r="X449" s="25">
        <f t="shared" si="186"/>
        <v>0</v>
      </c>
      <c r="Y449" s="25">
        <f t="shared" si="187"/>
        <v>0</v>
      </c>
      <c r="Z449" s="25">
        <f t="shared" si="188"/>
        <v>0</v>
      </c>
      <c r="AA449" s="25">
        <f t="shared" si="189"/>
        <v>0</v>
      </c>
      <c r="AB449" s="25">
        <f t="shared" si="190"/>
        <v>0</v>
      </c>
      <c r="AC449" s="25">
        <f t="shared" si="191"/>
        <v>0</v>
      </c>
      <c r="AD449" s="25">
        <f t="shared" si="185"/>
        <v>0</v>
      </c>
      <c r="AE449" s="25">
        <f t="shared" si="192"/>
        <v>0</v>
      </c>
      <c r="AF449" s="48">
        <f t="shared" si="193"/>
        <v>0</v>
      </c>
      <c r="AH449" s="25">
        <f t="shared" si="194"/>
        <v>0</v>
      </c>
    </row>
    <row r="450" spans="1:34" hidden="1" outlineLevel="2" x14ac:dyDescent="0.25">
      <c r="B450" t="s">
        <v>463</v>
      </c>
      <c r="C450" s="71">
        <f>C449</f>
        <v>4</v>
      </c>
      <c r="D450" s="71" t="s">
        <v>693</v>
      </c>
      <c r="E450" s="71">
        <f>E449</f>
        <v>12</v>
      </c>
      <c r="F450" s="71">
        <f>F449</f>
        <v>9</v>
      </c>
      <c r="G450" s="71">
        <f>G449</f>
        <v>15</v>
      </c>
      <c r="H450" s="71">
        <f>H449</f>
        <v>0</v>
      </c>
      <c r="M450" s="2"/>
      <c r="N450" s="71">
        <f>N449</f>
        <v>0</v>
      </c>
      <c r="O450" s="71" t="str">
        <f>O449</f>
        <v>N</v>
      </c>
      <c r="P450" s="45" t="str">
        <f t="shared" si="198"/>
        <v>Beide</v>
      </c>
      <c r="T450" s="71">
        <f>T449</f>
        <v>7</v>
      </c>
      <c r="V450" s="3">
        <f>V449*3</f>
        <v>81000</v>
      </c>
      <c r="X450">
        <f t="shared" si="186"/>
        <v>0</v>
      </c>
      <c r="Y450">
        <f t="shared" si="187"/>
        <v>0</v>
      </c>
      <c r="Z450">
        <f t="shared" si="188"/>
        <v>0</v>
      </c>
      <c r="AA450">
        <f t="shared" si="189"/>
        <v>0</v>
      </c>
      <c r="AB450">
        <f t="shared" si="190"/>
        <v>0</v>
      </c>
      <c r="AC450">
        <f t="shared" si="191"/>
        <v>0</v>
      </c>
      <c r="AD450">
        <f t="shared" si="185"/>
        <v>0</v>
      </c>
      <c r="AE450">
        <f t="shared" si="192"/>
        <v>0</v>
      </c>
      <c r="AF450" s="3">
        <f t="shared" si="193"/>
        <v>0</v>
      </c>
      <c r="AH450">
        <f t="shared" si="194"/>
        <v>0</v>
      </c>
    </row>
    <row r="451" spans="1:34" hidden="1" outlineLevel="2" x14ac:dyDescent="0.25">
      <c r="B451" t="s">
        <v>454</v>
      </c>
      <c r="C451" s="71">
        <f>C449</f>
        <v>4</v>
      </c>
      <c r="D451" s="71" t="s">
        <v>684</v>
      </c>
      <c r="E451" s="71">
        <f>E449</f>
        <v>12</v>
      </c>
      <c r="F451" s="71">
        <f>F449</f>
        <v>9</v>
      </c>
      <c r="G451" s="71">
        <f>G449</f>
        <v>15</v>
      </c>
      <c r="H451" s="71">
        <f>H449</f>
        <v>0</v>
      </c>
      <c r="M451" s="2"/>
      <c r="N451" s="71">
        <f>N449</f>
        <v>0</v>
      </c>
      <c r="O451" s="71" t="str">
        <f>O449</f>
        <v>N</v>
      </c>
      <c r="P451" s="45" t="str">
        <f t="shared" si="198"/>
        <v>Beide</v>
      </c>
      <c r="T451" s="71">
        <f>T449</f>
        <v>7</v>
      </c>
      <c r="V451" s="3">
        <f>V449*0.2</f>
        <v>5400</v>
      </c>
      <c r="X451">
        <f t="shared" si="186"/>
        <v>0</v>
      </c>
      <c r="Y451">
        <f t="shared" si="187"/>
        <v>0</v>
      </c>
      <c r="Z451">
        <f t="shared" si="188"/>
        <v>0</v>
      </c>
      <c r="AA451">
        <f t="shared" si="189"/>
        <v>0</v>
      </c>
      <c r="AB451">
        <f t="shared" si="190"/>
        <v>0</v>
      </c>
      <c r="AC451">
        <f t="shared" si="191"/>
        <v>0</v>
      </c>
      <c r="AD451">
        <f t="shared" si="185"/>
        <v>0</v>
      </c>
      <c r="AE451">
        <f t="shared" si="192"/>
        <v>0</v>
      </c>
      <c r="AF451" s="3">
        <f t="shared" si="193"/>
        <v>0</v>
      </c>
      <c r="AH451">
        <f t="shared" si="194"/>
        <v>0</v>
      </c>
    </row>
    <row r="452" spans="1:34" hidden="1" outlineLevel="2" x14ac:dyDescent="0.25">
      <c r="B452" t="s">
        <v>277</v>
      </c>
      <c r="C452" s="71">
        <f>C449</f>
        <v>4</v>
      </c>
      <c r="D452" s="71" t="s">
        <v>683</v>
      </c>
      <c r="E452" s="71">
        <f>E449</f>
        <v>12</v>
      </c>
      <c r="F452" s="71">
        <f>F449</f>
        <v>9</v>
      </c>
      <c r="G452" s="71">
        <f>G449</f>
        <v>15</v>
      </c>
      <c r="H452" s="71">
        <f>H449</f>
        <v>0</v>
      </c>
      <c r="M452" s="2"/>
      <c r="N452" s="71">
        <f>N449</f>
        <v>0</v>
      </c>
      <c r="O452" s="71" t="str">
        <f>O449</f>
        <v>N</v>
      </c>
      <c r="P452" s="45" t="str">
        <f t="shared" si="198"/>
        <v>Beide</v>
      </c>
      <c r="T452" s="71">
        <f>T449*1.1</f>
        <v>7.7000000000000011</v>
      </c>
      <c r="V452" s="3">
        <f>V449/2</f>
        <v>13500</v>
      </c>
      <c r="X452">
        <f t="shared" si="186"/>
        <v>0</v>
      </c>
      <c r="Y452">
        <f t="shared" si="187"/>
        <v>0</v>
      </c>
      <c r="Z452">
        <f t="shared" si="188"/>
        <v>0</v>
      </c>
      <c r="AA452">
        <f t="shared" si="189"/>
        <v>0</v>
      </c>
      <c r="AB452">
        <f t="shared" si="190"/>
        <v>0</v>
      </c>
      <c r="AC452">
        <f t="shared" si="191"/>
        <v>0</v>
      </c>
      <c r="AD452">
        <f t="shared" si="185"/>
        <v>0</v>
      </c>
      <c r="AE452">
        <f t="shared" si="192"/>
        <v>0</v>
      </c>
      <c r="AF452" s="3">
        <f t="shared" si="193"/>
        <v>0</v>
      </c>
      <c r="AH452">
        <f t="shared" si="194"/>
        <v>0</v>
      </c>
    </row>
    <row r="453" spans="1:34" hidden="1" outlineLevel="2" x14ac:dyDescent="0.25">
      <c r="B453" t="s">
        <v>462</v>
      </c>
      <c r="C453" s="71">
        <f>C449</f>
        <v>4</v>
      </c>
      <c r="D453" s="71" t="s">
        <v>684</v>
      </c>
      <c r="E453" s="71">
        <f>E449</f>
        <v>12</v>
      </c>
      <c r="F453" s="71">
        <f>F449</f>
        <v>9</v>
      </c>
      <c r="G453" s="71">
        <f>G449</f>
        <v>15</v>
      </c>
      <c r="H453" s="71">
        <f>H449</f>
        <v>0</v>
      </c>
      <c r="M453" s="2"/>
      <c r="N453" s="71">
        <f>N449</f>
        <v>0</v>
      </c>
      <c r="O453" s="71" t="str">
        <f>O449</f>
        <v>N</v>
      </c>
      <c r="P453" s="45" t="str">
        <f t="shared" si="198"/>
        <v>Beide</v>
      </c>
      <c r="T453" s="71">
        <f>T449</f>
        <v>7</v>
      </c>
      <c r="V453" s="3">
        <f>V449*5</f>
        <v>135000</v>
      </c>
      <c r="X453">
        <f t="shared" si="186"/>
        <v>0</v>
      </c>
      <c r="Y453">
        <f t="shared" si="187"/>
        <v>0</v>
      </c>
      <c r="Z453">
        <f t="shared" si="188"/>
        <v>0</v>
      </c>
      <c r="AA453">
        <f t="shared" si="189"/>
        <v>0</v>
      </c>
      <c r="AB453">
        <f t="shared" si="190"/>
        <v>0</v>
      </c>
      <c r="AC453">
        <f t="shared" si="191"/>
        <v>0</v>
      </c>
      <c r="AD453">
        <f t="shared" si="185"/>
        <v>0</v>
      </c>
      <c r="AE453">
        <f t="shared" si="192"/>
        <v>0</v>
      </c>
      <c r="AF453" s="3">
        <f t="shared" si="193"/>
        <v>0</v>
      </c>
      <c r="AH453">
        <f t="shared" si="194"/>
        <v>0</v>
      </c>
    </row>
    <row r="454" spans="1:34" hidden="1" outlineLevel="2" x14ac:dyDescent="0.25">
      <c r="B454" t="s">
        <v>457</v>
      </c>
      <c r="C454" s="71">
        <f>C449</f>
        <v>4</v>
      </c>
      <c r="D454" s="71" t="s">
        <v>684</v>
      </c>
      <c r="E454" s="71">
        <f>E449</f>
        <v>12</v>
      </c>
      <c r="F454" s="71">
        <f>F449</f>
        <v>9</v>
      </c>
      <c r="G454" s="71">
        <f>G449</f>
        <v>15</v>
      </c>
      <c r="H454" s="71">
        <f>H449</f>
        <v>0</v>
      </c>
      <c r="M454" s="2"/>
      <c r="N454" s="71">
        <f>N449</f>
        <v>0</v>
      </c>
      <c r="O454" s="71" t="str">
        <f>O449</f>
        <v>N</v>
      </c>
      <c r="P454" s="45" t="str">
        <f t="shared" si="198"/>
        <v>Beide</v>
      </c>
      <c r="T454" s="71">
        <f>T449</f>
        <v>7</v>
      </c>
      <c r="V454" s="3">
        <f>V449*2</f>
        <v>54000</v>
      </c>
      <c r="X454">
        <f t="shared" si="186"/>
        <v>0</v>
      </c>
      <c r="Y454">
        <f t="shared" si="187"/>
        <v>0</v>
      </c>
      <c r="Z454">
        <f t="shared" si="188"/>
        <v>0</v>
      </c>
      <c r="AA454">
        <f t="shared" si="189"/>
        <v>0</v>
      </c>
      <c r="AB454">
        <f t="shared" si="190"/>
        <v>0</v>
      </c>
      <c r="AC454">
        <f t="shared" si="191"/>
        <v>0</v>
      </c>
      <c r="AD454">
        <f t="shared" si="185"/>
        <v>0</v>
      </c>
      <c r="AE454">
        <f t="shared" si="192"/>
        <v>0</v>
      </c>
      <c r="AF454" s="3">
        <f t="shared" si="193"/>
        <v>0</v>
      </c>
      <c r="AH454">
        <f t="shared" si="194"/>
        <v>0</v>
      </c>
    </row>
    <row r="455" spans="1:34" hidden="1" outlineLevel="2" x14ac:dyDescent="0.25">
      <c r="B455" t="s">
        <v>464</v>
      </c>
      <c r="C455" s="71">
        <f>C449</f>
        <v>4</v>
      </c>
      <c r="D455" s="71" t="s">
        <v>684</v>
      </c>
      <c r="E455" s="71">
        <f>E449</f>
        <v>12</v>
      </c>
      <c r="F455" s="71">
        <f>F449</f>
        <v>9</v>
      </c>
      <c r="G455" s="71">
        <f>G449</f>
        <v>15</v>
      </c>
      <c r="H455" s="71">
        <f>H449</f>
        <v>0</v>
      </c>
      <c r="M455" s="2"/>
      <c r="N455" s="71">
        <f>N449</f>
        <v>0</v>
      </c>
      <c r="O455" s="71" t="str">
        <f>O449</f>
        <v>N</v>
      </c>
      <c r="P455" s="45" t="str">
        <f t="shared" si="198"/>
        <v>Beide</v>
      </c>
      <c r="T455" s="71">
        <f>T449</f>
        <v>7</v>
      </c>
      <c r="V455" s="3">
        <f>V449*4</f>
        <v>108000</v>
      </c>
      <c r="X455">
        <f t="shared" si="186"/>
        <v>0</v>
      </c>
      <c r="Y455">
        <f t="shared" si="187"/>
        <v>0</v>
      </c>
      <c r="Z455">
        <f t="shared" si="188"/>
        <v>0</v>
      </c>
      <c r="AA455">
        <f t="shared" si="189"/>
        <v>0</v>
      </c>
      <c r="AB455">
        <f t="shared" si="190"/>
        <v>0</v>
      </c>
      <c r="AC455">
        <f t="shared" si="191"/>
        <v>0</v>
      </c>
      <c r="AD455">
        <f t="shared" si="185"/>
        <v>0</v>
      </c>
      <c r="AE455">
        <f t="shared" si="192"/>
        <v>0</v>
      </c>
      <c r="AF455" s="3">
        <f t="shared" si="193"/>
        <v>0</v>
      </c>
      <c r="AH455">
        <f t="shared" si="194"/>
        <v>0</v>
      </c>
    </row>
    <row r="456" spans="1:34" hidden="1" outlineLevel="2" x14ac:dyDescent="0.25">
      <c r="B456" t="s">
        <v>458</v>
      </c>
      <c r="C456" s="71">
        <f>C449</f>
        <v>4</v>
      </c>
      <c r="D456" s="71" t="s">
        <v>684</v>
      </c>
      <c r="E456" s="71">
        <f>E449</f>
        <v>12</v>
      </c>
      <c r="F456" s="71">
        <f>F449</f>
        <v>9</v>
      </c>
      <c r="G456" s="71">
        <f>G449</f>
        <v>15</v>
      </c>
      <c r="H456" s="71">
        <f>H449</f>
        <v>0</v>
      </c>
      <c r="M456" s="2"/>
      <c r="N456" s="71">
        <f>N449</f>
        <v>0</v>
      </c>
      <c r="O456" s="71" t="str">
        <f>O449</f>
        <v>N</v>
      </c>
      <c r="P456" s="45" t="str">
        <f t="shared" si="198"/>
        <v>Beide</v>
      </c>
      <c r="T456" s="71">
        <f>T449*1.2</f>
        <v>8.4</v>
      </c>
      <c r="V456" s="3">
        <f>V449*2</f>
        <v>54000</v>
      </c>
      <c r="X456">
        <f t="shared" si="186"/>
        <v>0</v>
      </c>
      <c r="Y456">
        <f t="shared" si="187"/>
        <v>0</v>
      </c>
      <c r="Z456">
        <f t="shared" si="188"/>
        <v>0</v>
      </c>
      <c r="AA456">
        <f t="shared" si="189"/>
        <v>0</v>
      </c>
      <c r="AB456">
        <f t="shared" si="190"/>
        <v>0</v>
      </c>
      <c r="AC456">
        <f t="shared" si="191"/>
        <v>0</v>
      </c>
      <c r="AD456">
        <f t="shared" si="185"/>
        <v>0</v>
      </c>
      <c r="AE456">
        <f t="shared" si="192"/>
        <v>0</v>
      </c>
      <c r="AF456" s="3">
        <f t="shared" si="193"/>
        <v>0</v>
      </c>
      <c r="AH456">
        <f t="shared" si="194"/>
        <v>0</v>
      </c>
    </row>
    <row r="457" spans="1:34" hidden="1" outlineLevel="2" x14ac:dyDescent="0.25">
      <c r="B457" t="s">
        <v>233</v>
      </c>
      <c r="C457" s="71">
        <f>C449</f>
        <v>4</v>
      </c>
      <c r="D457" s="71" t="s">
        <v>684</v>
      </c>
      <c r="E457" s="71">
        <f>E449</f>
        <v>12</v>
      </c>
      <c r="F457" s="71">
        <f>F449</f>
        <v>9</v>
      </c>
      <c r="G457" s="71">
        <f>G449</f>
        <v>15</v>
      </c>
      <c r="H457" s="71">
        <f>H449</f>
        <v>0</v>
      </c>
      <c r="M457" s="2"/>
      <c r="N457" s="71">
        <f>N449</f>
        <v>0</v>
      </c>
      <c r="O457" s="71" t="str">
        <f>O449</f>
        <v>N</v>
      </c>
      <c r="P457" s="45" t="str">
        <f t="shared" si="198"/>
        <v>Beide</v>
      </c>
      <c r="T457" s="71">
        <f>T449</f>
        <v>7</v>
      </c>
      <c r="V457" s="3">
        <f>V449*1.5</f>
        <v>40500</v>
      </c>
      <c r="X457">
        <f t="shared" si="186"/>
        <v>0</v>
      </c>
      <c r="Y457">
        <f t="shared" si="187"/>
        <v>0</v>
      </c>
      <c r="Z457">
        <f t="shared" si="188"/>
        <v>0</v>
      </c>
      <c r="AA457">
        <f t="shared" si="189"/>
        <v>0</v>
      </c>
      <c r="AB457">
        <f t="shared" si="190"/>
        <v>0</v>
      </c>
      <c r="AC457">
        <f t="shared" si="191"/>
        <v>0</v>
      </c>
      <c r="AD457">
        <f t="shared" ref="AD457:AD520" si="199">(I457+J457)*Q457*IF(O457="J",IF(P457="Innere Sphäre",0.25,0)+IF(P457="Clan",0.2,0)+IF(P457="Beide",0.2,0),0)</f>
        <v>0</v>
      </c>
      <c r="AE457">
        <f t="shared" si="192"/>
        <v>0</v>
      </c>
      <c r="AF457" s="3">
        <f t="shared" si="193"/>
        <v>0</v>
      </c>
      <c r="AH457">
        <f t="shared" si="194"/>
        <v>0</v>
      </c>
    </row>
    <row r="458" spans="1:34" hidden="1" outlineLevel="2" x14ac:dyDescent="0.25">
      <c r="B458" t="s">
        <v>465</v>
      </c>
      <c r="C458" s="71">
        <f>C449</f>
        <v>4</v>
      </c>
      <c r="D458" s="71" t="s">
        <v>683</v>
      </c>
      <c r="E458" s="71">
        <f>E449</f>
        <v>12</v>
      </c>
      <c r="F458" s="71">
        <f>F449</f>
        <v>9</v>
      </c>
      <c r="G458" s="71">
        <f>G449/2</f>
        <v>7.5</v>
      </c>
      <c r="H458" s="71">
        <f>H449</f>
        <v>0</v>
      </c>
      <c r="M458" s="2"/>
      <c r="N458" s="71">
        <f>N449</f>
        <v>0</v>
      </c>
      <c r="O458" s="71" t="str">
        <f>O449</f>
        <v>N</v>
      </c>
      <c r="P458" s="45" t="str">
        <f t="shared" si="198"/>
        <v>Beide</v>
      </c>
      <c r="T458" s="71">
        <f>T449*1.1</f>
        <v>7.7000000000000011</v>
      </c>
      <c r="V458" s="3">
        <f>V449*2</f>
        <v>54000</v>
      </c>
      <c r="X458">
        <f t="shared" si="186"/>
        <v>0</v>
      </c>
      <c r="Y458">
        <f t="shared" si="187"/>
        <v>0</v>
      </c>
      <c r="Z458">
        <f t="shared" si="188"/>
        <v>0</v>
      </c>
      <c r="AA458">
        <f t="shared" si="189"/>
        <v>0</v>
      </c>
      <c r="AB458">
        <f t="shared" si="190"/>
        <v>0</v>
      </c>
      <c r="AC458">
        <f t="shared" si="191"/>
        <v>0</v>
      </c>
      <c r="AD458">
        <f t="shared" si="199"/>
        <v>0</v>
      </c>
      <c r="AE458">
        <f t="shared" si="192"/>
        <v>0</v>
      </c>
      <c r="AF458" s="3">
        <f t="shared" si="193"/>
        <v>0</v>
      </c>
      <c r="AH458">
        <f t="shared" si="194"/>
        <v>0</v>
      </c>
    </row>
    <row r="459" spans="1:34" hidden="1" outlineLevel="2" x14ac:dyDescent="0.25">
      <c r="B459" t="s">
        <v>459</v>
      </c>
      <c r="C459" s="71">
        <f>C449</f>
        <v>4</v>
      </c>
      <c r="D459" s="71" t="s">
        <v>683</v>
      </c>
      <c r="E459" s="71">
        <f>E449*4</f>
        <v>48</v>
      </c>
      <c r="F459" s="71">
        <f>F449</f>
        <v>9</v>
      </c>
      <c r="G459" s="71">
        <f>G449</f>
        <v>15</v>
      </c>
      <c r="H459" s="71">
        <f>H449</f>
        <v>0</v>
      </c>
      <c r="M459" s="2"/>
      <c r="N459" s="71">
        <f>N449</f>
        <v>0</v>
      </c>
      <c r="O459" s="71" t="str">
        <f>O449</f>
        <v>N</v>
      </c>
      <c r="P459" s="45" t="str">
        <f t="shared" si="198"/>
        <v>Beide</v>
      </c>
      <c r="T459" s="71">
        <f>T449/2</f>
        <v>3.5</v>
      </c>
      <c r="V459" s="3">
        <f>V449*2</f>
        <v>54000</v>
      </c>
      <c r="X459">
        <f t="shared" si="186"/>
        <v>0</v>
      </c>
      <c r="Y459">
        <f t="shared" si="187"/>
        <v>0</v>
      </c>
      <c r="Z459">
        <f t="shared" si="188"/>
        <v>0</v>
      </c>
      <c r="AA459">
        <f t="shared" si="189"/>
        <v>0</v>
      </c>
      <c r="AB459">
        <f t="shared" si="190"/>
        <v>0</v>
      </c>
      <c r="AC459">
        <f t="shared" si="191"/>
        <v>0</v>
      </c>
      <c r="AD459">
        <f t="shared" si="199"/>
        <v>0</v>
      </c>
      <c r="AE459">
        <f t="shared" si="192"/>
        <v>0</v>
      </c>
      <c r="AF459" s="3">
        <f t="shared" si="193"/>
        <v>0</v>
      </c>
      <c r="AH459">
        <f t="shared" si="194"/>
        <v>0</v>
      </c>
    </row>
    <row r="460" spans="1:34" hidden="1" outlineLevel="2" x14ac:dyDescent="0.25">
      <c r="B460" t="s">
        <v>467</v>
      </c>
      <c r="C460" s="71">
        <f>C449</f>
        <v>4</v>
      </c>
      <c r="D460" s="71" t="s">
        <v>684</v>
      </c>
      <c r="E460" s="71">
        <f>E449</f>
        <v>12</v>
      </c>
      <c r="F460" s="71">
        <f>F449</f>
        <v>9</v>
      </c>
      <c r="G460" s="71">
        <f>G449/2</f>
        <v>7.5</v>
      </c>
      <c r="H460" s="71">
        <f>H449</f>
        <v>0</v>
      </c>
      <c r="M460" s="2"/>
      <c r="N460" s="71">
        <f>N449</f>
        <v>0</v>
      </c>
      <c r="O460" s="71" t="str">
        <f>O449</f>
        <v>N</v>
      </c>
      <c r="P460" s="45" t="str">
        <f t="shared" si="198"/>
        <v>Beide</v>
      </c>
      <c r="T460" s="71">
        <f>T449*1.5</f>
        <v>10.5</v>
      </c>
      <c r="V460" s="3">
        <f>V449*5</f>
        <v>135000</v>
      </c>
      <c r="X460">
        <f t="shared" si="186"/>
        <v>0</v>
      </c>
      <c r="Y460">
        <f t="shared" si="187"/>
        <v>0</v>
      </c>
      <c r="Z460">
        <f t="shared" si="188"/>
        <v>0</v>
      </c>
      <c r="AA460">
        <f t="shared" si="189"/>
        <v>0</v>
      </c>
      <c r="AB460">
        <f t="shared" si="190"/>
        <v>0</v>
      </c>
      <c r="AC460">
        <f t="shared" si="191"/>
        <v>0</v>
      </c>
      <c r="AD460">
        <f t="shared" si="199"/>
        <v>0</v>
      </c>
      <c r="AE460">
        <f t="shared" si="192"/>
        <v>0</v>
      </c>
      <c r="AF460" s="3">
        <f t="shared" si="193"/>
        <v>0</v>
      </c>
      <c r="AH460">
        <f t="shared" si="194"/>
        <v>0</v>
      </c>
    </row>
    <row r="461" spans="1:34" hidden="1" outlineLevel="2" x14ac:dyDescent="0.25">
      <c r="B461" t="s">
        <v>461</v>
      </c>
      <c r="C461" s="71">
        <f>C449</f>
        <v>4</v>
      </c>
      <c r="D461" s="71" t="s">
        <v>684</v>
      </c>
      <c r="E461" s="71">
        <f>E449</f>
        <v>12</v>
      </c>
      <c r="F461" s="71">
        <f>F449</f>
        <v>9</v>
      </c>
      <c r="G461" s="71">
        <f>G449</f>
        <v>15</v>
      </c>
      <c r="H461" s="71">
        <f>H449</f>
        <v>0</v>
      </c>
      <c r="M461" s="2"/>
      <c r="N461" s="71">
        <f>N449</f>
        <v>0</v>
      </c>
      <c r="O461" s="71" t="str">
        <f>O449</f>
        <v>N</v>
      </c>
      <c r="P461" s="45" t="str">
        <f t="shared" si="198"/>
        <v>Beide</v>
      </c>
      <c r="T461" s="71">
        <f>T449</f>
        <v>7</v>
      </c>
      <c r="V461" s="3">
        <f>V449</f>
        <v>27000</v>
      </c>
      <c r="X461">
        <f t="shared" si="186"/>
        <v>0</v>
      </c>
      <c r="Y461">
        <f t="shared" si="187"/>
        <v>0</v>
      </c>
      <c r="Z461">
        <f t="shared" si="188"/>
        <v>0</v>
      </c>
      <c r="AA461">
        <f t="shared" si="189"/>
        <v>0</v>
      </c>
      <c r="AB461">
        <f t="shared" si="190"/>
        <v>0</v>
      </c>
      <c r="AC461">
        <f t="shared" si="191"/>
        <v>0</v>
      </c>
      <c r="AD461">
        <f t="shared" si="199"/>
        <v>0</v>
      </c>
      <c r="AE461">
        <f t="shared" si="192"/>
        <v>0</v>
      </c>
      <c r="AF461" s="3">
        <f t="shared" si="193"/>
        <v>0</v>
      </c>
      <c r="AH461">
        <f t="shared" si="194"/>
        <v>0</v>
      </c>
    </row>
    <row r="462" spans="1:34" hidden="1" outlineLevel="2" x14ac:dyDescent="0.25">
      <c r="B462" t="s">
        <v>460</v>
      </c>
      <c r="C462" s="71">
        <f>C449</f>
        <v>4</v>
      </c>
      <c r="D462" s="71" t="s">
        <v>692</v>
      </c>
      <c r="E462" s="71">
        <v>0</v>
      </c>
      <c r="F462" s="71">
        <f>F449</f>
        <v>9</v>
      </c>
      <c r="G462" s="71">
        <f>G449</f>
        <v>15</v>
      </c>
      <c r="H462" s="71">
        <f>H449</f>
        <v>0</v>
      </c>
      <c r="M462" s="2"/>
      <c r="N462" s="71">
        <f>N449</f>
        <v>0</v>
      </c>
      <c r="O462" s="71" t="str">
        <f>O449</f>
        <v>N</v>
      </c>
      <c r="P462" s="45" t="str">
        <f t="shared" si="198"/>
        <v>Beide</v>
      </c>
      <c r="T462" s="71">
        <f>T449</f>
        <v>7</v>
      </c>
      <c r="V462" s="3">
        <f>V449*2</f>
        <v>54000</v>
      </c>
      <c r="X462">
        <f t="shared" ref="X462:X521" si="200">C462*(I462+J462+K462+L462)/(1+H462)</f>
        <v>0</v>
      </c>
      <c r="Y462">
        <f t="shared" ref="Y462:Y521" si="201">Q462*(I462+J462)+M462/G462</f>
        <v>0</v>
      </c>
      <c r="Z462">
        <f t="shared" ref="Z462:Z521" si="202">R462*(I462+J462)+M462/G462</f>
        <v>0</v>
      </c>
      <c r="AA462">
        <f t="shared" ref="AA462:AA521" si="203">S462*(I462+J462+K462+L462)+T462*(M462/G462)</f>
        <v>0</v>
      </c>
      <c r="AB462">
        <f t="shared" ref="AB462:AB521" si="204">15*M462/G462</f>
        <v>0</v>
      </c>
      <c r="AC462">
        <f t="shared" ref="AC462:AC521" si="205">E462*(I462+J462+K462+L462)/(H462+1)</f>
        <v>0</v>
      </c>
      <c r="AD462">
        <f t="shared" si="199"/>
        <v>0</v>
      </c>
      <c r="AE462">
        <f t="shared" ref="AE462:AE521" si="206">IF(AD462&gt;0,S462*(I462+J462)*0.25,0)</f>
        <v>0</v>
      </c>
      <c r="AF462" s="3">
        <f t="shared" ref="AF462:AF521" si="207">U462*(I462+J462+K462+L462)+V462/G462*M462</f>
        <v>0</v>
      </c>
      <c r="AH462">
        <f t="shared" ref="AH462:AH521" si="208">(K462+L462)*Q462*1.1</f>
        <v>0</v>
      </c>
    </row>
    <row r="463" spans="1:34" hidden="1" outlineLevel="2" x14ac:dyDescent="0.25">
      <c r="B463" t="s">
        <v>466</v>
      </c>
      <c r="C463" s="71">
        <f>C449</f>
        <v>4</v>
      </c>
      <c r="D463" s="71" t="s">
        <v>684</v>
      </c>
      <c r="E463" s="71">
        <f>E449</f>
        <v>12</v>
      </c>
      <c r="F463" s="71">
        <f>F449</f>
        <v>9</v>
      </c>
      <c r="G463" s="71">
        <f>G449/2</f>
        <v>7.5</v>
      </c>
      <c r="H463" s="71">
        <f>H449</f>
        <v>0</v>
      </c>
      <c r="M463" s="2"/>
      <c r="N463" s="71">
        <f>N449</f>
        <v>0</v>
      </c>
      <c r="O463" s="71" t="str">
        <f>O449</f>
        <v>N</v>
      </c>
      <c r="P463" s="45" t="str">
        <f t="shared" si="198"/>
        <v>Beide</v>
      </c>
      <c r="T463" s="71">
        <f>T449*1.3</f>
        <v>9.1</v>
      </c>
      <c r="V463" s="3">
        <f>V449*2</f>
        <v>54000</v>
      </c>
      <c r="X463">
        <f t="shared" si="200"/>
        <v>0</v>
      </c>
      <c r="Y463">
        <f t="shared" si="201"/>
        <v>0</v>
      </c>
      <c r="Z463">
        <f t="shared" si="202"/>
        <v>0</v>
      </c>
      <c r="AA463">
        <f t="shared" si="203"/>
        <v>0</v>
      </c>
      <c r="AB463">
        <f t="shared" si="204"/>
        <v>0</v>
      </c>
      <c r="AC463">
        <f t="shared" si="205"/>
        <v>0</v>
      </c>
      <c r="AD463">
        <f t="shared" si="199"/>
        <v>0</v>
      </c>
      <c r="AE463">
        <f t="shared" si="206"/>
        <v>0</v>
      </c>
      <c r="AF463" s="3">
        <f t="shared" si="207"/>
        <v>0</v>
      </c>
      <c r="AH463">
        <f t="shared" si="208"/>
        <v>0</v>
      </c>
    </row>
    <row r="464" spans="1:34" s="25" customFormat="1" hidden="1" outlineLevel="1" collapsed="1" x14ac:dyDescent="0.25">
      <c r="A464" s="25" t="s">
        <v>400</v>
      </c>
      <c r="B464" s="25" t="s">
        <v>53</v>
      </c>
      <c r="C464" s="45">
        <v>4</v>
      </c>
      <c r="D464" s="45" t="s">
        <v>694</v>
      </c>
      <c r="E464" s="45">
        <v>12</v>
      </c>
      <c r="F464" s="45">
        <v>9</v>
      </c>
      <c r="G464" s="45">
        <v>15</v>
      </c>
      <c r="H464" s="45">
        <v>0</v>
      </c>
      <c r="I464" s="2"/>
      <c r="J464" s="2"/>
      <c r="K464" s="2"/>
      <c r="L464" s="2"/>
      <c r="M464" s="2"/>
      <c r="N464" s="45">
        <v>0</v>
      </c>
      <c r="O464" s="45" t="s">
        <v>636</v>
      </c>
      <c r="P464" s="45" t="str">
        <f t="shared" ref="P464:P478" si="209">IF(P415="Beide",P415,"Clan")</f>
        <v>Beide</v>
      </c>
      <c r="Q464" s="45">
        <v>1.5</v>
      </c>
      <c r="R464" s="45">
        <v>1</v>
      </c>
      <c r="S464" s="45">
        <v>59</v>
      </c>
      <c r="T464" s="45">
        <v>7</v>
      </c>
      <c r="U464" s="48">
        <v>80000</v>
      </c>
      <c r="V464" s="48">
        <v>27000</v>
      </c>
      <c r="X464" s="25">
        <f t="shared" si="200"/>
        <v>0</v>
      </c>
      <c r="Y464" s="25">
        <f t="shared" si="201"/>
        <v>0</v>
      </c>
      <c r="Z464" s="25">
        <f t="shared" si="202"/>
        <v>0</v>
      </c>
      <c r="AA464" s="25">
        <f t="shared" si="203"/>
        <v>0</v>
      </c>
      <c r="AB464" s="25">
        <f t="shared" si="204"/>
        <v>0</v>
      </c>
      <c r="AC464" s="25">
        <f t="shared" si="205"/>
        <v>0</v>
      </c>
      <c r="AD464" s="25">
        <f t="shared" si="199"/>
        <v>0</v>
      </c>
      <c r="AE464" s="25">
        <f t="shared" si="206"/>
        <v>0</v>
      </c>
      <c r="AF464" s="48">
        <f t="shared" si="207"/>
        <v>0</v>
      </c>
      <c r="AH464" s="25">
        <f t="shared" si="208"/>
        <v>0</v>
      </c>
    </row>
    <row r="465" spans="1:34" hidden="1" outlineLevel="2" x14ac:dyDescent="0.25">
      <c r="B465" t="s">
        <v>463</v>
      </c>
      <c r="C465" s="71">
        <f>C464</f>
        <v>4</v>
      </c>
      <c r="D465" s="71" t="s">
        <v>693</v>
      </c>
      <c r="E465" s="71">
        <f>E464</f>
        <v>12</v>
      </c>
      <c r="F465" s="71">
        <f>F464</f>
        <v>9</v>
      </c>
      <c r="G465" s="71">
        <f>G464</f>
        <v>15</v>
      </c>
      <c r="H465" s="71">
        <f>H464</f>
        <v>0</v>
      </c>
      <c r="M465" s="2"/>
      <c r="N465" s="71">
        <f>N464</f>
        <v>0</v>
      </c>
      <c r="O465" s="71" t="str">
        <f>O464</f>
        <v>N</v>
      </c>
      <c r="P465" s="45" t="str">
        <f t="shared" si="209"/>
        <v>Beide</v>
      </c>
      <c r="T465" s="71">
        <f>T464</f>
        <v>7</v>
      </c>
      <c r="V465" s="3">
        <f>V464*3</f>
        <v>81000</v>
      </c>
      <c r="X465">
        <f t="shared" si="200"/>
        <v>0</v>
      </c>
      <c r="Y465">
        <f t="shared" si="201"/>
        <v>0</v>
      </c>
      <c r="Z465">
        <f t="shared" si="202"/>
        <v>0</v>
      </c>
      <c r="AA465">
        <f t="shared" si="203"/>
        <v>0</v>
      </c>
      <c r="AB465">
        <f t="shared" si="204"/>
        <v>0</v>
      </c>
      <c r="AC465">
        <f t="shared" si="205"/>
        <v>0</v>
      </c>
      <c r="AD465">
        <f t="shared" si="199"/>
        <v>0</v>
      </c>
      <c r="AE465">
        <f t="shared" si="206"/>
        <v>0</v>
      </c>
      <c r="AF465" s="3">
        <f t="shared" si="207"/>
        <v>0</v>
      </c>
      <c r="AH465">
        <f t="shared" si="208"/>
        <v>0</v>
      </c>
    </row>
    <row r="466" spans="1:34" hidden="1" outlineLevel="2" x14ac:dyDescent="0.25">
      <c r="B466" t="s">
        <v>454</v>
      </c>
      <c r="C466" s="71">
        <f>C464</f>
        <v>4</v>
      </c>
      <c r="D466" s="71" t="s">
        <v>684</v>
      </c>
      <c r="E466" s="71">
        <f>E464</f>
        <v>12</v>
      </c>
      <c r="F466" s="71">
        <f>F464</f>
        <v>9</v>
      </c>
      <c r="G466" s="71">
        <f>G464</f>
        <v>15</v>
      </c>
      <c r="H466" s="71">
        <f>H464</f>
        <v>0</v>
      </c>
      <c r="M466" s="2"/>
      <c r="N466" s="71">
        <f>N464</f>
        <v>0</v>
      </c>
      <c r="O466" s="71" t="str">
        <f>O464</f>
        <v>N</v>
      </c>
      <c r="P466" s="45" t="str">
        <f t="shared" si="209"/>
        <v>Beide</v>
      </c>
      <c r="T466" s="71">
        <f>T464</f>
        <v>7</v>
      </c>
      <c r="V466" s="3">
        <f>V464*0.2</f>
        <v>5400</v>
      </c>
      <c r="X466">
        <f t="shared" si="200"/>
        <v>0</v>
      </c>
      <c r="Y466">
        <f t="shared" si="201"/>
        <v>0</v>
      </c>
      <c r="Z466">
        <f t="shared" si="202"/>
        <v>0</v>
      </c>
      <c r="AA466">
        <f t="shared" si="203"/>
        <v>0</v>
      </c>
      <c r="AB466">
        <f t="shared" si="204"/>
        <v>0</v>
      </c>
      <c r="AC466">
        <f t="shared" si="205"/>
        <v>0</v>
      </c>
      <c r="AD466">
        <f t="shared" si="199"/>
        <v>0</v>
      </c>
      <c r="AE466">
        <f t="shared" si="206"/>
        <v>0</v>
      </c>
      <c r="AF466" s="3">
        <f t="shared" si="207"/>
        <v>0</v>
      </c>
      <c r="AH466">
        <f t="shared" si="208"/>
        <v>0</v>
      </c>
    </row>
    <row r="467" spans="1:34" hidden="1" outlineLevel="2" x14ac:dyDescent="0.25">
      <c r="B467" t="s">
        <v>277</v>
      </c>
      <c r="C467" s="71">
        <f>C464</f>
        <v>4</v>
      </c>
      <c r="D467" s="71" t="s">
        <v>683</v>
      </c>
      <c r="E467" s="71">
        <f>E464</f>
        <v>12</v>
      </c>
      <c r="F467" s="71">
        <f>F464</f>
        <v>9</v>
      </c>
      <c r="G467" s="71">
        <f>G464</f>
        <v>15</v>
      </c>
      <c r="H467" s="71">
        <f>H464</f>
        <v>0</v>
      </c>
      <c r="M467" s="2"/>
      <c r="N467" s="71">
        <f>N464</f>
        <v>0</v>
      </c>
      <c r="O467" s="71" t="str">
        <f>O464</f>
        <v>N</v>
      </c>
      <c r="P467" s="45" t="str">
        <f t="shared" si="209"/>
        <v>Beide</v>
      </c>
      <c r="T467" s="71">
        <f>T464*1.1</f>
        <v>7.7000000000000011</v>
      </c>
      <c r="V467" s="3">
        <f>V464/2</f>
        <v>13500</v>
      </c>
      <c r="X467">
        <f t="shared" si="200"/>
        <v>0</v>
      </c>
      <c r="Y467">
        <f t="shared" si="201"/>
        <v>0</v>
      </c>
      <c r="Z467">
        <f t="shared" si="202"/>
        <v>0</v>
      </c>
      <c r="AA467">
        <f t="shared" si="203"/>
        <v>0</v>
      </c>
      <c r="AB467">
        <f t="shared" si="204"/>
        <v>0</v>
      </c>
      <c r="AC467">
        <f t="shared" si="205"/>
        <v>0</v>
      </c>
      <c r="AD467">
        <f t="shared" si="199"/>
        <v>0</v>
      </c>
      <c r="AE467">
        <f t="shared" si="206"/>
        <v>0</v>
      </c>
      <c r="AF467" s="3">
        <f t="shared" si="207"/>
        <v>0</v>
      </c>
      <c r="AH467">
        <f t="shared" si="208"/>
        <v>0</v>
      </c>
    </row>
    <row r="468" spans="1:34" hidden="1" outlineLevel="2" x14ac:dyDescent="0.25">
      <c r="B468" t="s">
        <v>462</v>
      </c>
      <c r="C468" s="71">
        <f>C464</f>
        <v>4</v>
      </c>
      <c r="D468" s="71" t="s">
        <v>684</v>
      </c>
      <c r="E468" s="71">
        <f>E464</f>
        <v>12</v>
      </c>
      <c r="F468" s="71">
        <f>F464</f>
        <v>9</v>
      </c>
      <c r="G468" s="71">
        <f>G464</f>
        <v>15</v>
      </c>
      <c r="H468" s="71">
        <f>H464</f>
        <v>0</v>
      </c>
      <c r="M468" s="2"/>
      <c r="N468" s="71">
        <f>N464</f>
        <v>0</v>
      </c>
      <c r="O468" s="71" t="str">
        <f>O464</f>
        <v>N</v>
      </c>
      <c r="P468" s="45" t="str">
        <f t="shared" si="209"/>
        <v>Beide</v>
      </c>
      <c r="T468" s="71">
        <f>T464</f>
        <v>7</v>
      </c>
      <c r="V468" s="3">
        <f>V464*5</f>
        <v>135000</v>
      </c>
      <c r="X468">
        <f t="shared" si="200"/>
        <v>0</v>
      </c>
      <c r="Y468">
        <f t="shared" si="201"/>
        <v>0</v>
      </c>
      <c r="Z468">
        <f t="shared" si="202"/>
        <v>0</v>
      </c>
      <c r="AA468">
        <f t="shared" si="203"/>
        <v>0</v>
      </c>
      <c r="AB468">
        <f t="shared" si="204"/>
        <v>0</v>
      </c>
      <c r="AC468">
        <f t="shared" si="205"/>
        <v>0</v>
      </c>
      <c r="AD468">
        <f t="shared" si="199"/>
        <v>0</v>
      </c>
      <c r="AE468">
        <f t="shared" si="206"/>
        <v>0</v>
      </c>
      <c r="AF468" s="3">
        <f t="shared" si="207"/>
        <v>0</v>
      </c>
      <c r="AH468">
        <f t="shared" si="208"/>
        <v>0</v>
      </c>
    </row>
    <row r="469" spans="1:34" hidden="1" outlineLevel="2" x14ac:dyDescent="0.25">
      <c r="B469" t="s">
        <v>457</v>
      </c>
      <c r="C469" s="71">
        <f>C464</f>
        <v>4</v>
      </c>
      <c r="D469" s="71" t="s">
        <v>684</v>
      </c>
      <c r="E469" s="71">
        <f>E464</f>
        <v>12</v>
      </c>
      <c r="F469" s="71">
        <f>F464</f>
        <v>9</v>
      </c>
      <c r="G469" s="71">
        <f>G464</f>
        <v>15</v>
      </c>
      <c r="H469" s="71">
        <f>H464</f>
        <v>0</v>
      </c>
      <c r="M469" s="2"/>
      <c r="N469" s="71">
        <f>N464</f>
        <v>0</v>
      </c>
      <c r="O469" s="71" t="str">
        <f>O464</f>
        <v>N</v>
      </c>
      <c r="P469" s="45" t="str">
        <f t="shared" si="209"/>
        <v>Beide</v>
      </c>
      <c r="T469" s="71">
        <f>T464</f>
        <v>7</v>
      </c>
      <c r="V469" s="3">
        <f>V464*2</f>
        <v>54000</v>
      </c>
      <c r="X469">
        <f t="shared" si="200"/>
        <v>0</v>
      </c>
      <c r="Y469">
        <f t="shared" si="201"/>
        <v>0</v>
      </c>
      <c r="Z469">
        <f t="shared" si="202"/>
        <v>0</v>
      </c>
      <c r="AA469">
        <f t="shared" si="203"/>
        <v>0</v>
      </c>
      <c r="AB469">
        <f t="shared" si="204"/>
        <v>0</v>
      </c>
      <c r="AC469">
        <f t="shared" si="205"/>
        <v>0</v>
      </c>
      <c r="AD469">
        <f t="shared" si="199"/>
        <v>0</v>
      </c>
      <c r="AE469">
        <f t="shared" si="206"/>
        <v>0</v>
      </c>
      <c r="AF469" s="3">
        <f t="shared" si="207"/>
        <v>0</v>
      </c>
      <c r="AH469">
        <f t="shared" si="208"/>
        <v>0</v>
      </c>
    </row>
    <row r="470" spans="1:34" hidden="1" outlineLevel="2" x14ac:dyDescent="0.25">
      <c r="B470" t="s">
        <v>464</v>
      </c>
      <c r="C470" s="71">
        <f>C464</f>
        <v>4</v>
      </c>
      <c r="D470" s="71" t="s">
        <v>684</v>
      </c>
      <c r="E470" s="71">
        <f>E464</f>
        <v>12</v>
      </c>
      <c r="F470" s="71">
        <f>F464</f>
        <v>9</v>
      </c>
      <c r="G470" s="71">
        <f>G464</f>
        <v>15</v>
      </c>
      <c r="H470" s="71">
        <f>H464</f>
        <v>0</v>
      </c>
      <c r="M470" s="2"/>
      <c r="N470" s="71">
        <f>N464</f>
        <v>0</v>
      </c>
      <c r="O470" s="71" t="str">
        <f>O464</f>
        <v>N</v>
      </c>
      <c r="P470" s="45" t="str">
        <f t="shared" si="209"/>
        <v>Beide</v>
      </c>
      <c r="T470" s="71">
        <f>T464</f>
        <v>7</v>
      </c>
      <c r="V470" s="3">
        <f>V464*4</f>
        <v>108000</v>
      </c>
      <c r="X470">
        <f t="shared" si="200"/>
        <v>0</v>
      </c>
      <c r="Y470">
        <f t="shared" si="201"/>
        <v>0</v>
      </c>
      <c r="Z470">
        <f t="shared" si="202"/>
        <v>0</v>
      </c>
      <c r="AA470">
        <f t="shared" si="203"/>
        <v>0</v>
      </c>
      <c r="AB470">
        <f t="shared" si="204"/>
        <v>0</v>
      </c>
      <c r="AC470">
        <f t="shared" si="205"/>
        <v>0</v>
      </c>
      <c r="AD470">
        <f t="shared" si="199"/>
        <v>0</v>
      </c>
      <c r="AE470">
        <f t="shared" si="206"/>
        <v>0</v>
      </c>
      <c r="AF470" s="3">
        <f t="shared" si="207"/>
        <v>0</v>
      </c>
      <c r="AH470">
        <f t="shared" si="208"/>
        <v>0</v>
      </c>
    </row>
    <row r="471" spans="1:34" hidden="1" outlineLevel="2" x14ac:dyDescent="0.25">
      <c r="B471" t="s">
        <v>458</v>
      </c>
      <c r="C471" s="71">
        <f>C464</f>
        <v>4</v>
      </c>
      <c r="D471" s="71" t="s">
        <v>684</v>
      </c>
      <c r="E471" s="71">
        <f>E464</f>
        <v>12</v>
      </c>
      <c r="F471" s="71">
        <f>F464</f>
        <v>9</v>
      </c>
      <c r="G471" s="71">
        <f>G464</f>
        <v>15</v>
      </c>
      <c r="H471" s="71">
        <f>H464</f>
        <v>0</v>
      </c>
      <c r="M471" s="2"/>
      <c r="N471" s="71">
        <f>N464</f>
        <v>0</v>
      </c>
      <c r="O471" s="71" t="str">
        <f>O464</f>
        <v>N</v>
      </c>
      <c r="P471" s="45" t="str">
        <f t="shared" si="209"/>
        <v>Beide</v>
      </c>
      <c r="T471" s="71">
        <f>T464*1.2</f>
        <v>8.4</v>
      </c>
      <c r="V471" s="3">
        <f>V464*2</f>
        <v>54000</v>
      </c>
      <c r="X471">
        <f t="shared" si="200"/>
        <v>0</v>
      </c>
      <c r="Y471">
        <f t="shared" si="201"/>
        <v>0</v>
      </c>
      <c r="Z471">
        <f t="shared" si="202"/>
        <v>0</v>
      </c>
      <c r="AA471">
        <f t="shared" si="203"/>
        <v>0</v>
      </c>
      <c r="AB471">
        <f t="shared" si="204"/>
        <v>0</v>
      </c>
      <c r="AC471">
        <f t="shared" si="205"/>
        <v>0</v>
      </c>
      <c r="AD471">
        <f t="shared" si="199"/>
        <v>0</v>
      </c>
      <c r="AE471">
        <f t="shared" si="206"/>
        <v>0</v>
      </c>
      <c r="AF471" s="3">
        <f t="shared" si="207"/>
        <v>0</v>
      </c>
      <c r="AH471">
        <f t="shared" si="208"/>
        <v>0</v>
      </c>
    </row>
    <row r="472" spans="1:34" hidden="1" outlineLevel="2" x14ac:dyDescent="0.25">
      <c r="B472" t="s">
        <v>233</v>
      </c>
      <c r="C472" s="71">
        <f>C464</f>
        <v>4</v>
      </c>
      <c r="D472" s="71" t="s">
        <v>684</v>
      </c>
      <c r="E472" s="71">
        <f>E464</f>
        <v>12</v>
      </c>
      <c r="F472" s="71">
        <f>F464</f>
        <v>9</v>
      </c>
      <c r="G472" s="71">
        <f>G464</f>
        <v>15</v>
      </c>
      <c r="H472" s="71">
        <f>H464</f>
        <v>0</v>
      </c>
      <c r="M472" s="2"/>
      <c r="N472" s="71">
        <f>N464</f>
        <v>0</v>
      </c>
      <c r="O472" s="71" t="str">
        <f>O464</f>
        <v>N</v>
      </c>
      <c r="P472" s="45" t="str">
        <f t="shared" si="209"/>
        <v>Beide</v>
      </c>
      <c r="T472" s="71">
        <f>T464</f>
        <v>7</v>
      </c>
      <c r="V472" s="3">
        <f>V464*1.5</f>
        <v>40500</v>
      </c>
      <c r="X472">
        <f t="shared" si="200"/>
        <v>0</v>
      </c>
      <c r="Y472">
        <f t="shared" si="201"/>
        <v>0</v>
      </c>
      <c r="Z472">
        <f t="shared" si="202"/>
        <v>0</v>
      </c>
      <c r="AA472">
        <f t="shared" si="203"/>
        <v>0</v>
      </c>
      <c r="AB472">
        <f t="shared" si="204"/>
        <v>0</v>
      </c>
      <c r="AC472">
        <f t="shared" si="205"/>
        <v>0</v>
      </c>
      <c r="AD472">
        <f t="shared" si="199"/>
        <v>0</v>
      </c>
      <c r="AE472">
        <f t="shared" si="206"/>
        <v>0</v>
      </c>
      <c r="AF472" s="3">
        <f t="shared" si="207"/>
        <v>0</v>
      </c>
      <c r="AH472">
        <f t="shared" si="208"/>
        <v>0</v>
      </c>
    </row>
    <row r="473" spans="1:34" hidden="1" outlineLevel="2" x14ac:dyDescent="0.25">
      <c r="B473" t="s">
        <v>465</v>
      </c>
      <c r="C473" s="71">
        <f>C464</f>
        <v>4</v>
      </c>
      <c r="D473" s="71" t="s">
        <v>683</v>
      </c>
      <c r="E473" s="71">
        <f>E464</f>
        <v>12</v>
      </c>
      <c r="F473" s="71">
        <f>F464</f>
        <v>9</v>
      </c>
      <c r="G473" s="71">
        <f>G464/2</f>
        <v>7.5</v>
      </c>
      <c r="H473" s="71">
        <f>H464</f>
        <v>0</v>
      </c>
      <c r="M473" s="2"/>
      <c r="N473" s="71">
        <f>N464</f>
        <v>0</v>
      </c>
      <c r="O473" s="71" t="str">
        <f>O464</f>
        <v>N</v>
      </c>
      <c r="P473" s="45" t="str">
        <f t="shared" si="209"/>
        <v>Beide</v>
      </c>
      <c r="T473" s="71">
        <f>T464*1.1</f>
        <v>7.7000000000000011</v>
      </c>
      <c r="V473" s="3">
        <f>V464*2</f>
        <v>54000</v>
      </c>
      <c r="X473">
        <f t="shared" si="200"/>
        <v>0</v>
      </c>
      <c r="Y473">
        <f t="shared" si="201"/>
        <v>0</v>
      </c>
      <c r="Z473">
        <f t="shared" si="202"/>
        <v>0</v>
      </c>
      <c r="AA473">
        <f t="shared" si="203"/>
        <v>0</v>
      </c>
      <c r="AB473">
        <f t="shared" si="204"/>
        <v>0</v>
      </c>
      <c r="AC473">
        <f t="shared" si="205"/>
        <v>0</v>
      </c>
      <c r="AD473">
        <f t="shared" si="199"/>
        <v>0</v>
      </c>
      <c r="AE473">
        <f t="shared" si="206"/>
        <v>0</v>
      </c>
      <c r="AF473" s="3">
        <f t="shared" si="207"/>
        <v>0</v>
      </c>
      <c r="AH473">
        <f t="shared" si="208"/>
        <v>0</v>
      </c>
    </row>
    <row r="474" spans="1:34" hidden="1" outlineLevel="2" x14ac:dyDescent="0.25">
      <c r="B474" t="s">
        <v>459</v>
      </c>
      <c r="C474" s="71">
        <f>C464</f>
        <v>4</v>
      </c>
      <c r="D474" s="71" t="s">
        <v>683</v>
      </c>
      <c r="E474" s="71">
        <f>E464*4</f>
        <v>48</v>
      </c>
      <c r="F474" s="71">
        <f>F464</f>
        <v>9</v>
      </c>
      <c r="G474" s="71">
        <f>G464</f>
        <v>15</v>
      </c>
      <c r="H474" s="71">
        <f>H464</f>
        <v>0</v>
      </c>
      <c r="M474" s="2"/>
      <c r="N474" s="71">
        <f>N464</f>
        <v>0</v>
      </c>
      <c r="O474" s="71" t="str">
        <f>O464</f>
        <v>N</v>
      </c>
      <c r="P474" s="45" t="str">
        <f t="shared" si="209"/>
        <v>Beide</v>
      </c>
      <c r="T474" s="71">
        <f>T464/2</f>
        <v>3.5</v>
      </c>
      <c r="V474" s="3">
        <f>V464*2</f>
        <v>54000</v>
      </c>
      <c r="X474">
        <f t="shared" si="200"/>
        <v>0</v>
      </c>
      <c r="Y474">
        <f t="shared" si="201"/>
        <v>0</v>
      </c>
      <c r="Z474">
        <f t="shared" si="202"/>
        <v>0</v>
      </c>
      <c r="AA474">
        <f t="shared" si="203"/>
        <v>0</v>
      </c>
      <c r="AB474">
        <f t="shared" si="204"/>
        <v>0</v>
      </c>
      <c r="AC474">
        <f t="shared" si="205"/>
        <v>0</v>
      </c>
      <c r="AD474">
        <f t="shared" si="199"/>
        <v>0</v>
      </c>
      <c r="AE474">
        <f t="shared" si="206"/>
        <v>0</v>
      </c>
      <c r="AF474" s="3">
        <f t="shared" si="207"/>
        <v>0</v>
      </c>
      <c r="AH474">
        <f t="shared" si="208"/>
        <v>0</v>
      </c>
    </row>
    <row r="475" spans="1:34" hidden="1" outlineLevel="2" x14ac:dyDescent="0.25">
      <c r="B475" t="s">
        <v>467</v>
      </c>
      <c r="C475" s="71">
        <f>C464</f>
        <v>4</v>
      </c>
      <c r="D475" s="71" t="s">
        <v>684</v>
      </c>
      <c r="E475" s="71">
        <f>E464</f>
        <v>12</v>
      </c>
      <c r="F475" s="71">
        <f>F464</f>
        <v>9</v>
      </c>
      <c r="G475" s="71">
        <f>G464/2</f>
        <v>7.5</v>
      </c>
      <c r="H475" s="71">
        <f>H464</f>
        <v>0</v>
      </c>
      <c r="M475" s="2"/>
      <c r="N475" s="71">
        <f>N464</f>
        <v>0</v>
      </c>
      <c r="O475" s="71" t="str">
        <f>O464</f>
        <v>N</v>
      </c>
      <c r="P475" s="45" t="str">
        <f t="shared" si="209"/>
        <v>Beide</v>
      </c>
      <c r="T475" s="71">
        <f>T464*1.5</f>
        <v>10.5</v>
      </c>
      <c r="V475" s="3">
        <f>V464*5</f>
        <v>135000</v>
      </c>
      <c r="X475">
        <f t="shared" si="200"/>
        <v>0</v>
      </c>
      <c r="Y475">
        <f t="shared" si="201"/>
        <v>0</v>
      </c>
      <c r="Z475">
        <f t="shared" si="202"/>
        <v>0</v>
      </c>
      <c r="AA475">
        <f t="shared" si="203"/>
        <v>0</v>
      </c>
      <c r="AB475">
        <f t="shared" si="204"/>
        <v>0</v>
      </c>
      <c r="AC475">
        <f t="shared" si="205"/>
        <v>0</v>
      </c>
      <c r="AD475">
        <f t="shared" si="199"/>
        <v>0</v>
      </c>
      <c r="AE475">
        <f t="shared" si="206"/>
        <v>0</v>
      </c>
      <c r="AF475" s="3">
        <f t="shared" si="207"/>
        <v>0</v>
      </c>
      <c r="AH475">
        <f t="shared" si="208"/>
        <v>0</v>
      </c>
    </row>
    <row r="476" spans="1:34" hidden="1" outlineLevel="2" x14ac:dyDescent="0.25">
      <c r="B476" t="s">
        <v>461</v>
      </c>
      <c r="C476" s="71">
        <f>C464</f>
        <v>4</v>
      </c>
      <c r="D476" s="71" t="s">
        <v>684</v>
      </c>
      <c r="E476" s="71">
        <f>E464</f>
        <v>12</v>
      </c>
      <c r="F476" s="71">
        <f>F464</f>
        <v>9</v>
      </c>
      <c r="G476" s="71">
        <f>G464</f>
        <v>15</v>
      </c>
      <c r="H476" s="71">
        <f>H464</f>
        <v>0</v>
      </c>
      <c r="M476" s="2"/>
      <c r="N476" s="71">
        <f>N464</f>
        <v>0</v>
      </c>
      <c r="O476" s="71" t="str">
        <f>O464</f>
        <v>N</v>
      </c>
      <c r="P476" s="45" t="str">
        <f t="shared" si="209"/>
        <v>Beide</v>
      </c>
      <c r="T476" s="71">
        <f>T464</f>
        <v>7</v>
      </c>
      <c r="V476" s="3">
        <f>V464</f>
        <v>27000</v>
      </c>
      <c r="X476">
        <f t="shared" si="200"/>
        <v>0</v>
      </c>
      <c r="Y476">
        <f t="shared" si="201"/>
        <v>0</v>
      </c>
      <c r="Z476">
        <f t="shared" si="202"/>
        <v>0</v>
      </c>
      <c r="AA476">
        <f t="shared" si="203"/>
        <v>0</v>
      </c>
      <c r="AB476">
        <f t="shared" si="204"/>
        <v>0</v>
      </c>
      <c r="AC476">
        <f t="shared" si="205"/>
        <v>0</v>
      </c>
      <c r="AD476">
        <f t="shared" si="199"/>
        <v>0</v>
      </c>
      <c r="AE476">
        <f t="shared" si="206"/>
        <v>0</v>
      </c>
      <c r="AF476" s="3">
        <f t="shared" si="207"/>
        <v>0</v>
      </c>
      <c r="AH476">
        <f t="shared" si="208"/>
        <v>0</v>
      </c>
    </row>
    <row r="477" spans="1:34" hidden="1" outlineLevel="2" x14ac:dyDescent="0.25">
      <c r="B477" t="s">
        <v>460</v>
      </c>
      <c r="C477" s="71">
        <f>C464</f>
        <v>4</v>
      </c>
      <c r="D477" s="71" t="s">
        <v>692</v>
      </c>
      <c r="E477" s="71">
        <v>0</v>
      </c>
      <c r="F477" s="71">
        <f>F464</f>
        <v>9</v>
      </c>
      <c r="G477" s="71">
        <f>G464</f>
        <v>15</v>
      </c>
      <c r="H477" s="71">
        <f>H464</f>
        <v>0</v>
      </c>
      <c r="M477" s="2"/>
      <c r="N477" s="71">
        <f>N464</f>
        <v>0</v>
      </c>
      <c r="O477" s="71" t="str">
        <f>O464</f>
        <v>N</v>
      </c>
      <c r="P477" s="45" t="str">
        <f t="shared" si="209"/>
        <v>Beide</v>
      </c>
      <c r="T477" s="71">
        <f>T464</f>
        <v>7</v>
      </c>
      <c r="V477" s="3">
        <f>V464*2</f>
        <v>54000</v>
      </c>
      <c r="X477">
        <f t="shared" si="200"/>
        <v>0</v>
      </c>
      <c r="Y477">
        <f t="shared" si="201"/>
        <v>0</v>
      </c>
      <c r="Z477">
        <f t="shared" si="202"/>
        <v>0</v>
      </c>
      <c r="AA477">
        <f t="shared" si="203"/>
        <v>0</v>
      </c>
      <c r="AB477">
        <f t="shared" si="204"/>
        <v>0</v>
      </c>
      <c r="AC477">
        <f t="shared" si="205"/>
        <v>0</v>
      </c>
      <c r="AD477">
        <f t="shared" si="199"/>
        <v>0</v>
      </c>
      <c r="AE477">
        <f t="shared" si="206"/>
        <v>0</v>
      </c>
      <c r="AF477" s="3">
        <f t="shared" si="207"/>
        <v>0</v>
      </c>
      <c r="AH477">
        <f t="shared" si="208"/>
        <v>0</v>
      </c>
    </row>
    <row r="478" spans="1:34" hidden="1" outlineLevel="2" x14ac:dyDescent="0.25">
      <c r="B478" t="s">
        <v>466</v>
      </c>
      <c r="C478" s="71">
        <f>C464</f>
        <v>4</v>
      </c>
      <c r="D478" s="71" t="s">
        <v>684</v>
      </c>
      <c r="E478" s="71">
        <f>E464</f>
        <v>12</v>
      </c>
      <c r="F478" s="71">
        <f>F464</f>
        <v>9</v>
      </c>
      <c r="G478" s="71">
        <f>G464/2</f>
        <v>7.5</v>
      </c>
      <c r="H478" s="71">
        <f>H464</f>
        <v>0</v>
      </c>
      <c r="M478" s="2"/>
      <c r="N478" s="71">
        <f>N464</f>
        <v>0</v>
      </c>
      <c r="O478" s="71" t="str">
        <f>O464</f>
        <v>N</v>
      </c>
      <c r="P478" s="45" t="str">
        <f t="shared" si="209"/>
        <v>Beide</v>
      </c>
      <c r="T478" s="71">
        <f>T464*1.3</f>
        <v>9.1</v>
      </c>
      <c r="V478" s="3">
        <f>V464*2</f>
        <v>54000</v>
      </c>
      <c r="X478">
        <f t="shared" si="200"/>
        <v>0</v>
      </c>
      <c r="Y478">
        <f t="shared" si="201"/>
        <v>0</v>
      </c>
      <c r="Z478">
        <f t="shared" si="202"/>
        <v>0</v>
      </c>
      <c r="AA478">
        <f t="shared" si="203"/>
        <v>0</v>
      </c>
      <c r="AB478">
        <f t="shared" si="204"/>
        <v>0</v>
      </c>
      <c r="AC478">
        <f t="shared" si="205"/>
        <v>0</v>
      </c>
      <c r="AD478">
        <f t="shared" si="199"/>
        <v>0</v>
      </c>
      <c r="AE478">
        <f t="shared" si="206"/>
        <v>0</v>
      </c>
      <c r="AF478" s="3">
        <f t="shared" si="207"/>
        <v>0</v>
      </c>
      <c r="AH478">
        <f t="shared" si="208"/>
        <v>0</v>
      </c>
    </row>
    <row r="479" spans="1:34" s="25" customFormat="1" hidden="1" outlineLevel="1" collapsed="1" x14ac:dyDescent="0.25">
      <c r="A479" s="25" t="s">
        <v>401</v>
      </c>
      <c r="B479" s="25" t="s">
        <v>53</v>
      </c>
      <c r="C479" s="45">
        <v>2</v>
      </c>
      <c r="D479" s="45" t="s">
        <v>684</v>
      </c>
      <c r="E479" s="45">
        <v>4</v>
      </c>
      <c r="F479" s="45">
        <v>9</v>
      </c>
      <c r="G479" s="45">
        <v>50</v>
      </c>
      <c r="H479" s="45">
        <v>0</v>
      </c>
      <c r="I479" s="2"/>
      <c r="J479" s="2"/>
      <c r="K479" s="2"/>
      <c r="L479" s="2"/>
      <c r="M479" s="2"/>
      <c r="N479" s="45">
        <v>0</v>
      </c>
      <c r="O479" s="45" t="s">
        <v>636</v>
      </c>
      <c r="P479" s="45" t="str">
        <f t="shared" ref="P479:P493" si="210">IF(P433="Beide",P433,"Innere Sphäre")</f>
        <v>Beide</v>
      </c>
      <c r="Q479" s="45">
        <v>2</v>
      </c>
      <c r="R479" s="45">
        <v>2</v>
      </c>
      <c r="S479" s="45">
        <v>26</v>
      </c>
      <c r="T479" s="45">
        <v>3</v>
      </c>
      <c r="U479" s="48">
        <v>110000</v>
      </c>
      <c r="V479" s="48">
        <v>54000</v>
      </c>
      <c r="X479" s="25">
        <f t="shared" si="200"/>
        <v>0</v>
      </c>
      <c r="Y479" s="25">
        <f t="shared" si="201"/>
        <v>0</v>
      </c>
      <c r="Z479" s="25">
        <f t="shared" si="202"/>
        <v>0</v>
      </c>
      <c r="AA479" s="25">
        <f t="shared" si="203"/>
        <v>0</v>
      </c>
      <c r="AB479" s="25">
        <f t="shared" si="204"/>
        <v>0</v>
      </c>
      <c r="AC479" s="25">
        <f t="shared" si="205"/>
        <v>0</v>
      </c>
      <c r="AD479" s="25">
        <f t="shared" si="199"/>
        <v>0</v>
      </c>
      <c r="AE479" s="25">
        <f t="shared" si="206"/>
        <v>0</v>
      </c>
      <c r="AF479" s="48">
        <f t="shared" si="207"/>
        <v>0</v>
      </c>
      <c r="AH479" s="25">
        <f t="shared" si="208"/>
        <v>0</v>
      </c>
    </row>
    <row r="480" spans="1:34" hidden="1" outlineLevel="2" x14ac:dyDescent="0.25">
      <c r="B480" t="s">
        <v>463</v>
      </c>
      <c r="C480" s="71">
        <f>C479</f>
        <v>2</v>
      </c>
      <c r="D480" s="71" t="s">
        <v>693</v>
      </c>
      <c r="E480" s="71">
        <f>E479</f>
        <v>4</v>
      </c>
      <c r="F480" s="71">
        <f>F479</f>
        <v>9</v>
      </c>
      <c r="G480" s="71">
        <f>G479</f>
        <v>50</v>
      </c>
      <c r="H480" s="71">
        <f>H479</f>
        <v>0</v>
      </c>
      <c r="M480" s="2"/>
      <c r="N480" s="71">
        <f>N479</f>
        <v>0</v>
      </c>
      <c r="O480" s="71" t="str">
        <f>O479</f>
        <v>N</v>
      </c>
      <c r="P480" s="45" t="str">
        <f t="shared" si="210"/>
        <v>Beide</v>
      </c>
      <c r="T480" s="71">
        <f>T479</f>
        <v>3</v>
      </c>
      <c r="V480" s="3">
        <f>V479*3</f>
        <v>162000</v>
      </c>
      <c r="X480">
        <f t="shared" si="200"/>
        <v>0</v>
      </c>
      <c r="Y480">
        <f t="shared" si="201"/>
        <v>0</v>
      </c>
      <c r="Z480">
        <f t="shared" si="202"/>
        <v>0</v>
      </c>
      <c r="AA480">
        <f t="shared" si="203"/>
        <v>0</v>
      </c>
      <c r="AB480">
        <f t="shared" si="204"/>
        <v>0</v>
      </c>
      <c r="AC480">
        <f t="shared" si="205"/>
        <v>0</v>
      </c>
      <c r="AD480">
        <f t="shared" si="199"/>
        <v>0</v>
      </c>
      <c r="AE480">
        <f t="shared" si="206"/>
        <v>0</v>
      </c>
      <c r="AF480" s="3">
        <f t="shared" si="207"/>
        <v>0</v>
      </c>
      <c r="AH480">
        <f t="shared" si="208"/>
        <v>0</v>
      </c>
    </row>
    <row r="481" spans="1:34" hidden="1" outlineLevel="2" x14ac:dyDescent="0.25">
      <c r="B481" t="s">
        <v>454</v>
      </c>
      <c r="C481" s="71">
        <f>C479</f>
        <v>2</v>
      </c>
      <c r="D481" s="71" t="s">
        <v>684</v>
      </c>
      <c r="E481" s="71">
        <f>E479</f>
        <v>4</v>
      </c>
      <c r="F481" s="71">
        <f>F479</f>
        <v>9</v>
      </c>
      <c r="G481" s="71">
        <f>G479</f>
        <v>50</v>
      </c>
      <c r="H481" s="71">
        <f>H479</f>
        <v>0</v>
      </c>
      <c r="M481" s="2"/>
      <c r="N481" s="71">
        <f>N479</f>
        <v>0</v>
      </c>
      <c r="O481" s="71" t="str">
        <f>O479</f>
        <v>N</v>
      </c>
      <c r="P481" s="45" t="str">
        <f t="shared" si="210"/>
        <v>Beide</v>
      </c>
      <c r="T481" s="71">
        <f>T479</f>
        <v>3</v>
      </c>
      <c r="V481" s="3">
        <f>V479*0.2</f>
        <v>10800</v>
      </c>
      <c r="X481">
        <f t="shared" si="200"/>
        <v>0</v>
      </c>
      <c r="Y481">
        <f t="shared" si="201"/>
        <v>0</v>
      </c>
      <c r="Z481">
        <f t="shared" si="202"/>
        <v>0</v>
      </c>
      <c r="AA481">
        <f t="shared" si="203"/>
        <v>0</v>
      </c>
      <c r="AB481">
        <f t="shared" si="204"/>
        <v>0</v>
      </c>
      <c r="AC481">
        <f t="shared" si="205"/>
        <v>0</v>
      </c>
      <c r="AD481">
        <f t="shared" si="199"/>
        <v>0</v>
      </c>
      <c r="AE481">
        <f t="shared" si="206"/>
        <v>0</v>
      </c>
      <c r="AF481" s="3">
        <f t="shared" si="207"/>
        <v>0</v>
      </c>
      <c r="AH481">
        <f t="shared" si="208"/>
        <v>0</v>
      </c>
    </row>
    <row r="482" spans="1:34" hidden="1" outlineLevel="2" x14ac:dyDescent="0.25">
      <c r="B482" t="s">
        <v>277</v>
      </c>
      <c r="C482" s="71">
        <f>C479</f>
        <v>2</v>
      </c>
      <c r="D482" s="71" t="s">
        <v>683</v>
      </c>
      <c r="E482" s="71">
        <f>E479</f>
        <v>4</v>
      </c>
      <c r="F482" s="71">
        <f>F479</f>
        <v>9</v>
      </c>
      <c r="G482" s="71">
        <f>G479</f>
        <v>50</v>
      </c>
      <c r="H482" s="71">
        <f>H479</f>
        <v>0</v>
      </c>
      <c r="M482" s="2"/>
      <c r="N482" s="71">
        <f>N479</f>
        <v>0</v>
      </c>
      <c r="O482" s="71" t="str">
        <f>O479</f>
        <v>N</v>
      </c>
      <c r="P482" s="45" t="str">
        <f t="shared" si="210"/>
        <v>Beide</v>
      </c>
      <c r="T482" s="71">
        <f>T479*1.1</f>
        <v>3.3000000000000003</v>
      </c>
      <c r="V482" s="3">
        <f>V479/2</f>
        <v>27000</v>
      </c>
      <c r="X482">
        <f t="shared" si="200"/>
        <v>0</v>
      </c>
      <c r="Y482">
        <f t="shared" si="201"/>
        <v>0</v>
      </c>
      <c r="Z482">
        <f t="shared" si="202"/>
        <v>0</v>
      </c>
      <c r="AA482">
        <f t="shared" si="203"/>
        <v>0</v>
      </c>
      <c r="AB482">
        <f t="shared" si="204"/>
        <v>0</v>
      </c>
      <c r="AC482">
        <f t="shared" si="205"/>
        <v>0</v>
      </c>
      <c r="AD482">
        <f t="shared" si="199"/>
        <v>0</v>
      </c>
      <c r="AE482">
        <f t="shared" si="206"/>
        <v>0</v>
      </c>
      <c r="AF482" s="3">
        <f t="shared" si="207"/>
        <v>0</v>
      </c>
      <c r="AH482">
        <f t="shared" si="208"/>
        <v>0</v>
      </c>
    </row>
    <row r="483" spans="1:34" hidden="1" outlineLevel="2" x14ac:dyDescent="0.25">
      <c r="B483" t="s">
        <v>462</v>
      </c>
      <c r="C483" s="71">
        <f>C479</f>
        <v>2</v>
      </c>
      <c r="D483" s="71" t="s">
        <v>684</v>
      </c>
      <c r="E483" s="71">
        <f>E479</f>
        <v>4</v>
      </c>
      <c r="F483" s="71">
        <f>F479</f>
        <v>9</v>
      </c>
      <c r="G483" s="71">
        <f>G479</f>
        <v>50</v>
      </c>
      <c r="H483" s="71">
        <f>H479</f>
        <v>0</v>
      </c>
      <c r="M483" s="2"/>
      <c r="N483" s="71">
        <f>N479</f>
        <v>0</v>
      </c>
      <c r="O483" s="71" t="str">
        <f>O479</f>
        <v>N</v>
      </c>
      <c r="P483" s="45" t="str">
        <f t="shared" si="210"/>
        <v>Beide</v>
      </c>
      <c r="T483" s="71">
        <f>T479</f>
        <v>3</v>
      </c>
      <c r="V483" s="3">
        <f>V479*5</f>
        <v>270000</v>
      </c>
      <c r="X483">
        <f t="shared" si="200"/>
        <v>0</v>
      </c>
      <c r="Y483">
        <f t="shared" si="201"/>
        <v>0</v>
      </c>
      <c r="Z483">
        <f t="shared" si="202"/>
        <v>0</v>
      </c>
      <c r="AA483">
        <f t="shared" si="203"/>
        <v>0</v>
      </c>
      <c r="AB483">
        <f t="shared" si="204"/>
        <v>0</v>
      </c>
      <c r="AC483">
        <f t="shared" si="205"/>
        <v>0</v>
      </c>
      <c r="AD483">
        <f t="shared" si="199"/>
        <v>0</v>
      </c>
      <c r="AE483">
        <f t="shared" si="206"/>
        <v>0</v>
      </c>
      <c r="AF483" s="3">
        <f t="shared" si="207"/>
        <v>0</v>
      </c>
      <c r="AH483">
        <f t="shared" si="208"/>
        <v>0</v>
      </c>
    </row>
    <row r="484" spans="1:34" hidden="1" outlineLevel="2" x14ac:dyDescent="0.25">
      <c r="B484" t="s">
        <v>457</v>
      </c>
      <c r="C484" s="71">
        <f>C479</f>
        <v>2</v>
      </c>
      <c r="D484" s="71" t="s">
        <v>684</v>
      </c>
      <c r="E484" s="71">
        <f>E479</f>
        <v>4</v>
      </c>
      <c r="F484" s="71">
        <f>F479</f>
        <v>9</v>
      </c>
      <c r="G484" s="71">
        <f>G479</f>
        <v>50</v>
      </c>
      <c r="H484" s="71">
        <f>H479</f>
        <v>0</v>
      </c>
      <c r="M484" s="2"/>
      <c r="N484" s="71">
        <f>N479</f>
        <v>0</v>
      </c>
      <c r="O484" s="71" t="str">
        <f>O479</f>
        <v>N</v>
      </c>
      <c r="P484" s="45" t="str">
        <f t="shared" si="210"/>
        <v>Beide</v>
      </c>
      <c r="T484" s="71">
        <f>T479</f>
        <v>3</v>
      </c>
      <c r="V484" s="3">
        <f>V479*2</f>
        <v>108000</v>
      </c>
      <c r="X484">
        <f t="shared" si="200"/>
        <v>0</v>
      </c>
      <c r="Y484">
        <f t="shared" si="201"/>
        <v>0</v>
      </c>
      <c r="Z484">
        <f t="shared" si="202"/>
        <v>0</v>
      </c>
      <c r="AA484">
        <f t="shared" si="203"/>
        <v>0</v>
      </c>
      <c r="AB484">
        <f t="shared" si="204"/>
        <v>0</v>
      </c>
      <c r="AC484">
        <f t="shared" si="205"/>
        <v>0</v>
      </c>
      <c r="AD484">
        <f t="shared" si="199"/>
        <v>0</v>
      </c>
      <c r="AE484">
        <f t="shared" si="206"/>
        <v>0</v>
      </c>
      <c r="AF484" s="3">
        <f t="shared" si="207"/>
        <v>0</v>
      </c>
      <c r="AH484">
        <f t="shared" si="208"/>
        <v>0</v>
      </c>
    </row>
    <row r="485" spans="1:34" hidden="1" outlineLevel="2" x14ac:dyDescent="0.25">
      <c r="B485" t="s">
        <v>464</v>
      </c>
      <c r="C485" s="71">
        <f>C479</f>
        <v>2</v>
      </c>
      <c r="D485" s="71" t="s">
        <v>684</v>
      </c>
      <c r="E485" s="71">
        <f>E479</f>
        <v>4</v>
      </c>
      <c r="F485" s="71">
        <f>F479</f>
        <v>9</v>
      </c>
      <c r="G485" s="71">
        <f>G479</f>
        <v>50</v>
      </c>
      <c r="H485" s="71">
        <f>H479</f>
        <v>0</v>
      </c>
      <c r="M485" s="2"/>
      <c r="N485" s="71">
        <f>N479</f>
        <v>0</v>
      </c>
      <c r="O485" s="71" t="str">
        <f>O479</f>
        <v>N</v>
      </c>
      <c r="P485" s="45" t="str">
        <f t="shared" si="210"/>
        <v>Beide</v>
      </c>
      <c r="T485" s="71">
        <f>T479</f>
        <v>3</v>
      </c>
      <c r="V485" s="3">
        <f>V479*4</f>
        <v>216000</v>
      </c>
      <c r="X485">
        <f t="shared" si="200"/>
        <v>0</v>
      </c>
      <c r="Y485">
        <f t="shared" si="201"/>
        <v>0</v>
      </c>
      <c r="Z485">
        <f t="shared" si="202"/>
        <v>0</v>
      </c>
      <c r="AA485">
        <f t="shared" si="203"/>
        <v>0</v>
      </c>
      <c r="AB485">
        <f t="shared" si="204"/>
        <v>0</v>
      </c>
      <c r="AC485">
        <f t="shared" si="205"/>
        <v>0</v>
      </c>
      <c r="AD485">
        <f t="shared" si="199"/>
        <v>0</v>
      </c>
      <c r="AE485">
        <f t="shared" si="206"/>
        <v>0</v>
      </c>
      <c r="AF485" s="3">
        <f t="shared" si="207"/>
        <v>0</v>
      </c>
      <c r="AH485">
        <f t="shared" si="208"/>
        <v>0</v>
      </c>
    </row>
    <row r="486" spans="1:34" hidden="1" outlineLevel="2" x14ac:dyDescent="0.25">
      <c r="B486" t="s">
        <v>458</v>
      </c>
      <c r="C486" s="71">
        <f>C479</f>
        <v>2</v>
      </c>
      <c r="D486" s="71" t="s">
        <v>684</v>
      </c>
      <c r="E486" s="71">
        <f>E479</f>
        <v>4</v>
      </c>
      <c r="F486" s="71">
        <f>F479</f>
        <v>9</v>
      </c>
      <c r="G486" s="71">
        <f>G479</f>
        <v>50</v>
      </c>
      <c r="H486" s="71">
        <f>H479</f>
        <v>0</v>
      </c>
      <c r="M486" s="2"/>
      <c r="N486" s="71">
        <f>N479</f>
        <v>0</v>
      </c>
      <c r="O486" s="71" t="str">
        <f>O479</f>
        <v>N</v>
      </c>
      <c r="P486" s="45" t="str">
        <f t="shared" si="210"/>
        <v>Beide</v>
      </c>
      <c r="T486" s="71">
        <f>T479*1.2</f>
        <v>3.5999999999999996</v>
      </c>
      <c r="V486" s="3">
        <f>V479*2</f>
        <v>108000</v>
      </c>
      <c r="X486">
        <f t="shared" si="200"/>
        <v>0</v>
      </c>
      <c r="Y486">
        <f t="shared" si="201"/>
        <v>0</v>
      </c>
      <c r="Z486">
        <f t="shared" si="202"/>
        <v>0</v>
      </c>
      <c r="AA486">
        <f t="shared" si="203"/>
        <v>0</v>
      </c>
      <c r="AB486">
        <f t="shared" si="204"/>
        <v>0</v>
      </c>
      <c r="AC486">
        <f t="shared" si="205"/>
        <v>0</v>
      </c>
      <c r="AD486">
        <f t="shared" si="199"/>
        <v>0</v>
      </c>
      <c r="AE486">
        <f t="shared" si="206"/>
        <v>0</v>
      </c>
      <c r="AF486" s="3">
        <f t="shared" si="207"/>
        <v>0</v>
      </c>
      <c r="AH486">
        <f t="shared" si="208"/>
        <v>0</v>
      </c>
    </row>
    <row r="487" spans="1:34" hidden="1" outlineLevel="2" x14ac:dyDescent="0.25">
      <c r="B487" t="s">
        <v>233</v>
      </c>
      <c r="C487" s="71">
        <f>C479</f>
        <v>2</v>
      </c>
      <c r="D487" s="71" t="s">
        <v>684</v>
      </c>
      <c r="E487" s="71">
        <f>E479</f>
        <v>4</v>
      </c>
      <c r="F487" s="71">
        <f>F479</f>
        <v>9</v>
      </c>
      <c r="G487" s="71">
        <f>G479</f>
        <v>50</v>
      </c>
      <c r="H487" s="71">
        <f>H479</f>
        <v>0</v>
      </c>
      <c r="M487" s="2"/>
      <c r="N487" s="71">
        <f>N479</f>
        <v>0</v>
      </c>
      <c r="O487" s="71" t="str">
        <f>O479</f>
        <v>N</v>
      </c>
      <c r="P487" s="45" t="str">
        <f t="shared" si="210"/>
        <v>Beide</v>
      </c>
      <c r="T487" s="71">
        <f>T479</f>
        <v>3</v>
      </c>
      <c r="V487" s="3">
        <f>V479*1.5</f>
        <v>81000</v>
      </c>
      <c r="X487">
        <f t="shared" si="200"/>
        <v>0</v>
      </c>
      <c r="Y487">
        <f t="shared" si="201"/>
        <v>0</v>
      </c>
      <c r="Z487">
        <f t="shared" si="202"/>
        <v>0</v>
      </c>
      <c r="AA487">
        <f t="shared" si="203"/>
        <v>0</v>
      </c>
      <c r="AB487">
        <f t="shared" si="204"/>
        <v>0</v>
      </c>
      <c r="AC487">
        <f t="shared" si="205"/>
        <v>0</v>
      </c>
      <c r="AD487">
        <f t="shared" si="199"/>
        <v>0</v>
      </c>
      <c r="AE487">
        <f t="shared" si="206"/>
        <v>0</v>
      </c>
      <c r="AF487" s="3">
        <f t="shared" si="207"/>
        <v>0</v>
      </c>
      <c r="AH487">
        <f t="shared" si="208"/>
        <v>0</v>
      </c>
    </row>
    <row r="488" spans="1:34" hidden="1" outlineLevel="2" x14ac:dyDescent="0.25">
      <c r="B488" t="s">
        <v>465</v>
      </c>
      <c r="C488" s="71">
        <f>C479</f>
        <v>2</v>
      </c>
      <c r="D488" s="71" t="s">
        <v>683</v>
      </c>
      <c r="E488" s="71">
        <f>E479</f>
        <v>4</v>
      </c>
      <c r="F488" s="71">
        <f>F479</f>
        <v>9</v>
      </c>
      <c r="G488" s="71">
        <f>G479/2</f>
        <v>25</v>
      </c>
      <c r="H488" s="71">
        <f>H479</f>
        <v>0</v>
      </c>
      <c r="M488" s="2"/>
      <c r="N488" s="71">
        <f>N479</f>
        <v>0</v>
      </c>
      <c r="O488" s="71" t="str">
        <f>O479</f>
        <v>N</v>
      </c>
      <c r="P488" s="45" t="str">
        <f t="shared" si="210"/>
        <v>Beide</v>
      </c>
      <c r="T488" s="71">
        <f>T479*1.1</f>
        <v>3.3000000000000003</v>
      </c>
      <c r="V488" s="3">
        <f>V479*2</f>
        <v>108000</v>
      </c>
      <c r="X488">
        <f t="shared" si="200"/>
        <v>0</v>
      </c>
      <c r="Y488">
        <f t="shared" si="201"/>
        <v>0</v>
      </c>
      <c r="Z488">
        <f t="shared" si="202"/>
        <v>0</v>
      </c>
      <c r="AA488">
        <f t="shared" si="203"/>
        <v>0</v>
      </c>
      <c r="AB488">
        <f t="shared" si="204"/>
        <v>0</v>
      </c>
      <c r="AC488">
        <f t="shared" si="205"/>
        <v>0</v>
      </c>
      <c r="AD488">
        <f t="shared" si="199"/>
        <v>0</v>
      </c>
      <c r="AE488">
        <f t="shared" si="206"/>
        <v>0</v>
      </c>
      <c r="AF488" s="3">
        <f t="shared" si="207"/>
        <v>0</v>
      </c>
      <c r="AH488">
        <f t="shared" si="208"/>
        <v>0</v>
      </c>
    </row>
    <row r="489" spans="1:34" hidden="1" outlineLevel="2" x14ac:dyDescent="0.25">
      <c r="B489" t="s">
        <v>459</v>
      </c>
      <c r="C489" s="71">
        <f>C479</f>
        <v>2</v>
      </c>
      <c r="D489" s="71" t="s">
        <v>683</v>
      </c>
      <c r="E489" s="71">
        <f>E479*4</f>
        <v>16</v>
      </c>
      <c r="F489" s="71">
        <f>F479</f>
        <v>9</v>
      </c>
      <c r="G489" s="71">
        <f>G479</f>
        <v>50</v>
      </c>
      <c r="H489" s="71">
        <f>H479</f>
        <v>0</v>
      </c>
      <c r="M489" s="2"/>
      <c r="N489" s="71">
        <f>N479</f>
        <v>0</v>
      </c>
      <c r="O489" s="71" t="str">
        <f>O479</f>
        <v>N</v>
      </c>
      <c r="P489" s="45" t="str">
        <f t="shared" si="210"/>
        <v>Beide</v>
      </c>
      <c r="T489" s="71">
        <f>T479/2</f>
        <v>1.5</v>
      </c>
      <c r="V489" s="3">
        <f>V479*2</f>
        <v>108000</v>
      </c>
      <c r="X489">
        <f t="shared" si="200"/>
        <v>0</v>
      </c>
      <c r="Y489">
        <f t="shared" si="201"/>
        <v>0</v>
      </c>
      <c r="Z489">
        <f t="shared" si="202"/>
        <v>0</v>
      </c>
      <c r="AA489">
        <f t="shared" si="203"/>
        <v>0</v>
      </c>
      <c r="AB489">
        <f t="shared" si="204"/>
        <v>0</v>
      </c>
      <c r="AC489">
        <f t="shared" si="205"/>
        <v>0</v>
      </c>
      <c r="AD489">
        <f t="shared" si="199"/>
        <v>0</v>
      </c>
      <c r="AE489">
        <f t="shared" si="206"/>
        <v>0</v>
      </c>
      <c r="AF489" s="3">
        <f t="shared" si="207"/>
        <v>0</v>
      </c>
      <c r="AH489">
        <f t="shared" si="208"/>
        <v>0</v>
      </c>
    </row>
    <row r="490" spans="1:34" hidden="1" outlineLevel="2" x14ac:dyDescent="0.25">
      <c r="B490" t="s">
        <v>467</v>
      </c>
      <c r="C490" s="71">
        <f>C479</f>
        <v>2</v>
      </c>
      <c r="D490" s="71" t="s">
        <v>684</v>
      </c>
      <c r="E490" s="71">
        <f>E479</f>
        <v>4</v>
      </c>
      <c r="F490" s="71">
        <f>F479</f>
        <v>9</v>
      </c>
      <c r="G490" s="71">
        <f>G479/2</f>
        <v>25</v>
      </c>
      <c r="H490" s="71">
        <f>H479</f>
        <v>0</v>
      </c>
      <c r="M490" s="2"/>
      <c r="N490" s="71">
        <f>N479</f>
        <v>0</v>
      </c>
      <c r="O490" s="71" t="str">
        <f>O479</f>
        <v>N</v>
      </c>
      <c r="P490" s="45" t="str">
        <f t="shared" si="210"/>
        <v>Beide</v>
      </c>
      <c r="T490" s="71">
        <f>T479*1.5</f>
        <v>4.5</v>
      </c>
      <c r="V490" s="3">
        <f>V479*5</f>
        <v>270000</v>
      </c>
      <c r="X490">
        <f t="shared" si="200"/>
        <v>0</v>
      </c>
      <c r="Y490">
        <f t="shared" si="201"/>
        <v>0</v>
      </c>
      <c r="Z490">
        <f t="shared" si="202"/>
        <v>0</v>
      </c>
      <c r="AA490">
        <f t="shared" si="203"/>
        <v>0</v>
      </c>
      <c r="AB490">
        <f t="shared" si="204"/>
        <v>0</v>
      </c>
      <c r="AC490">
        <f t="shared" si="205"/>
        <v>0</v>
      </c>
      <c r="AD490">
        <f t="shared" si="199"/>
        <v>0</v>
      </c>
      <c r="AE490">
        <f t="shared" si="206"/>
        <v>0</v>
      </c>
      <c r="AF490" s="3">
        <f t="shared" si="207"/>
        <v>0</v>
      </c>
      <c r="AH490">
        <f t="shared" si="208"/>
        <v>0</v>
      </c>
    </row>
    <row r="491" spans="1:34" hidden="1" outlineLevel="2" x14ac:dyDescent="0.25">
      <c r="B491" t="s">
        <v>461</v>
      </c>
      <c r="C491" s="71">
        <f>C479</f>
        <v>2</v>
      </c>
      <c r="D491" s="71" t="s">
        <v>684</v>
      </c>
      <c r="E491" s="71">
        <f>E479</f>
        <v>4</v>
      </c>
      <c r="F491" s="71">
        <f>F479</f>
        <v>9</v>
      </c>
      <c r="G491" s="71">
        <f>G479</f>
        <v>50</v>
      </c>
      <c r="H491" s="71">
        <f>H479</f>
        <v>0</v>
      </c>
      <c r="M491" s="2"/>
      <c r="N491" s="71">
        <f>N479</f>
        <v>0</v>
      </c>
      <c r="O491" s="71" t="str">
        <f>O479</f>
        <v>N</v>
      </c>
      <c r="P491" s="45" t="str">
        <f t="shared" si="210"/>
        <v>Beide</v>
      </c>
      <c r="T491" s="71">
        <f>T479</f>
        <v>3</v>
      </c>
      <c r="V491" s="3">
        <f>V479</f>
        <v>54000</v>
      </c>
      <c r="X491">
        <f t="shared" si="200"/>
        <v>0</v>
      </c>
      <c r="Y491">
        <f t="shared" si="201"/>
        <v>0</v>
      </c>
      <c r="Z491">
        <f t="shared" si="202"/>
        <v>0</v>
      </c>
      <c r="AA491">
        <f t="shared" si="203"/>
        <v>0</v>
      </c>
      <c r="AB491">
        <f t="shared" si="204"/>
        <v>0</v>
      </c>
      <c r="AC491">
        <f t="shared" si="205"/>
        <v>0</v>
      </c>
      <c r="AD491">
        <f t="shared" si="199"/>
        <v>0</v>
      </c>
      <c r="AE491">
        <f t="shared" si="206"/>
        <v>0</v>
      </c>
      <c r="AF491" s="3">
        <f t="shared" si="207"/>
        <v>0</v>
      </c>
      <c r="AH491">
        <f t="shared" si="208"/>
        <v>0</v>
      </c>
    </row>
    <row r="492" spans="1:34" hidden="1" outlineLevel="2" x14ac:dyDescent="0.25">
      <c r="B492" t="s">
        <v>460</v>
      </c>
      <c r="C492" s="71">
        <f>C479</f>
        <v>2</v>
      </c>
      <c r="D492" s="71" t="s">
        <v>692</v>
      </c>
      <c r="E492" s="71">
        <v>0</v>
      </c>
      <c r="F492" s="71">
        <f>F479</f>
        <v>9</v>
      </c>
      <c r="G492" s="71">
        <f>G479</f>
        <v>50</v>
      </c>
      <c r="H492" s="71">
        <f>H479</f>
        <v>0</v>
      </c>
      <c r="M492" s="2"/>
      <c r="N492" s="71">
        <f>N479</f>
        <v>0</v>
      </c>
      <c r="O492" s="71" t="str">
        <f>O479</f>
        <v>N</v>
      </c>
      <c r="P492" s="45" t="str">
        <f t="shared" si="210"/>
        <v>Beide</v>
      </c>
      <c r="T492" s="71">
        <f>T479</f>
        <v>3</v>
      </c>
      <c r="V492" s="3">
        <f>V479*2</f>
        <v>108000</v>
      </c>
      <c r="X492">
        <f t="shared" si="200"/>
        <v>0</v>
      </c>
      <c r="Y492">
        <f t="shared" si="201"/>
        <v>0</v>
      </c>
      <c r="Z492">
        <f t="shared" si="202"/>
        <v>0</v>
      </c>
      <c r="AA492">
        <f t="shared" si="203"/>
        <v>0</v>
      </c>
      <c r="AB492">
        <f t="shared" si="204"/>
        <v>0</v>
      </c>
      <c r="AC492">
        <f t="shared" si="205"/>
        <v>0</v>
      </c>
      <c r="AD492">
        <f t="shared" si="199"/>
        <v>0</v>
      </c>
      <c r="AE492">
        <f t="shared" si="206"/>
        <v>0</v>
      </c>
      <c r="AF492" s="3">
        <f t="shared" si="207"/>
        <v>0</v>
      </c>
      <c r="AH492">
        <f t="shared" si="208"/>
        <v>0</v>
      </c>
    </row>
    <row r="493" spans="1:34" hidden="1" outlineLevel="2" x14ac:dyDescent="0.25">
      <c r="B493" t="s">
        <v>466</v>
      </c>
      <c r="C493" s="71">
        <f>C479</f>
        <v>2</v>
      </c>
      <c r="D493" s="71" t="s">
        <v>684</v>
      </c>
      <c r="E493" s="71">
        <f>E479</f>
        <v>4</v>
      </c>
      <c r="F493" s="71">
        <f>F479</f>
        <v>9</v>
      </c>
      <c r="G493" s="71">
        <f>G479/2</f>
        <v>25</v>
      </c>
      <c r="H493" s="71">
        <f>H479</f>
        <v>0</v>
      </c>
      <c r="M493" s="2"/>
      <c r="N493" s="71">
        <f>N479</f>
        <v>0</v>
      </c>
      <c r="O493" s="71" t="str">
        <f>O479</f>
        <v>N</v>
      </c>
      <c r="P493" s="45" t="str">
        <f t="shared" si="210"/>
        <v>Beide</v>
      </c>
      <c r="T493" s="71">
        <f>T479*1.3</f>
        <v>3.9000000000000004</v>
      </c>
      <c r="V493" s="3">
        <f>V479*2</f>
        <v>108000</v>
      </c>
      <c r="X493">
        <f t="shared" si="200"/>
        <v>0</v>
      </c>
      <c r="Y493">
        <f t="shared" si="201"/>
        <v>0</v>
      </c>
      <c r="Z493">
        <f t="shared" si="202"/>
        <v>0</v>
      </c>
      <c r="AA493">
        <f t="shared" si="203"/>
        <v>0</v>
      </c>
      <c r="AB493">
        <f t="shared" si="204"/>
        <v>0</v>
      </c>
      <c r="AC493">
        <f t="shared" si="205"/>
        <v>0</v>
      </c>
      <c r="AD493">
        <f t="shared" si="199"/>
        <v>0</v>
      </c>
      <c r="AE493">
        <f t="shared" si="206"/>
        <v>0</v>
      </c>
      <c r="AF493" s="3">
        <f t="shared" si="207"/>
        <v>0</v>
      </c>
      <c r="AH493">
        <f t="shared" si="208"/>
        <v>0</v>
      </c>
    </row>
    <row r="494" spans="1:34" s="25" customFormat="1" hidden="1" outlineLevel="1" collapsed="1" x14ac:dyDescent="0.25">
      <c r="A494" s="25" t="s">
        <v>401</v>
      </c>
      <c r="B494" s="25" t="s">
        <v>53</v>
      </c>
      <c r="C494" s="45">
        <v>2</v>
      </c>
      <c r="D494" s="45" t="s">
        <v>684</v>
      </c>
      <c r="E494" s="45">
        <v>4</v>
      </c>
      <c r="F494" s="45">
        <v>9</v>
      </c>
      <c r="G494" s="45">
        <v>50</v>
      </c>
      <c r="H494" s="45">
        <v>0</v>
      </c>
      <c r="I494" s="2"/>
      <c r="J494" s="2"/>
      <c r="K494" s="2"/>
      <c r="L494" s="2"/>
      <c r="M494" s="2"/>
      <c r="N494" s="45">
        <v>0</v>
      </c>
      <c r="O494" s="45" t="s">
        <v>636</v>
      </c>
      <c r="P494" s="45" t="str">
        <f t="shared" ref="P494:P508" si="211">IF(P445="Beide",P445,"Clan")</f>
        <v>Beide</v>
      </c>
      <c r="Q494" s="45">
        <v>1.5</v>
      </c>
      <c r="R494" s="45">
        <v>2</v>
      </c>
      <c r="S494" s="45">
        <v>26</v>
      </c>
      <c r="T494" s="45">
        <v>3</v>
      </c>
      <c r="U494" s="48">
        <v>110000</v>
      </c>
      <c r="V494" s="48">
        <v>54000</v>
      </c>
      <c r="X494" s="25">
        <f t="shared" si="200"/>
        <v>0</v>
      </c>
      <c r="Y494" s="25">
        <f t="shared" si="201"/>
        <v>0</v>
      </c>
      <c r="Z494" s="25">
        <f t="shared" si="202"/>
        <v>0</v>
      </c>
      <c r="AA494" s="25">
        <f t="shared" si="203"/>
        <v>0</v>
      </c>
      <c r="AB494" s="25">
        <f t="shared" si="204"/>
        <v>0</v>
      </c>
      <c r="AC494" s="25">
        <f t="shared" si="205"/>
        <v>0</v>
      </c>
      <c r="AD494" s="25">
        <f t="shared" si="199"/>
        <v>0</v>
      </c>
      <c r="AE494" s="25">
        <f t="shared" si="206"/>
        <v>0</v>
      </c>
      <c r="AF494" s="48">
        <f t="shared" si="207"/>
        <v>0</v>
      </c>
      <c r="AH494" s="25">
        <f t="shared" si="208"/>
        <v>0</v>
      </c>
    </row>
    <row r="495" spans="1:34" hidden="1" outlineLevel="2" x14ac:dyDescent="0.25">
      <c r="B495" t="s">
        <v>463</v>
      </c>
      <c r="C495" s="71">
        <f>C494</f>
        <v>2</v>
      </c>
      <c r="D495" s="71" t="s">
        <v>693</v>
      </c>
      <c r="E495" s="71">
        <f>E494</f>
        <v>4</v>
      </c>
      <c r="F495" s="71">
        <f>F494</f>
        <v>9</v>
      </c>
      <c r="G495" s="71">
        <f>G494</f>
        <v>50</v>
      </c>
      <c r="H495" s="71">
        <f>H494</f>
        <v>0</v>
      </c>
      <c r="M495" s="2"/>
      <c r="N495" s="71">
        <f>N494</f>
        <v>0</v>
      </c>
      <c r="O495" s="71" t="str">
        <f>O494</f>
        <v>N</v>
      </c>
      <c r="P495" s="45" t="str">
        <f t="shared" si="211"/>
        <v>Beide</v>
      </c>
      <c r="T495" s="71">
        <f>T494</f>
        <v>3</v>
      </c>
      <c r="V495" s="3">
        <f>V494*3</f>
        <v>162000</v>
      </c>
      <c r="X495">
        <f t="shared" si="200"/>
        <v>0</v>
      </c>
      <c r="Y495">
        <f t="shared" si="201"/>
        <v>0</v>
      </c>
      <c r="Z495">
        <f t="shared" si="202"/>
        <v>0</v>
      </c>
      <c r="AA495">
        <f t="shared" si="203"/>
        <v>0</v>
      </c>
      <c r="AB495">
        <f t="shared" si="204"/>
        <v>0</v>
      </c>
      <c r="AC495">
        <f t="shared" si="205"/>
        <v>0</v>
      </c>
      <c r="AD495">
        <f t="shared" si="199"/>
        <v>0</v>
      </c>
      <c r="AE495">
        <f t="shared" si="206"/>
        <v>0</v>
      </c>
      <c r="AF495" s="3">
        <f t="shared" si="207"/>
        <v>0</v>
      </c>
      <c r="AH495">
        <f t="shared" si="208"/>
        <v>0</v>
      </c>
    </row>
    <row r="496" spans="1:34" hidden="1" outlineLevel="2" x14ac:dyDescent="0.25">
      <c r="B496" t="s">
        <v>454</v>
      </c>
      <c r="C496" s="71">
        <f>C494</f>
        <v>2</v>
      </c>
      <c r="D496" s="71" t="s">
        <v>684</v>
      </c>
      <c r="E496" s="71">
        <f>E494</f>
        <v>4</v>
      </c>
      <c r="F496" s="71">
        <f>F494</f>
        <v>9</v>
      </c>
      <c r="G496" s="71">
        <f>G494</f>
        <v>50</v>
      </c>
      <c r="H496" s="71">
        <f>H494</f>
        <v>0</v>
      </c>
      <c r="M496" s="2"/>
      <c r="N496" s="71">
        <f>N494</f>
        <v>0</v>
      </c>
      <c r="O496" s="71" t="str">
        <f>O494</f>
        <v>N</v>
      </c>
      <c r="P496" s="45" t="str">
        <f t="shared" si="211"/>
        <v>Beide</v>
      </c>
      <c r="T496" s="71">
        <f>T494</f>
        <v>3</v>
      </c>
      <c r="V496" s="3">
        <f>V494*0.2</f>
        <v>10800</v>
      </c>
      <c r="X496">
        <f t="shared" si="200"/>
        <v>0</v>
      </c>
      <c r="Y496">
        <f t="shared" si="201"/>
        <v>0</v>
      </c>
      <c r="Z496">
        <f t="shared" si="202"/>
        <v>0</v>
      </c>
      <c r="AA496">
        <f t="shared" si="203"/>
        <v>0</v>
      </c>
      <c r="AB496">
        <f t="shared" si="204"/>
        <v>0</v>
      </c>
      <c r="AC496">
        <f t="shared" si="205"/>
        <v>0</v>
      </c>
      <c r="AD496">
        <f t="shared" si="199"/>
        <v>0</v>
      </c>
      <c r="AE496">
        <f t="shared" si="206"/>
        <v>0</v>
      </c>
      <c r="AF496" s="3">
        <f t="shared" si="207"/>
        <v>0</v>
      </c>
      <c r="AH496">
        <f t="shared" si="208"/>
        <v>0</v>
      </c>
    </row>
    <row r="497" spans="1:34" hidden="1" outlineLevel="2" x14ac:dyDescent="0.25">
      <c r="B497" t="s">
        <v>277</v>
      </c>
      <c r="C497" s="71">
        <f>C494</f>
        <v>2</v>
      </c>
      <c r="D497" s="71" t="s">
        <v>683</v>
      </c>
      <c r="E497" s="71">
        <f>E494</f>
        <v>4</v>
      </c>
      <c r="F497" s="71">
        <f>F494</f>
        <v>9</v>
      </c>
      <c r="G497" s="71">
        <f>G494</f>
        <v>50</v>
      </c>
      <c r="H497" s="71">
        <f>H494</f>
        <v>0</v>
      </c>
      <c r="M497" s="2"/>
      <c r="N497" s="71">
        <f>N494</f>
        <v>0</v>
      </c>
      <c r="O497" s="71" t="str">
        <f>O494</f>
        <v>N</v>
      </c>
      <c r="P497" s="45" t="str">
        <f t="shared" si="211"/>
        <v>Beide</v>
      </c>
      <c r="T497" s="71">
        <f>T494*1.1</f>
        <v>3.3000000000000003</v>
      </c>
      <c r="V497" s="3">
        <f>V494/2</f>
        <v>27000</v>
      </c>
      <c r="X497">
        <f t="shared" si="200"/>
        <v>0</v>
      </c>
      <c r="Y497">
        <f t="shared" si="201"/>
        <v>0</v>
      </c>
      <c r="Z497">
        <f t="shared" si="202"/>
        <v>0</v>
      </c>
      <c r="AA497">
        <f t="shared" si="203"/>
        <v>0</v>
      </c>
      <c r="AB497">
        <f t="shared" si="204"/>
        <v>0</v>
      </c>
      <c r="AC497">
        <f t="shared" si="205"/>
        <v>0</v>
      </c>
      <c r="AD497">
        <f t="shared" si="199"/>
        <v>0</v>
      </c>
      <c r="AE497">
        <f t="shared" si="206"/>
        <v>0</v>
      </c>
      <c r="AF497" s="3">
        <f t="shared" si="207"/>
        <v>0</v>
      </c>
      <c r="AH497">
        <f t="shared" si="208"/>
        <v>0</v>
      </c>
    </row>
    <row r="498" spans="1:34" hidden="1" outlineLevel="2" x14ac:dyDescent="0.25">
      <c r="B498" t="s">
        <v>462</v>
      </c>
      <c r="C498" s="71">
        <f>C494</f>
        <v>2</v>
      </c>
      <c r="D498" s="71" t="s">
        <v>684</v>
      </c>
      <c r="E498" s="71">
        <f>E494</f>
        <v>4</v>
      </c>
      <c r="F498" s="71">
        <f>F494</f>
        <v>9</v>
      </c>
      <c r="G498" s="71">
        <f>G494</f>
        <v>50</v>
      </c>
      <c r="H498" s="71">
        <f>H494</f>
        <v>0</v>
      </c>
      <c r="M498" s="2"/>
      <c r="N498" s="71">
        <f>N494</f>
        <v>0</v>
      </c>
      <c r="O498" s="71" t="str">
        <f>O494</f>
        <v>N</v>
      </c>
      <c r="P498" s="45" t="str">
        <f t="shared" si="211"/>
        <v>Beide</v>
      </c>
      <c r="T498" s="71">
        <f>T494</f>
        <v>3</v>
      </c>
      <c r="V498" s="3">
        <f>V494*5</f>
        <v>270000</v>
      </c>
      <c r="X498">
        <f t="shared" si="200"/>
        <v>0</v>
      </c>
      <c r="Y498">
        <f t="shared" si="201"/>
        <v>0</v>
      </c>
      <c r="Z498">
        <f t="shared" si="202"/>
        <v>0</v>
      </c>
      <c r="AA498">
        <f t="shared" si="203"/>
        <v>0</v>
      </c>
      <c r="AB498">
        <f t="shared" si="204"/>
        <v>0</v>
      </c>
      <c r="AC498">
        <f t="shared" si="205"/>
        <v>0</v>
      </c>
      <c r="AD498">
        <f t="shared" si="199"/>
        <v>0</v>
      </c>
      <c r="AE498">
        <f t="shared" si="206"/>
        <v>0</v>
      </c>
      <c r="AF498" s="3">
        <f t="shared" si="207"/>
        <v>0</v>
      </c>
      <c r="AH498">
        <f t="shared" si="208"/>
        <v>0</v>
      </c>
    </row>
    <row r="499" spans="1:34" hidden="1" outlineLevel="2" x14ac:dyDescent="0.25">
      <c r="B499" t="s">
        <v>457</v>
      </c>
      <c r="C499" s="71">
        <f>C494</f>
        <v>2</v>
      </c>
      <c r="D499" s="71" t="s">
        <v>684</v>
      </c>
      <c r="E499" s="71">
        <f>E494</f>
        <v>4</v>
      </c>
      <c r="F499" s="71">
        <f>F494</f>
        <v>9</v>
      </c>
      <c r="G499" s="71">
        <f>G494</f>
        <v>50</v>
      </c>
      <c r="H499" s="71">
        <f>H494</f>
        <v>0</v>
      </c>
      <c r="M499" s="2"/>
      <c r="N499" s="71">
        <f>N494</f>
        <v>0</v>
      </c>
      <c r="O499" s="71" t="str">
        <f>O494</f>
        <v>N</v>
      </c>
      <c r="P499" s="45" t="str">
        <f t="shared" si="211"/>
        <v>Beide</v>
      </c>
      <c r="T499" s="71">
        <f>T494</f>
        <v>3</v>
      </c>
      <c r="V499" s="3">
        <f>V494*2</f>
        <v>108000</v>
      </c>
      <c r="X499">
        <f t="shared" si="200"/>
        <v>0</v>
      </c>
      <c r="Y499">
        <f t="shared" si="201"/>
        <v>0</v>
      </c>
      <c r="Z499">
        <f t="shared" si="202"/>
        <v>0</v>
      </c>
      <c r="AA499">
        <f t="shared" si="203"/>
        <v>0</v>
      </c>
      <c r="AB499">
        <f t="shared" si="204"/>
        <v>0</v>
      </c>
      <c r="AC499">
        <f t="shared" si="205"/>
        <v>0</v>
      </c>
      <c r="AD499">
        <f t="shared" si="199"/>
        <v>0</v>
      </c>
      <c r="AE499">
        <f t="shared" si="206"/>
        <v>0</v>
      </c>
      <c r="AF499" s="3">
        <f t="shared" si="207"/>
        <v>0</v>
      </c>
      <c r="AH499">
        <f t="shared" si="208"/>
        <v>0</v>
      </c>
    </row>
    <row r="500" spans="1:34" hidden="1" outlineLevel="2" x14ac:dyDescent="0.25">
      <c r="B500" t="s">
        <v>464</v>
      </c>
      <c r="C500" s="71">
        <f>C494</f>
        <v>2</v>
      </c>
      <c r="D500" s="71" t="s">
        <v>684</v>
      </c>
      <c r="E500" s="71">
        <f>E494</f>
        <v>4</v>
      </c>
      <c r="F500" s="71">
        <f>F494</f>
        <v>9</v>
      </c>
      <c r="G500" s="71">
        <f>G494</f>
        <v>50</v>
      </c>
      <c r="H500" s="71">
        <f>H494</f>
        <v>0</v>
      </c>
      <c r="M500" s="2"/>
      <c r="N500" s="71">
        <f>N494</f>
        <v>0</v>
      </c>
      <c r="O500" s="71" t="str">
        <f>O494</f>
        <v>N</v>
      </c>
      <c r="P500" s="45" t="str">
        <f t="shared" si="211"/>
        <v>Beide</v>
      </c>
      <c r="T500" s="71">
        <f>T494</f>
        <v>3</v>
      </c>
      <c r="V500" s="3">
        <f>V494*4</f>
        <v>216000</v>
      </c>
      <c r="X500">
        <f t="shared" si="200"/>
        <v>0</v>
      </c>
      <c r="Y500">
        <f t="shared" si="201"/>
        <v>0</v>
      </c>
      <c r="Z500">
        <f t="shared" si="202"/>
        <v>0</v>
      </c>
      <c r="AA500">
        <f t="shared" si="203"/>
        <v>0</v>
      </c>
      <c r="AB500">
        <f t="shared" si="204"/>
        <v>0</v>
      </c>
      <c r="AC500">
        <f t="shared" si="205"/>
        <v>0</v>
      </c>
      <c r="AD500">
        <f t="shared" si="199"/>
        <v>0</v>
      </c>
      <c r="AE500">
        <f t="shared" si="206"/>
        <v>0</v>
      </c>
      <c r="AF500" s="3">
        <f t="shared" si="207"/>
        <v>0</v>
      </c>
      <c r="AH500">
        <f t="shared" si="208"/>
        <v>0</v>
      </c>
    </row>
    <row r="501" spans="1:34" hidden="1" outlineLevel="2" x14ac:dyDescent="0.25">
      <c r="B501" t="s">
        <v>458</v>
      </c>
      <c r="C501" s="71">
        <f>C494</f>
        <v>2</v>
      </c>
      <c r="D501" s="71" t="s">
        <v>684</v>
      </c>
      <c r="E501" s="71">
        <f>E494</f>
        <v>4</v>
      </c>
      <c r="F501" s="71">
        <f>F494</f>
        <v>9</v>
      </c>
      <c r="G501" s="71">
        <f>G494</f>
        <v>50</v>
      </c>
      <c r="H501" s="71">
        <f>H494</f>
        <v>0</v>
      </c>
      <c r="M501" s="2"/>
      <c r="N501" s="71">
        <f>N494</f>
        <v>0</v>
      </c>
      <c r="O501" s="71" t="str">
        <f>O494</f>
        <v>N</v>
      </c>
      <c r="P501" s="45" t="str">
        <f t="shared" si="211"/>
        <v>Beide</v>
      </c>
      <c r="T501" s="71">
        <f>T494*1.2</f>
        <v>3.5999999999999996</v>
      </c>
      <c r="V501" s="3">
        <f>V494*2</f>
        <v>108000</v>
      </c>
      <c r="X501">
        <f t="shared" si="200"/>
        <v>0</v>
      </c>
      <c r="Y501">
        <f t="shared" si="201"/>
        <v>0</v>
      </c>
      <c r="Z501">
        <f t="shared" si="202"/>
        <v>0</v>
      </c>
      <c r="AA501">
        <f t="shared" si="203"/>
        <v>0</v>
      </c>
      <c r="AB501">
        <f t="shared" si="204"/>
        <v>0</v>
      </c>
      <c r="AC501">
        <f t="shared" si="205"/>
        <v>0</v>
      </c>
      <c r="AD501">
        <f t="shared" si="199"/>
        <v>0</v>
      </c>
      <c r="AE501">
        <f t="shared" si="206"/>
        <v>0</v>
      </c>
      <c r="AF501" s="3">
        <f t="shared" si="207"/>
        <v>0</v>
      </c>
      <c r="AH501">
        <f t="shared" si="208"/>
        <v>0</v>
      </c>
    </row>
    <row r="502" spans="1:34" hidden="1" outlineLevel="2" x14ac:dyDescent="0.25">
      <c r="B502" t="s">
        <v>233</v>
      </c>
      <c r="C502" s="71">
        <f>C494</f>
        <v>2</v>
      </c>
      <c r="D502" s="71" t="s">
        <v>684</v>
      </c>
      <c r="E502" s="71">
        <f>E494</f>
        <v>4</v>
      </c>
      <c r="F502" s="71">
        <f>F494</f>
        <v>9</v>
      </c>
      <c r="G502" s="71">
        <f>G494</f>
        <v>50</v>
      </c>
      <c r="H502" s="71">
        <f>H494</f>
        <v>0</v>
      </c>
      <c r="M502" s="2"/>
      <c r="N502" s="71">
        <f>N494</f>
        <v>0</v>
      </c>
      <c r="O502" s="71" t="str">
        <f>O494</f>
        <v>N</v>
      </c>
      <c r="P502" s="45" t="str">
        <f t="shared" si="211"/>
        <v>Beide</v>
      </c>
      <c r="T502" s="71">
        <f>T494</f>
        <v>3</v>
      </c>
      <c r="V502" s="3">
        <f>V494*1.5</f>
        <v>81000</v>
      </c>
      <c r="X502">
        <f t="shared" si="200"/>
        <v>0</v>
      </c>
      <c r="Y502">
        <f t="shared" si="201"/>
        <v>0</v>
      </c>
      <c r="Z502">
        <f t="shared" si="202"/>
        <v>0</v>
      </c>
      <c r="AA502">
        <f t="shared" si="203"/>
        <v>0</v>
      </c>
      <c r="AB502">
        <f t="shared" si="204"/>
        <v>0</v>
      </c>
      <c r="AC502">
        <f t="shared" si="205"/>
        <v>0</v>
      </c>
      <c r="AD502">
        <f t="shared" si="199"/>
        <v>0</v>
      </c>
      <c r="AE502">
        <f t="shared" si="206"/>
        <v>0</v>
      </c>
      <c r="AF502" s="3">
        <f t="shared" si="207"/>
        <v>0</v>
      </c>
      <c r="AH502">
        <f t="shared" si="208"/>
        <v>0</v>
      </c>
    </row>
    <row r="503" spans="1:34" hidden="1" outlineLevel="2" x14ac:dyDescent="0.25">
      <c r="B503" t="s">
        <v>465</v>
      </c>
      <c r="C503" s="71">
        <f>C494</f>
        <v>2</v>
      </c>
      <c r="D503" s="71" t="s">
        <v>683</v>
      </c>
      <c r="E503" s="71">
        <f>E494</f>
        <v>4</v>
      </c>
      <c r="F503" s="71">
        <f>F494</f>
        <v>9</v>
      </c>
      <c r="G503" s="71">
        <f>G494/2</f>
        <v>25</v>
      </c>
      <c r="H503" s="71">
        <f>H494</f>
        <v>0</v>
      </c>
      <c r="M503" s="2"/>
      <c r="N503" s="71">
        <f>N494</f>
        <v>0</v>
      </c>
      <c r="O503" s="71" t="str">
        <f>O494</f>
        <v>N</v>
      </c>
      <c r="P503" s="45" t="str">
        <f t="shared" si="211"/>
        <v>Beide</v>
      </c>
      <c r="T503" s="71">
        <f>T494*1.1</f>
        <v>3.3000000000000003</v>
      </c>
      <c r="V503" s="3">
        <f>V494*2</f>
        <v>108000</v>
      </c>
      <c r="X503">
        <f t="shared" si="200"/>
        <v>0</v>
      </c>
      <c r="Y503">
        <f t="shared" si="201"/>
        <v>0</v>
      </c>
      <c r="Z503">
        <f t="shared" si="202"/>
        <v>0</v>
      </c>
      <c r="AA503">
        <f t="shared" si="203"/>
        <v>0</v>
      </c>
      <c r="AB503">
        <f t="shared" si="204"/>
        <v>0</v>
      </c>
      <c r="AC503">
        <f t="shared" si="205"/>
        <v>0</v>
      </c>
      <c r="AD503">
        <f t="shared" si="199"/>
        <v>0</v>
      </c>
      <c r="AE503">
        <f t="shared" si="206"/>
        <v>0</v>
      </c>
      <c r="AF503" s="3">
        <f t="shared" si="207"/>
        <v>0</v>
      </c>
      <c r="AH503">
        <f t="shared" si="208"/>
        <v>0</v>
      </c>
    </row>
    <row r="504" spans="1:34" hidden="1" outlineLevel="2" x14ac:dyDescent="0.25">
      <c r="B504" t="s">
        <v>459</v>
      </c>
      <c r="C504" s="71">
        <f>C494</f>
        <v>2</v>
      </c>
      <c r="D504" s="71" t="s">
        <v>683</v>
      </c>
      <c r="E504" s="71">
        <f>E494*4</f>
        <v>16</v>
      </c>
      <c r="F504" s="71">
        <f>F494</f>
        <v>9</v>
      </c>
      <c r="G504" s="71">
        <f>G494</f>
        <v>50</v>
      </c>
      <c r="H504" s="71">
        <f>H494</f>
        <v>0</v>
      </c>
      <c r="M504" s="2"/>
      <c r="N504" s="71">
        <f>N494</f>
        <v>0</v>
      </c>
      <c r="O504" s="71" t="str">
        <f>O494</f>
        <v>N</v>
      </c>
      <c r="P504" s="45" t="str">
        <f t="shared" si="211"/>
        <v>Beide</v>
      </c>
      <c r="T504" s="71">
        <f>T494/2</f>
        <v>1.5</v>
      </c>
      <c r="V504" s="3">
        <f>V494*2</f>
        <v>108000</v>
      </c>
      <c r="X504">
        <f t="shared" si="200"/>
        <v>0</v>
      </c>
      <c r="Y504">
        <f t="shared" si="201"/>
        <v>0</v>
      </c>
      <c r="Z504">
        <f t="shared" si="202"/>
        <v>0</v>
      </c>
      <c r="AA504">
        <f t="shared" si="203"/>
        <v>0</v>
      </c>
      <c r="AB504">
        <f t="shared" si="204"/>
        <v>0</v>
      </c>
      <c r="AC504">
        <f t="shared" si="205"/>
        <v>0</v>
      </c>
      <c r="AD504">
        <f t="shared" si="199"/>
        <v>0</v>
      </c>
      <c r="AE504">
        <f t="shared" si="206"/>
        <v>0</v>
      </c>
      <c r="AF504" s="3">
        <f t="shared" si="207"/>
        <v>0</v>
      </c>
      <c r="AH504">
        <f t="shared" si="208"/>
        <v>0</v>
      </c>
    </row>
    <row r="505" spans="1:34" hidden="1" outlineLevel="2" x14ac:dyDescent="0.25">
      <c r="B505" t="s">
        <v>467</v>
      </c>
      <c r="C505" s="71">
        <f>C494</f>
        <v>2</v>
      </c>
      <c r="D505" s="71" t="s">
        <v>684</v>
      </c>
      <c r="E505" s="71">
        <f>E494</f>
        <v>4</v>
      </c>
      <c r="F505" s="71">
        <f>F494</f>
        <v>9</v>
      </c>
      <c r="G505" s="71">
        <f>G494/2</f>
        <v>25</v>
      </c>
      <c r="H505" s="71">
        <f>H494</f>
        <v>0</v>
      </c>
      <c r="M505" s="2"/>
      <c r="N505" s="71">
        <f>N494</f>
        <v>0</v>
      </c>
      <c r="O505" s="71" t="str">
        <f>O494</f>
        <v>N</v>
      </c>
      <c r="P505" s="45" t="str">
        <f t="shared" si="211"/>
        <v>Beide</v>
      </c>
      <c r="T505" s="71">
        <f>T494*1.5</f>
        <v>4.5</v>
      </c>
      <c r="V505" s="3">
        <f>V494*5</f>
        <v>270000</v>
      </c>
      <c r="X505">
        <f t="shared" si="200"/>
        <v>0</v>
      </c>
      <c r="Y505">
        <f t="shared" si="201"/>
        <v>0</v>
      </c>
      <c r="Z505">
        <f t="shared" si="202"/>
        <v>0</v>
      </c>
      <c r="AA505">
        <f t="shared" si="203"/>
        <v>0</v>
      </c>
      <c r="AB505">
        <f t="shared" si="204"/>
        <v>0</v>
      </c>
      <c r="AC505">
        <f t="shared" si="205"/>
        <v>0</v>
      </c>
      <c r="AD505">
        <f t="shared" si="199"/>
        <v>0</v>
      </c>
      <c r="AE505">
        <f t="shared" si="206"/>
        <v>0</v>
      </c>
      <c r="AF505" s="3">
        <f t="shared" si="207"/>
        <v>0</v>
      </c>
      <c r="AH505">
        <f t="shared" si="208"/>
        <v>0</v>
      </c>
    </row>
    <row r="506" spans="1:34" hidden="1" outlineLevel="2" x14ac:dyDescent="0.25">
      <c r="B506" t="s">
        <v>461</v>
      </c>
      <c r="C506" s="71">
        <f>C494</f>
        <v>2</v>
      </c>
      <c r="D506" s="71" t="s">
        <v>684</v>
      </c>
      <c r="E506" s="71">
        <f>E494</f>
        <v>4</v>
      </c>
      <c r="F506" s="71">
        <f>F494</f>
        <v>9</v>
      </c>
      <c r="G506" s="71">
        <f>G494</f>
        <v>50</v>
      </c>
      <c r="H506" s="71">
        <f>H494</f>
        <v>0</v>
      </c>
      <c r="M506" s="2"/>
      <c r="N506" s="71">
        <f>N494</f>
        <v>0</v>
      </c>
      <c r="O506" s="71" t="str">
        <f>O494</f>
        <v>N</v>
      </c>
      <c r="P506" s="45" t="str">
        <f t="shared" si="211"/>
        <v>Beide</v>
      </c>
      <c r="T506" s="71">
        <f>T494</f>
        <v>3</v>
      </c>
      <c r="V506" s="3">
        <f>V494</f>
        <v>54000</v>
      </c>
      <c r="X506">
        <f t="shared" si="200"/>
        <v>0</v>
      </c>
      <c r="Y506">
        <f t="shared" si="201"/>
        <v>0</v>
      </c>
      <c r="Z506">
        <f t="shared" si="202"/>
        <v>0</v>
      </c>
      <c r="AA506">
        <f t="shared" si="203"/>
        <v>0</v>
      </c>
      <c r="AB506">
        <f t="shared" si="204"/>
        <v>0</v>
      </c>
      <c r="AC506">
        <f t="shared" si="205"/>
        <v>0</v>
      </c>
      <c r="AD506">
        <f t="shared" si="199"/>
        <v>0</v>
      </c>
      <c r="AE506">
        <f t="shared" si="206"/>
        <v>0</v>
      </c>
      <c r="AF506" s="3">
        <f t="shared" si="207"/>
        <v>0</v>
      </c>
      <c r="AH506">
        <f t="shared" si="208"/>
        <v>0</v>
      </c>
    </row>
    <row r="507" spans="1:34" hidden="1" outlineLevel="2" x14ac:dyDescent="0.25">
      <c r="B507" t="s">
        <v>460</v>
      </c>
      <c r="C507" s="71">
        <f>C494</f>
        <v>2</v>
      </c>
      <c r="D507" s="71" t="s">
        <v>692</v>
      </c>
      <c r="E507" s="71">
        <v>0</v>
      </c>
      <c r="F507" s="71">
        <f>F494</f>
        <v>9</v>
      </c>
      <c r="G507" s="71">
        <f>G494</f>
        <v>50</v>
      </c>
      <c r="H507" s="71">
        <f>H494</f>
        <v>0</v>
      </c>
      <c r="M507" s="2"/>
      <c r="N507" s="71">
        <f>N494</f>
        <v>0</v>
      </c>
      <c r="O507" s="71" t="str">
        <f>O494</f>
        <v>N</v>
      </c>
      <c r="P507" s="45" t="str">
        <f t="shared" si="211"/>
        <v>Beide</v>
      </c>
      <c r="T507" s="71">
        <f>T494</f>
        <v>3</v>
      </c>
      <c r="V507" s="3">
        <f>V494*2</f>
        <v>108000</v>
      </c>
      <c r="X507">
        <f t="shared" si="200"/>
        <v>0</v>
      </c>
      <c r="Y507">
        <f t="shared" si="201"/>
        <v>0</v>
      </c>
      <c r="Z507">
        <f t="shared" si="202"/>
        <v>0</v>
      </c>
      <c r="AA507">
        <f t="shared" si="203"/>
        <v>0</v>
      </c>
      <c r="AB507">
        <f t="shared" si="204"/>
        <v>0</v>
      </c>
      <c r="AC507">
        <f t="shared" si="205"/>
        <v>0</v>
      </c>
      <c r="AD507">
        <f t="shared" si="199"/>
        <v>0</v>
      </c>
      <c r="AE507">
        <f t="shared" si="206"/>
        <v>0</v>
      </c>
      <c r="AF507" s="3">
        <f t="shared" si="207"/>
        <v>0</v>
      </c>
      <c r="AH507">
        <f t="shared" si="208"/>
        <v>0</v>
      </c>
    </row>
    <row r="508" spans="1:34" hidden="1" outlineLevel="2" x14ac:dyDescent="0.25">
      <c r="B508" t="s">
        <v>466</v>
      </c>
      <c r="C508" s="71">
        <f>C494</f>
        <v>2</v>
      </c>
      <c r="D508" s="71" t="s">
        <v>684</v>
      </c>
      <c r="E508" s="71">
        <f>E494</f>
        <v>4</v>
      </c>
      <c r="F508" s="71">
        <f>F494</f>
        <v>9</v>
      </c>
      <c r="G508" s="71">
        <f>G494/2</f>
        <v>25</v>
      </c>
      <c r="H508" s="71">
        <f>H494</f>
        <v>0</v>
      </c>
      <c r="M508" s="2"/>
      <c r="N508" s="71">
        <f>N494</f>
        <v>0</v>
      </c>
      <c r="O508" s="71" t="str">
        <f>O494</f>
        <v>N</v>
      </c>
      <c r="P508" s="45" t="str">
        <f t="shared" si="211"/>
        <v>Beide</v>
      </c>
      <c r="T508" s="71">
        <f>T494*1.3</f>
        <v>3.9000000000000004</v>
      </c>
      <c r="V508" s="3">
        <f>V494*2</f>
        <v>108000</v>
      </c>
      <c r="X508">
        <f t="shared" si="200"/>
        <v>0</v>
      </c>
      <c r="Y508">
        <f t="shared" si="201"/>
        <v>0</v>
      </c>
      <c r="Z508">
        <f t="shared" si="202"/>
        <v>0</v>
      </c>
      <c r="AA508">
        <f t="shared" si="203"/>
        <v>0</v>
      </c>
      <c r="AB508">
        <f t="shared" si="204"/>
        <v>0</v>
      </c>
      <c r="AC508">
        <f t="shared" si="205"/>
        <v>0</v>
      </c>
      <c r="AD508">
        <f t="shared" si="199"/>
        <v>0</v>
      </c>
      <c r="AE508">
        <f t="shared" si="206"/>
        <v>0</v>
      </c>
      <c r="AF508" s="3">
        <f t="shared" si="207"/>
        <v>0</v>
      </c>
      <c r="AH508">
        <f t="shared" si="208"/>
        <v>0</v>
      </c>
    </row>
    <row r="509" spans="1:34" s="25" customFormat="1" hidden="1" outlineLevel="1" collapsed="1" x14ac:dyDescent="0.25">
      <c r="A509" s="25" t="s">
        <v>402</v>
      </c>
      <c r="B509" s="25" t="s">
        <v>53</v>
      </c>
      <c r="C509" s="45">
        <v>3</v>
      </c>
      <c r="D509" s="45" t="s">
        <v>684</v>
      </c>
      <c r="E509" s="45">
        <v>8</v>
      </c>
      <c r="F509" s="45">
        <v>9</v>
      </c>
      <c r="G509" s="45">
        <v>25</v>
      </c>
      <c r="H509" s="45">
        <v>0</v>
      </c>
      <c r="I509" s="2"/>
      <c r="J509" s="2"/>
      <c r="K509" s="2"/>
      <c r="L509" s="2"/>
      <c r="M509" s="2"/>
      <c r="N509" s="45">
        <v>0</v>
      </c>
      <c r="O509" s="45" t="s">
        <v>636</v>
      </c>
      <c r="P509" s="45" t="str">
        <f t="shared" ref="P509:P523" si="212">IF(P463="Beide",P463,"Innere Sphäre")</f>
        <v>Beide</v>
      </c>
      <c r="Q509" s="45">
        <v>3</v>
      </c>
      <c r="R509" s="45">
        <v>2</v>
      </c>
      <c r="S509" s="45">
        <v>47</v>
      </c>
      <c r="T509" s="45">
        <v>5</v>
      </c>
      <c r="U509" s="48">
        <v>160000</v>
      </c>
      <c r="V509" s="48">
        <v>54000</v>
      </c>
      <c r="X509" s="25">
        <f t="shared" si="200"/>
        <v>0</v>
      </c>
      <c r="Y509" s="25">
        <f t="shared" si="201"/>
        <v>0</v>
      </c>
      <c r="Z509" s="25">
        <f t="shared" si="202"/>
        <v>0</v>
      </c>
      <c r="AA509" s="25">
        <f t="shared" si="203"/>
        <v>0</v>
      </c>
      <c r="AB509" s="25">
        <f t="shared" si="204"/>
        <v>0</v>
      </c>
      <c r="AC509" s="25">
        <f t="shared" si="205"/>
        <v>0</v>
      </c>
      <c r="AD509" s="25">
        <f t="shared" si="199"/>
        <v>0</v>
      </c>
      <c r="AE509" s="25">
        <f t="shared" si="206"/>
        <v>0</v>
      </c>
      <c r="AF509" s="48">
        <f t="shared" si="207"/>
        <v>0</v>
      </c>
      <c r="AH509" s="25">
        <f t="shared" si="208"/>
        <v>0</v>
      </c>
    </row>
    <row r="510" spans="1:34" hidden="1" outlineLevel="2" x14ac:dyDescent="0.25">
      <c r="B510" t="s">
        <v>463</v>
      </c>
      <c r="C510" s="71">
        <f>C509</f>
        <v>3</v>
      </c>
      <c r="D510" s="71" t="s">
        <v>693</v>
      </c>
      <c r="E510" s="71">
        <f>E509</f>
        <v>8</v>
      </c>
      <c r="F510" s="71">
        <f>F509</f>
        <v>9</v>
      </c>
      <c r="G510" s="71">
        <f>G509</f>
        <v>25</v>
      </c>
      <c r="H510" s="71">
        <f>H509</f>
        <v>0</v>
      </c>
      <c r="M510" s="2"/>
      <c r="N510" s="71">
        <f>N509</f>
        <v>0</v>
      </c>
      <c r="O510" s="71" t="str">
        <f>O509</f>
        <v>N</v>
      </c>
      <c r="P510" s="45" t="str">
        <f t="shared" si="212"/>
        <v>Beide</v>
      </c>
      <c r="T510" s="71">
        <f>T509</f>
        <v>5</v>
      </c>
      <c r="V510" s="3">
        <f>V509*3</f>
        <v>162000</v>
      </c>
      <c r="X510">
        <f t="shared" si="200"/>
        <v>0</v>
      </c>
      <c r="Y510">
        <f t="shared" si="201"/>
        <v>0</v>
      </c>
      <c r="Z510">
        <f t="shared" si="202"/>
        <v>0</v>
      </c>
      <c r="AA510">
        <f t="shared" si="203"/>
        <v>0</v>
      </c>
      <c r="AB510">
        <f t="shared" si="204"/>
        <v>0</v>
      </c>
      <c r="AC510">
        <f t="shared" si="205"/>
        <v>0</v>
      </c>
      <c r="AD510">
        <f t="shared" si="199"/>
        <v>0</v>
      </c>
      <c r="AE510">
        <f t="shared" si="206"/>
        <v>0</v>
      </c>
      <c r="AF510" s="3">
        <f t="shared" si="207"/>
        <v>0</v>
      </c>
      <c r="AH510">
        <f t="shared" si="208"/>
        <v>0</v>
      </c>
    </row>
    <row r="511" spans="1:34" hidden="1" outlineLevel="2" x14ac:dyDescent="0.25">
      <c r="B511" t="s">
        <v>454</v>
      </c>
      <c r="C511" s="71">
        <f>C509</f>
        <v>3</v>
      </c>
      <c r="D511" s="71" t="s">
        <v>684</v>
      </c>
      <c r="E511" s="71">
        <f>E509</f>
        <v>8</v>
      </c>
      <c r="F511" s="71">
        <f>F509</f>
        <v>9</v>
      </c>
      <c r="G511" s="71">
        <f>G509</f>
        <v>25</v>
      </c>
      <c r="H511" s="71">
        <f>H509</f>
        <v>0</v>
      </c>
      <c r="M511" s="2"/>
      <c r="N511" s="71">
        <f>N509</f>
        <v>0</v>
      </c>
      <c r="O511" s="71" t="str">
        <f>O509</f>
        <v>N</v>
      </c>
      <c r="P511" s="45" t="str">
        <f t="shared" si="212"/>
        <v>Beide</v>
      </c>
      <c r="T511" s="71">
        <f>T509</f>
        <v>5</v>
      </c>
      <c r="V511" s="3">
        <f>V509*0.2</f>
        <v>10800</v>
      </c>
      <c r="X511">
        <f t="shared" si="200"/>
        <v>0</v>
      </c>
      <c r="Y511">
        <f t="shared" si="201"/>
        <v>0</v>
      </c>
      <c r="Z511">
        <f t="shared" si="202"/>
        <v>0</v>
      </c>
      <c r="AA511">
        <f t="shared" si="203"/>
        <v>0</v>
      </c>
      <c r="AB511">
        <f t="shared" si="204"/>
        <v>0</v>
      </c>
      <c r="AC511">
        <f t="shared" si="205"/>
        <v>0</v>
      </c>
      <c r="AD511">
        <f t="shared" si="199"/>
        <v>0</v>
      </c>
      <c r="AE511">
        <f t="shared" si="206"/>
        <v>0</v>
      </c>
      <c r="AF511" s="3">
        <f t="shared" si="207"/>
        <v>0</v>
      </c>
      <c r="AH511">
        <f t="shared" si="208"/>
        <v>0</v>
      </c>
    </row>
    <row r="512" spans="1:34" hidden="1" outlineLevel="2" x14ac:dyDescent="0.25">
      <c r="B512" t="s">
        <v>277</v>
      </c>
      <c r="C512" s="71">
        <f>C509</f>
        <v>3</v>
      </c>
      <c r="D512" s="71" t="s">
        <v>683</v>
      </c>
      <c r="E512" s="71">
        <f>E509</f>
        <v>8</v>
      </c>
      <c r="F512" s="71">
        <f>F509</f>
        <v>9</v>
      </c>
      <c r="G512" s="71">
        <f>G509</f>
        <v>25</v>
      </c>
      <c r="H512" s="71">
        <f>H509</f>
        <v>0</v>
      </c>
      <c r="M512" s="2"/>
      <c r="N512" s="71">
        <f>N509</f>
        <v>0</v>
      </c>
      <c r="O512" s="71" t="str">
        <f>O509</f>
        <v>N</v>
      </c>
      <c r="P512" s="45" t="str">
        <f t="shared" si="212"/>
        <v>Beide</v>
      </c>
      <c r="T512" s="71">
        <f>T509*1.1</f>
        <v>5.5</v>
      </c>
      <c r="V512" s="3">
        <f>V509/2</f>
        <v>27000</v>
      </c>
      <c r="X512">
        <f t="shared" si="200"/>
        <v>0</v>
      </c>
      <c r="Y512">
        <f t="shared" si="201"/>
        <v>0</v>
      </c>
      <c r="Z512">
        <f t="shared" si="202"/>
        <v>0</v>
      </c>
      <c r="AA512">
        <f t="shared" si="203"/>
        <v>0</v>
      </c>
      <c r="AB512">
        <f t="shared" si="204"/>
        <v>0</v>
      </c>
      <c r="AC512">
        <f t="shared" si="205"/>
        <v>0</v>
      </c>
      <c r="AD512">
        <f t="shared" si="199"/>
        <v>0</v>
      </c>
      <c r="AE512">
        <f t="shared" si="206"/>
        <v>0</v>
      </c>
      <c r="AF512" s="3">
        <f t="shared" si="207"/>
        <v>0</v>
      </c>
      <c r="AH512">
        <f t="shared" si="208"/>
        <v>0</v>
      </c>
    </row>
    <row r="513" spans="1:34" hidden="1" outlineLevel="2" x14ac:dyDescent="0.25">
      <c r="B513" t="s">
        <v>462</v>
      </c>
      <c r="C513" s="71">
        <f>C509</f>
        <v>3</v>
      </c>
      <c r="D513" s="71" t="s">
        <v>684</v>
      </c>
      <c r="E513" s="71">
        <f>E509</f>
        <v>8</v>
      </c>
      <c r="F513" s="71">
        <f>F509</f>
        <v>9</v>
      </c>
      <c r="G513" s="71">
        <f>G509</f>
        <v>25</v>
      </c>
      <c r="H513" s="71">
        <f>H509</f>
        <v>0</v>
      </c>
      <c r="M513" s="2"/>
      <c r="N513" s="71">
        <f>N509</f>
        <v>0</v>
      </c>
      <c r="O513" s="71" t="str">
        <f>O509</f>
        <v>N</v>
      </c>
      <c r="P513" s="45" t="str">
        <f t="shared" si="212"/>
        <v>Beide</v>
      </c>
      <c r="T513" s="71">
        <f>T509</f>
        <v>5</v>
      </c>
      <c r="V513" s="3">
        <f>V509*5</f>
        <v>270000</v>
      </c>
      <c r="X513">
        <f t="shared" si="200"/>
        <v>0</v>
      </c>
      <c r="Y513">
        <f t="shared" si="201"/>
        <v>0</v>
      </c>
      <c r="Z513">
        <f t="shared" si="202"/>
        <v>0</v>
      </c>
      <c r="AA513">
        <f t="shared" si="203"/>
        <v>0</v>
      </c>
      <c r="AB513">
        <f t="shared" si="204"/>
        <v>0</v>
      </c>
      <c r="AC513">
        <f t="shared" si="205"/>
        <v>0</v>
      </c>
      <c r="AD513">
        <f t="shared" si="199"/>
        <v>0</v>
      </c>
      <c r="AE513">
        <f t="shared" si="206"/>
        <v>0</v>
      </c>
      <c r="AF513" s="3">
        <f t="shared" si="207"/>
        <v>0</v>
      </c>
      <c r="AH513">
        <f t="shared" si="208"/>
        <v>0</v>
      </c>
    </row>
    <row r="514" spans="1:34" hidden="1" outlineLevel="2" x14ac:dyDescent="0.25">
      <c r="B514" t="s">
        <v>457</v>
      </c>
      <c r="C514" s="71">
        <f>C509</f>
        <v>3</v>
      </c>
      <c r="D514" s="71" t="s">
        <v>684</v>
      </c>
      <c r="E514" s="71">
        <f>E509</f>
        <v>8</v>
      </c>
      <c r="F514" s="71">
        <f>F509</f>
        <v>9</v>
      </c>
      <c r="G514" s="71">
        <f>G509</f>
        <v>25</v>
      </c>
      <c r="H514" s="71">
        <f>H509</f>
        <v>0</v>
      </c>
      <c r="M514" s="2"/>
      <c r="N514" s="71">
        <f>N509</f>
        <v>0</v>
      </c>
      <c r="O514" s="71" t="str">
        <f>O509</f>
        <v>N</v>
      </c>
      <c r="P514" s="45" t="str">
        <f t="shared" si="212"/>
        <v>Beide</v>
      </c>
      <c r="T514" s="71">
        <f>T509</f>
        <v>5</v>
      </c>
      <c r="V514" s="3">
        <f>V509*2</f>
        <v>108000</v>
      </c>
      <c r="X514">
        <f t="shared" si="200"/>
        <v>0</v>
      </c>
      <c r="Y514">
        <f t="shared" si="201"/>
        <v>0</v>
      </c>
      <c r="Z514">
        <f t="shared" si="202"/>
        <v>0</v>
      </c>
      <c r="AA514">
        <f t="shared" si="203"/>
        <v>0</v>
      </c>
      <c r="AB514">
        <f t="shared" si="204"/>
        <v>0</v>
      </c>
      <c r="AC514">
        <f t="shared" si="205"/>
        <v>0</v>
      </c>
      <c r="AD514">
        <f t="shared" si="199"/>
        <v>0</v>
      </c>
      <c r="AE514">
        <f t="shared" si="206"/>
        <v>0</v>
      </c>
      <c r="AF514" s="3">
        <f t="shared" si="207"/>
        <v>0</v>
      </c>
      <c r="AH514">
        <f t="shared" si="208"/>
        <v>0</v>
      </c>
    </row>
    <row r="515" spans="1:34" hidden="1" outlineLevel="2" x14ac:dyDescent="0.25">
      <c r="B515" t="s">
        <v>464</v>
      </c>
      <c r="C515" s="71">
        <f>C509</f>
        <v>3</v>
      </c>
      <c r="D515" s="71" t="s">
        <v>684</v>
      </c>
      <c r="E515" s="71">
        <f>E509</f>
        <v>8</v>
      </c>
      <c r="F515" s="71">
        <f>F509</f>
        <v>9</v>
      </c>
      <c r="G515" s="71">
        <f>G509</f>
        <v>25</v>
      </c>
      <c r="H515" s="71">
        <f>H509</f>
        <v>0</v>
      </c>
      <c r="M515" s="2"/>
      <c r="N515" s="71">
        <f>N509</f>
        <v>0</v>
      </c>
      <c r="O515" s="71" t="str">
        <f>O509</f>
        <v>N</v>
      </c>
      <c r="P515" s="45" t="str">
        <f t="shared" si="212"/>
        <v>Beide</v>
      </c>
      <c r="T515" s="71">
        <f>T509</f>
        <v>5</v>
      </c>
      <c r="V515" s="3">
        <f>V509*4</f>
        <v>216000</v>
      </c>
      <c r="X515">
        <f t="shared" si="200"/>
        <v>0</v>
      </c>
      <c r="Y515">
        <f t="shared" si="201"/>
        <v>0</v>
      </c>
      <c r="Z515">
        <f t="shared" si="202"/>
        <v>0</v>
      </c>
      <c r="AA515">
        <f t="shared" si="203"/>
        <v>0</v>
      </c>
      <c r="AB515">
        <f t="shared" si="204"/>
        <v>0</v>
      </c>
      <c r="AC515">
        <f t="shared" si="205"/>
        <v>0</v>
      </c>
      <c r="AD515">
        <f t="shared" si="199"/>
        <v>0</v>
      </c>
      <c r="AE515">
        <f t="shared" si="206"/>
        <v>0</v>
      </c>
      <c r="AF515" s="3">
        <f t="shared" si="207"/>
        <v>0</v>
      </c>
      <c r="AH515">
        <f t="shared" si="208"/>
        <v>0</v>
      </c>
    </row>
    <row r="516" spans="1:34" hidden="1" outlineLevel="2" x14ac:dyDescent="0.25">
      <c r="B516" t="s">
        <v>458</v>
      </c>
      <c r="C516" s="71">
        <f>C509</f>
        <v>3</v>
      </c>
      <c r="D516" s="71" t="s">
        <v>684</v>
      </c>
      <c r="E516" s="71">
        <f>E509</f>
        <v>8</v>
      </c>
      <c r="F516" s="71">
        <f>F509</f>
        <v>9</v>
      </c>
      <c r="G516" s="71">
        <f>G509</f>
        <v>25</v>
      </c>
      <c r="H516" s="71">
        <f>H509</f>
        <v>0</v>
      </c>
      <c r="M516" s="2"/>
      <c r="N516" s="71">
        <f>N509</f>
        <v>0</v>
      </c>
      <c r="O516" s="71" t="str">
        <f>O509</f>
        <v>N</v>
      </c>
      <c r="P516" s="45" t="str">
        <f t="shared" si="212"/>
        <v>Beide</v>
      </c>
      <c r="T516" s="71">
        <f>T509*1.2</f>
        <v>6</v>
      </c>
      <c r="V516" s="3">
        <f>V509*2</f>
        <v>108000</v>
      </c>
      <c r="X516">
        <f t="shared" si="200"/>
        <v>0</v>
      </c>
      <c r="Y516">
        <f t="shared" si="201"/>
        <v>0</v>
      </c>
      <c r="Z516">
        <f t="shared" si="202"/>
        <v>0</v>
      </c>
      <c r="AA516">
        <f t="shared" si="203"/>
        <v>0</v>
      </c>
      <c r="AB516">
        <f t="shared" si="204"/>
        <v>0</v>
      </c>
      <c r="AC516">
        <f t="shared" si="205"/>
        <v>0</v>
      </c>
      <c r="AD516">
        <f t="shared" si="199"/>
        <v>0</v>
      </c>
      <c r="AE516">
        <f t="shared" si="206"/>
        <v>0</v>
      </c>
      <c r="AF516" s="3">
        <f t="shared" si="207"/>
        <v>0</v>
      </c>
      <c r="AH516">
        <f t="shared" si="208"/>
        <v>0</v>
      </c>
    </row>
    <row r="517" spans="1:34" hidden="1" outlineLevel="2" x14ac:dyDescent="0.25">
      <c r="B517" t="s">
        <v>233</v>
      </c>
      <c r="C517" s="71">
        <f>C509</f>
        <v>3</v>
      </c>
      <c r="D517" s="71" t="s">
        <v>684</v>
      </c>
      <c r="E517" s="71">
        <f>E509</f>
        <v>8</v>
      </c>
      <c r="F517" s="71">
        <f>F509</f>
        <v>9</v>
      </c>
      <c r="G517" s="71">
        <f>G509</f>
        <v>25</v>
      </c>
      <c r="H517" s="71">
        <f>H509</f>
        <v>0</v>
      </c>
      <c r="M517" s="2"/>
      <c r="N517" s="71">
        <f>N509</f>
        <v>0</v>
      </c>
      <c r="O517" s="71" t="str">
        <f>O509</f>
        <v>N</v>
      </c>
      <c r="P517" s="45" t="str">
        <f t="shared" si="212"/>
        <v>Beide</v>
      </c>
      <c r="T517" s="71">
        <f>T509</f>
        <v>5</v>
      </c>
      <c r="V517" s="3">
        <f>V509*1.5</f>
        <v>81000</v>
      </c>
      <c r="X517">
        <f t="shared" si="200"/>
        <v>0</v>
      </c>
      <c r="Y517">
        <f t="shared" si="201"/>
        <v>0</v>
      </c>
      <c r="Z517">
        <f t="shared" si="202"/>
        <v>0</v>
      </c>
      <c r="AA517">
        <f t="shared" si="203"/>
        <v>0</v>
      </c>
      <c r="AB517">
        <f t="shared" si="204"/>
        <v>0</v>
      </c>
      <c r="AC517">
        <f t="shared" si="205"/>
        <v>0</v>
      </c>
      <c r="AD517">
        <f t="shared" si="199"/>
        <v>0</v>
      </c>
      <c r="AE517">
        <f t="shared" si="206"/>
        <v>0</v>
      </c>
      <c r="AF517" s="3">
        <f t="shared" si="207"/>
        <v>0</v>
      </c>
      <c r="AH517">
        <f t="shared" si="208"/>
        <v>0</v>
      </c>
    </row>
    <row r="518" spans="1:34" hidden="1" outlineLevel="2" x14ac:dyDescent="0.25">
      <c r="B518" t="s">
        <v>465</v>
      </c>
      <c r="C518" s="71">
        <f>C509</f>
        <v>3</v>
      </c>
      <c r="D518" s="71" t="s">
        <v>683</v>
      </c>
      <c r="E518" s="71">
        <f>E509</f>
        <v>8</v>
      </c>
      <c r="F518" s="71">
        <f>F509</f>
        <v>9</v>
      </c>
      <c r="G518" s="71">
        <f>G509/2</f>
        <v>12.5</v>
      </c>
      <c r="H518" s="71">
        <f>H509</f>
        <v>0</v>
      </c>
      <c r="M518" s="2"/>
      <c r="N518" s="71">
        <f>N509</f>
        <v>0</v>
      </c>
      <c r="O518" s="71" t="str">
        <f>O509</f>
        <v>N</v>
      </c>
      <c r="P518" s="45" t="str">
        <f t="shared" si="212"/>
        <v>Beide</v>
      </c>
      <c r="T518" s="71">
        <f>T509*1.1</f>
        <v>5.5</v>
      </c>
      <c r="V518" s="3">
        <f>V509*2</f>
        <v>108000</v>
      </c>
      <c r="X518">
        <f t="shared" si="200"/>
        <v>0</v>
      </c>
      <c r="Y518">
        <f t="shared" si="201"/>
        <v>0</v>
      </c>
      <c r="Z518">
        <f t="shared" si="202"/>
        <v>0</v>
      </c>
      <c r="AA518">
        <f t="shared" si="203"/>
        <v>0</v>
      </c>
      <c r="AB518">
        <f t="shared" si="204"/>
        <v>0</v>
      </c>
      <c r="AC518">
        <f t="shared" si="205"/>
        <v>0</v>
      </c>
      <c r="AD518">
        <f t="shared" si="199"/>
        <v>0</v>
      </c>
      <c r="AE518">
        <f t="shared" si="206"/>
        <v>0</v>
      </c>
      <c r="AF518" s="3">
        <f t="shared" si="207"/>
        <v>0</v>
      </c>
      <c r="AH518">
        <f t="shared" si="208"/>
        <v>0</v>
      </c>
    </row>
    <row r="519" spans="1:34" hidden="1" outlineLevel="2" x14ac:dyDescent="0.25">
      <c r="B519" t="s">
        <v>459</v>
      </c>
      <c r="C519" s="71">
        <f>C509</f>
        <v>3</v>
      </c>
      <c r="D519" s="71" t="s">
        <v>683</v>
      </c>
      <c r="E519" s="71">
        <f>E509*4</f>
        <v>32</v>
      </c>
      <c r="F519" s="71">
        <f>F509</f>
        <v>9</v>
      </c>
      <c r="G519" s="71">
        <f>G509</f>
        <v>25</v>
      </c>
      <c r="H519" s="71">
        <f>H509</f>
        <v>0</v>
      </c>
      <c r="M519" s="2"/>
      <c r="N519" s="71">
        <f>N509</f>
        <v>0</v>
      </c>
      <c r="O519" s="71" t="str">
        <f>O509</f>
        <v>N</v>
      </c>
      <c r="P519" s="45" t="str">
        <f t="shared" si="212"/>
        <v>Beide</v>
      </c>
      <c r="T519" s="71">
        <f>T509/2</f>
        <v>2.5</v>
      </c>
      <c r="V519" s="3">
        <f>V509*2</f>
        <v>108000</v>
      </c>
      <c r="X519">
        <f t="shared" si="200"/>
        <v>0</v>
      </c>
      <c r="Y519">
        <f t="shared" si="201"/>
        <v>0</v>
      </c>
      <c r="Z519">
        <f t="shared" si="202"/>
        <v>0</v>
      </c>
      <c r="AA519">
        <f t="shared" si="203"/>
        <v>0</v>
      </c>
      <c r="AB519">
        <f t="shared" si="204"/>
        <v>0</v>
      </c>
      <c r="AC519">
        <f t="shared" si="205"/>
        <v>0</v>
      </c>
      <c r="AD519">
        <f t="shared" si="199"/>
        <v>0</v>
      </c>
      <c r="AE519">
        <f t="shared" si="206"/>
        <v>0</v>
      </c>
      <c r="AF519" s="3">
        <f t="shared" si="207"/>
        <v>0</v>
      </c>
      <c r="AH519">
        <f t="shared" si="208"/>
        <v>0</v>
      </c>
    </row>
    <row r="520" spans="1:34" hidden="1" outlineLevel="2" x14ac:dyDescent="0.25">
      <c r="B520" t="s">
        <v>467</v>
      </c>
      <c r="C520" s="71">
        <f>C509</f>
        <v>3</v>
      </c>
      <c r="D520" s="71" t="s">
        <v>684</v>
      </c>
      <c r="E520" s="71">
        <f>E509</f>
        <v>8</v>
      </c>
      <c r="F520" s="71">
        <f>F509</f>
        <v>9</v>
      </c>
      <c r="G520" s="71">
        <f>G509/2</f>
        <v>12.5</v>
      </c>
      <c r="H520" s="71">
        <f>H509</f>
        <v>0</v>
      </c>
      <c r="M520" s="2"/>
      <c r="N520" s="71">
        <f>N509</f>
        <v>0</v>
      </c>
      <c r="O520" s="71" t="str">
        <f>O509</f>
        <v>N</v>
      </c>
      <c r="P520" s="45" t="str">
        <f t="shared" si="212"/>
        <v>Beide</v>
      </c>
      <c r="T520" s="71">
        <f>T509*1.5</f>
        <v>7.5</v>
      </c>
      <c r="V520" s="3">
        <f>V509*5</f>
        <v>270000</v>
      </c>
      <c r="X520">
        <f t="shared" si="200"/>
        <v>0</v>
      </c>
      <c r="Y520">
        <f t="shared" si="201"/>
        <v>0</v>
      </c>
      <c r="Z520">
        <f t="shared" si="202"/>
        <v>0</v>
      </c>
      <c r="AA520">
        <f t="shared" si="203"/>
        <v>0</v>
      </c>
      <c r="AB520">
        <f t="shared" si="204"/>
        <v>0</v>
      </c>
      <c r="AC520">
        <f t="shared" si="205"/>
        <v>0</v>
      </c>
      <c r="AD520">
        <f t="shared" si="199"/>
        <v>0</v>
      </c>
      <c r="AE520">
        <f t="shared" si="206"/>
        <v>0</v>
      </c>
      <c r="AF520" s="3">
        <f t="shared" si="207"/>
        <v>0</v>
      </c>
      <c r="AH520">
        <f t="shared" si="208"/>
        <v>0</v>
      </c>
    </row>
    <row r="521" spans="1:34" hidden="1" outlineLevel="2" x14ac:dyDescent="0.25">
      <c r="B521" t="s">
        <v>461</v>
      </c>
      <c r="C521" s="71">
        <f>C509</f>
        <v>3</v>
      </c>
      <c r="D521" s="71" t="s">
        <v>684</v>
      </c>
      <c r="E521" s="71">
        <f>E509</f>
        <v>8</v>
      </c>
      <c r="F521" s="71">
        <f>F509</f>
        <v>9</v>
      </c>
      <c r="G521" s="71">
        <f>G509</f>
        <v>25</v>
      </c>
      <c r="H521" s="71">
        <f>H509</f>
        <v>0</v>
      </c>
      <c r="M521" s="2"/>
      <c r="N521" s="71">
        <f>N509</f>
        <v>0</v>
      </c>
      <c r="O521" s="71" t="str">
        <f>O509</f>
        <v>N</v>
      </c>
      <c r="P521" s="45" t="str">
        <f t="shared" si="212"/>
        <v>Beide</v>
      </c>
      <c r="T521" s="71">
        <f>T509</f>
        <v>5</v>
      </c>
      <c r="V521" s="3">
        <f>V509</f>
        <v>54000</v>
      </c>
      <c r="X521">
        <f t="shared" si="200"/>
        <v>0</v>
      </c>
      <c r="Y521">
        <f t="shared" si="201"/>
        <v>0</v>
      </c>
      <c r="Z521">
        <f t="shared" si="202"/>
        <v>0</v>
      </c>
      <c r="AA521">
        <f t="shared" si="203"/>
        <v>0</v>
      </c>
      <c r="AB521">
        <f t="shared" si="204"/>
        <v>0</v>
      </c>
      <c r="AC521">
        <f t="shared" si="205"/>
        <v>0</v>
      </c>
      <c r="AD521">
        <f t="shared" ref="AD521:AD584" si="213">(I521+J521)*Q521*IF(O521="J",IF(P521="Innere Sphäre",0.25,0)+IF(P521="Clan",0.2,0)+IF(P521="Beide",0.2,0),0)</f>
        <v>0</v>
      </c>
      <c r="AE521">
        <f t="shared" si="206"/>
        <v>0</v>
      </c>
      <c r="AF521" s="3">
        <f t="shared" si="207"/>
        <v>0</v>
      </c>
      <c r="AH521">
        <f t="shared" si="208"/>
        <v>0</v>
      </c>
    </row>
    <row r="522" spans="1:34" hidden="1" outlineLevel="2" x14ac:dyDescent="0.25">
      <c r="B522" t="s">
        <v>460</v>
      </c>
      <c r="C522" s="71">
        <f>C509</f>
        <v>3</v>
      </c>
      <c r="D522" s="71" t="s">
        <v>692</v>
      </c>
      <c r="E522" s="71">
        <v>0</v>
      </c>
      <c r="F522" s="71">
        <f>F509</f>
        <v>9</v>
      </c>
      <c r="G522" s="71">
        <f>G509</f>
        <v>25</v>
      </c>
      <c r="H522" s="71">
        <f>H509</f>
        <v>0</v>
      </c>
      <c r="M522" s="2"/>
      <c r="N522" s="71">
        <f>N509</f>
        <v>0</v>
      </c>
      <c r="O522" s="71" t="str">
        <f>O509</f>
        <v>N</v>
      </c>
      <c r="P522" s="45" t="str">
        <f t="shared" si="212"/>
        <v>Beide</v>
      </c>
      <c r="T522" s="71">
        <f>T509</f>
        <v>5</v>
      </c>
      <c r="V522" s="3">
        <f>V509*2</f>
        <v>108000</v>
      </c>
      <c r="X522">
        <f t="shared" ref="X522:X568" si="214">C522*(I522+J522+K522+L522)/(1+H522)</f>
        <v>0</v>
      </c>
      <c r="Y522">
        <f t="shared" ref="Y522:Y568" si="215">Q522*(I522+J522)+M522/G522</f>
        <v>0</v>
      </c>
      <c r="Z522">
        <f t="shared" ref="Z522:Z568" si="216">R522*(I522+J522)+M522/G522</f>
        <v>0</v>
      </c>
      <c r="AA522">
        <f t="shared" ref="AA522:AA568" si="217">S522*(I522+J522+K522+L522)+T522*(M522/G522)</f>
        <v>0</v>
      </c>
      <c r="AB522">
        <f t="shared" ref="AB522:AB568" si="218">15*M522/G522</f>
        <v>0</v>
      </c>
      <c r="AC522">
        <f t="shared" ref="AC522:AC568" si="219">E522*(I522+J522+K522+L522)/(H522+1)</f>
        <v>0</v>
      </c>
      <c r="AD522">
        <f t="shared" si="213"/>
        <v>0</v>
      </c>
      <c r="AE522">
        <f t="shared" ref="AE522:AE568" si="220">IF(AD522&gt;0,S522*(I522+J522)*0.25,0)</f>
        <v>0</v>
      </c>
      <c r="AF522" s="3">
        <f t="shared" ref="AF522:AF568" si="221">U522*(I522+J522+K522+L522)+V522/G522*M522</f>
        <v>0</v>
      </c>
      <c r="AH522">
        <f t="shared" ref="AH522:AH568" si="222">(K522+L522)*Q522*1.1</f>
        <v>0</v>
      </c>
    </row>
    <row r="523" spans="1:34" hidden="1" outlineLevel="2" x14ac:dyDescent="0.25">
      <c r="B523" t="s">
        <v>466</v>
      </c>
      <c r="C523" s="71">
        <f>C509</f>
        <v>3</v>
      </c>
      <c r="D523" s="71" t="s">
        <v>684</v>
      </c>
      <c r="E523" s="71">
        <f>E509</f>
        <v>8</v>
      </c>
      <c r="F523" s="71">
        <f>F509</f>
        <v>9</v>
      </c>
      <c r="G523" s="71">
        <f>G509/2</f>
        <v>12.5</v>
      </c>
      <c r="H523" s="71">
        <f>H509</f>
        <v>0</v>
      </c>
      <c r="M523" s="2"/>
      <c r="N523" s="71">
        <f>N509</f>
        <v>0</v>
      </c>
      <c r="O523" s="71" t="str">
        <f>O509</f>
        <v>N</v>
      </c>
      <c r="P523" s="45" t="str">
        <f t="shared" si="212"/>
        <v>Beide</v>
      </c>
      <c r="T523" s="71">
        <f>T509*1.3</f>
        <v>6.5</v>
      </c>
      <c r="V523" s="3">
        <f>V509*2</f>
        <v>108000</v>
      </c>
      <c r="X523">
        <f t="shared" si="214"/>
        <v>0</v>
      </c>
      <c r="Y523">
        <f t="shared" si="215"/>
        <v>0</v>
      </c>
      <c r="Z523">
        <f t="shared" si="216"/>
        <v>0</v>
      </c>
      <c r="AA523">
        <f t="shared" si="217"/>
        <v>0</v>
      </c>
      <c r="AB523">
        <f t="shared" si="218"/>
        <v>0</v>
      </c>
      <c r="AC523">
        <f t="shared" si="219"/>
        <v>0</v>
      </c>
      <c r="AD523">
        <f t="shared" si="213"/>
        <v>0</v>
      </c>
      <c r="AE523">
        <f t="shared" si="220"/>
        <v>0</v>
      </c>
      <c r="AF523" s="3">
        <f t="shared" si="221"/>
        <v>0</v>
      </c>
      <c r="AH523">
        <f t="shared" si="222"/>
        <v>0</v>
      </c>
    </row>
    <row r="524" spans="1:34" s="25" customFormat="1" hidden="1" outlineLevel="1" collapsed="1" x14ac:dyDescent="0.25">
      <c r="A524" s="25" t="s">
        <v>402</v>
      </c>
      <c r="B524" s="25" t="s">
        <v>53</v>
      </c>
      <c r="C524" s="45">
        <v>3</v>
      </c>
      <c r="D524" s="45" t="s">
        <v>684</v>
      </c>
      <c r="E524" s="45">
        <v>8</v>
      </c>
      <c r="F524" s="45">
        <v>9</v>
      </c>
      <c r="G524" s="45">
        <v>25</v>
      </c>
      <c r="H524" s="45">
        <v>0</v>
      </c>
      <c r="I524" s="2"/>
      <c r="J524" s="2"/>
      <c r="K524" s="2"/>
      <c r="L524" s="2"/>
      <c r="M524" s="2"/>
      <c r="N524" s="45">
        <v>0</v>
      </c>
      <c r="O524" s="45" t="s">
        <v>636</v>
      </c>
      <c r="P524" s="45" t="str">
        <f t="shared" ref="P524:P538" si="223">IF(P475="Beide",P475,"Clan")</f>
        <v>Beide</v>
      </c>
      <c r="Q524" s="45">
        <v>2</v>
      </c>
      <c r="R524" s="45">
        <v>2</v>
      </c>
      <c r="S524" s="45">
        <v>47</v>
      </c>
      <c r="T524" s="45">
        <v>5</v>
      </c>
      <c r="U524" s="48">
        <v>160000</v>
      </c>
      <c r="V524" s="48">
        <v>54000</v>
      </c>
      <c r="X524" s="25">
        <f t="shared" si="214"/>
        <v>0</v>
      </c>
      <c r="Y524" s="25">
        <f t="shared" si="215"/>
        <v>0</v>
      </c>
      <c r="Z524" s="25">
        <f t="shared" si="216"/>
        <v>0</v>
      </c>
      <c r="AA524" s="25">
        <f t="shared" si="217"/>
        <v>0</v>
      </c>
      <c r="AB524" s="25">
        <f t="shared" si="218"/>
        <v>0</v>
      </c>
      <c r="AC524" s="25">
        <f t="shared" si="219"/>
        <v>0</v>
      </c>
      <c r="AD524" s="25">
        <f t="shared" si="213"/>
        <v>0</v>
      </c>
      <c r="AE524" s="25">
        <f t="shared" si="220"/>
        <v>0</v>
      </c>
      <c r="AF524" s="48">
        <f t="shared" si="221"/>
        <v>0</v>
      </c>
      <c r="AH524" s="25">
        <f t="shared" si="222"/>
        <v>0</v>
      </c>
    </row>
    <row r="525" spans="1:34" hidden="1" outlineLevel="2" x14ac:dyDescent="0.25">
      <c r="B525" t="s">
        <v>463</v>
      </c>
      <c r="C525" s="71">
        <f>C524</f>
        <v>3</v>
      </c>
      <c r="D525" s="71" t="s">
        <v>693</v>
      </c>
      <c r="E525" s="71">
        <f>E524</f>
        <v>8</v>
      </c>
      <c r="F525" s="71">
        <f>F524</f>
        <v>9</v>
      </c>
      <c r="G525" s="71">
        <f>G524</f>
        <v>25</v>
      </c>
      <c r="H525" s="71">
        <f>H524</f>
        <v>0</v>
      </c>
      <c r="M525" s="2"/>
      <c r="N525" s="71">
        <f>N524</f>
        <v>0</v>
      </c>
      <c r="O525" s="71" t="str">
        <f>O524</f>
        <v>N</v>
      </c>
      <c r="P525" s="45" t="str">
        <f t="shared" si="223"/>
        <v>Beide</v>
      </c>
      <c r="T525" s="71">
        <f>T524</f>
        <v>5</v>
      </c>
      <c r="V525" s="3">
        <f>V524*3</f>
        <v>162000</v>
      </c>
      <c r="X525">
        <f t="shared" si="214"/>
        <v>0</v>
      </c>
      <c r="Y525">
        <f t="shared" si="215"/>
        <v>0</v>
      </c>
      <c r="Z525">
        <f t="shared" si="216"/>
        <v>0</v>
      </c>
      <c r="AA525">
        <f t="shared" si="217"/>
        <v>0</v>
      </c>
      <c r="AB525">
        <f t="shared" si="218"/>
        <v>0</v>
      </c>
      <c r="AC525">
        <f t="shared" si="219"/>
        <v>0</v>
      </c>
      <c r="AD525">
        <f t="shared" si="213"/>
        <v>0</v>
      </c>
      <c r="AE525">
        <f t="shared" si="220"/>
        <v>0</v>
      </c>
      <c r="AF525" s="3">
        <f t="shared" si="221"/>
        <v>0</v>
      </c>
      <c r="AH525">
        <f t="shared" si="222"/>
        <v>0</v>
      </c>
    </row>
    <row r="526" spans="1:34" hidden="1" outlineLevel="2" x14ac:dyDescent="0.25">
      <c r="B526" t="s">
        <v>454</v>
      </c>
      <c r="C526" s="71">
        <f>C524</f>
        <v>3</v>
      </c>
      <c r="D526" s="71" t="s">
        <v>684</v>
      </c>
      <c r="E526" s="71">
        <f>E524</f>
        <v>8</v>
      </c>
      <c r="F526" s="71">
        <f>F524</f>
        <v>9</v>
      </c>
      <c r="G526" s="71">
        <f>G524</f>
        <v>25</v>
      </c>
      <c r="H526" s="71">
        <f>H524</f>
        <v>0</v>
      </c>
      <c r="M526" s="2"/>
      <c r="N526" s="71">
        <f>N524</f>
        <v>0</v>
      </c>
      <c r="O526" s="71" t="str">
        <f>O524</f>
        <v>N</v>
      </c>
      <c r="P526" s="45" t="str">
        <f t="shared" si="223"/>
        <v>Beide</v>
      </c>
      <c r="T526" s="71">
        <f>T524</f>
        <v>5</v>
      </c>
      <c r="V526" s="3">
        <f>V524*0.2</f>
        <v>10800</v>
      </c>
      <c r="X526">
        <f t="shared" si="214"/>
        <v>0</v>
      </c>
      <c r="Y526">
        <f t="shared" si="215"/>
        <v>0</v>
      </c>
      <c r="Z526">
        <f t="shared" si="216"/>
        <v>0</v>
      </c>
      <c r="AA526">
        <f t="shared" si="217"/>
        <v>0</v>
      </c>
      <c r="AB526">
        <f t="shared" si="218"/>
        <v>0</v>
      </c>
      <c r="AC526">
        <f t="shared" si="219"/>
        <v>0</v>
      </c>
      <c r="AD526">
        <f t="shared" si="213"/>
        <v>0</v>
      </c>
      <c r="AE526">
        <f t="shared" si="220"/>
        <v>0</v>
      </c>
      <c r="AF526" s="3">
        <f t="shared" si="221"/>
        <v>0</v>
      </c>
      <c r="AH526">
        <f t="shared" si="222"/>
        <v>0</v>
      </c>
    </row>
    <row r="527" spans="1:34" hidden="1" outlineLevel="2" x14ac:dyDescent="0.25">
      <c r="B527" t="s">
        <v>277</v>
      </c>
      <c r="C527" s="71">
        <f>C524</f>
        <v>3</v>
      </c>
      <c r="D527" s="71" t="s">
        <v>683</v>
      </c>
      <c r="E527" s="71">
        <f>E524</f>
        <v>8</v>
      </c>
      <c r="F527" s="71">
        <f>F524</f>
        <v>9</v>
      </c>
      <c r="G527" s="71">
        <f>G524</f>
        <v>25</v>
      </c>
      <c r="H527" s="71">
        <f>H524</f>
        <v>0</v>
      </c>
      <c r="M527" s="2"/>
      <c r="N527" s="71">
        <f>N524</f>
        <v>0</v>
      </c>
      <c r="O527" s="71" t="str">
        <f>O524</f>
        <v>N</v>
      </c>
      <c r="P527" s="45" t="str">
        <f t="shared" si="223"/>
        <v>Beide</v>
      </c>
      <c r="T527" s="71">
        <f>T524*1.1</f>
        <v>5.5</v>
      </c>
      <c r="V527" s="3">
        <f>V524/2</f>
        <v>27000</v>
      </c>
      <c r="X527">
        <f t="shared" si="214"/>
        <v>0</v>
      </c>
      <c r="Y527">
        <f t="shared" si="215"/>
        <v>0</v>
      </c>
      <c r="Z527">
        <f t="shared" si="216"/>
        <v>0</v>
      </c>
      <c r="AA527">
        <f t="shared" si="217"/>
        <v>0</v>
      </c>
      <c r="AB527">
        <f t="shared" si="218"/>
        <v>0</v>
      </c>
      <c r="AC527">
        <f t="shared" si="219"/>
        <v>0</v>
      </c>
      <c r="AD527">
        <f t="shared" si="213"/>
        <v>0</v>
      </c>
      <c r="AE527">
        <f t="shared" si="220"/>
        <v>0</v>
      </c>
      <c r="AF527" s="3">
        <f t="shared" si="221"/>
        <v>0</v>
      </c>
      <c r="AH527">
        <f t="shared" si="222"/>
        <v>0</v>
      </c>
    </row>
    <row r="528" spans="1:34" hidden="1" outlineLevel="2" x14ac:dyDescent="0.25">
      <c r="B528" t="s">
        <v>462</v>
      </c>
      <c r="C528" s="71">
        <f>C524</f>
        <v>3</v>
      </c>
      <c r="D528" s="71" t="s">
        <v>684</v>
      </c>
      <c r="E528" s="71">
        <f>E524</f>
        <v>8</v>
      </c>
      <c r="F528" s="71">
        <f>F524</f>
        <v>9</v>
      </c>
      <c r="G528" s="71">
        <f>G524</f>
        <v>25</v>
      </c>
      <c r="H528" s="71">
        <f>H524</f>
        <v>0</v>
      </c>
      <c r="M528" s="2"/>
      <c r="N528" s="71">
        <f>N524</f>
        <v>0</v>
      </c>
      <c r="O528" s="71" t="str">
        <f>O524</f>
        <v>N</v>
      </c>
      <c r="P528" s="45" t="str">
        <f t="shared" si="223"/>
        <v>Beide</v>
      </c>
      <c r="T528" s="71">
        <f>T524</f>
        <v>5</v>
      </c>
      <c r="V528" s="3">
        <f>V524*5</f>
        <v>270000</v>
      </c>
      <c r="X528">
        <f t="shared" si="214"/>
        <v>0</v>
      </c>
      <c r="Y528">
        <f t="shared" si="215"/>
        <v>0</v>
      </c>
      <c r="Z528">
        <f t="shared" si="216"/>
        <v>0</v>
      </c>
      <c r="AA528">
        <f t="shared" si="217"/>
        <v>0</v>
      </c>
      <c r="AB528">
        <f t="shared" si="218"/>
        <v>0</v>
      </c>
      <c r="AC528">
        <f t="shared" si="219"/>
        <v>0</v>
      </c>
      <c r="AD528">
        <f t="shared" si="213"/>
        <v>0</v>
      </c>
      <c r="AE528">
        <f t="shared" si="220"/>
        <v>0</v>
      </c>
      <c r="AF528" s="3">
        <f t="shared" si="221"/>
        <v>0</v>
      </c>
      <c r="AH528">
        <f t="shared" si="222"/>
        <v>0</v>
      </c>
    </row>
    <row r="529" spans="1:34" hidden="1" outlineLevel="2" x14ac:dyDescent="0.25">
      <c r="B529" t="s">
        <v>457</v>
      </c>
      <c r="C529" s="71">
        <f>C524</f>
        <v>3</v>
      </c>
      <c r="D529" s="71" t="s">
        <v>684</v>
      </c>
      <c r="E529" s="71">
        <f>E524</f>
        <v>8</v>
      </c>
      <c r="F529" s="71">
        <f>F524</f>
        <v>9</v>
      </c>
      <c r="G529" s="71">
        <f>G524</f>
        <v>25</v>
      </c>
      <c r="H529" s="71">
        <f>H524</f>
        <v>0</v>
      </c>
      <c r="M529" s="2"/>
      <c r="N529" s="71">
        <f>N524</f>
        <v>0</v>
      </c>
      <c r="O529" s="71" t="str">
        <f>O524</f>
        <v>N</v>
      </c>
      <c r="P529" s="45" t="str">
        <f t="shared" si="223"/>
        <v>Beide</v>
      </c>
      <c r="T529" s="71">
        <f>T524</f>
        <v>5</v>
      </c>
      <c r="V529" s="3">
        <f>V524*2</f>
        <v>108000</v>
      </c>
      <c r="X529">
        <f t="shared" si="214"/>
        <v>0</v>
      </c>
      <c r="Y529">
        <f t="shared" si="215"/>
        <v>0</v>
      </c>
      <c r="Z529">
        <f t="shared" si="216"/>
        <v>0</v>
      </c>
      <c r="AA529">
        <f t="shared" si="217"/>
        <v>0</v>
      </c>
      <c r="AB529">
        <f t="shared" si="218"/>
        <v>0</v>
      </c>
      <c r="AC529">
        <f t="shared" si="219"/>
        <v>0</v>
      </c>
      <c r="AD529">
        <f t="shared" si="213"/>
        <v>0</v>
      </c>
      <c r="AE529">
        <f t="shared" si="220"/>
        <v>0</v>
      </c>
      <c r="AF529" s="3">
        <f t="shared" si="221"/>
        <v>0</v>
      </c>
      <c r="AH529">
        <f t="shared" si="222"/>
        <v>0</v>
      </c>
    </row>
    <row r="530" spans="1:34" hidden="1" outlineLevel="2" x14ac:dyDescent="0.25">
      <c r="B530" t="s">
        <v>464</v>
      </c>
      <c r="C530" s="71">
        <f>C524</f>
        <v>3</v>
      </c>
      <c r="D530" s="71" t="s">
        <v>684</v>
      </c>
      <c r="E530" s="71">
        <f>E524</f>
        <v>8</v>
      </c>
      <c r="F530" s="71">
        <f>F524</f>
        <v>9</v>
      </c>
      <c r="G530" s="71">
        <f>G524</f>
        <v>25</v>
      </c>
      <c r="H530" s="71">
        <f>H524</f>
        <v>0</v>
      </c>
      <c r="M530" s="2"/>
      <c r="N530" s="71">
        <f>N524</f>
        <v>0</v>
      </c>
      <c r="O530" s="71" t="str">
        <f>O524</f>
        <v>N</v>
      </c>
      <c r="P530" s="45" t="str">
        <f t="shared" si="223"/>
        <v>Beide</v>
      </c>
      <c r="T530" s="71">
        <f>T524</f>
        <v>5</v>
      </c>
      <c r="V530" s="3">
        <f>V524*4</f>
        <v>216000</v>
      </c>
      <c r="X530">
        <f t="shared" si="214"/>
        <v>0</v>
      </c>
      <c r="Y530">
        <f t="shared" si="215"/>
        <v>0</v>
      </c>
      <c r="Z530">
        <f t="shared" si="216"/>
        <v>0</v>
      </c>
      <c r="AA530">
        <f t="shared" si="217"/>
        <v>0</v>
      </c>
      <c r="AB530">
        <f t="shared" si="218"/>
        <v>0</v>
      </c>
      <c r="AC530">
        <f t="shared" si="219"/>
        <v>0</v>
      </c>
      <c r="AD530">
        <f t="shared" si="213"/>
        <v>0</v>
      </c>
      <c r="AE530">
        <f t="shared" si="220"/>
        <v>0</v>
      </c>
      <c r="AF530" s="3">
        <f t="shared" si="221"/>
        <v>0</v>
      </c>
      <c r="AH530">
        <f t="shared" si="222"/>
        <v>0</v>
      </c>
    </row>
    <row r="531" spans="1:34" hidden="1" outlineLevel="2" x14ac:dyDescent="0.25">
      <c r="B531" t="s">
        <v>458</v>
      </c>
      <c r="C531" s="71">
        <f>C524</f>
        <v>3</v>
      </c>
      <c r="D531" s="71" t="s">
        <v>684</v>
      </c>
      <c r="E531" s="71">
        <f>E524</f>
        <v>8</v>
      </c>
      <c r="F531" s="71">
        <f>F524</f>
        <v>9</v>
      </c>
      <c r="G531" s="71">
        <f>G524</f>
        <v>25</v>
      </c>
      <c r="H531" s="71">
        <f>H524</f>
        <v>0</v>
      </c>
      <c r="M531" s="2"/>
      <c r="N531" s="71">
        <f>N524</f>
        <v>0</v>
      </c>
      <c r="O531" s="71" t="str">
        <f>O524</f>
        <v>N</v>
      </c>
      <c r="P531" s="45" t="str">
        <f t="shared" si="223"/>
        <v>Beide</v>
      </c>
      <c r="T531" s="71">
        <f>T524*1.2</f>
        <v>6</v>
      </c>
      <c r="V531" s="3">
        <f>V524*2</f>
        <v>108000</v>
      </c>
      <c r="X531">
        <f t="shared" si="214"/>
        <v>0</v>
      </c>
      <c r="Y531">
        <f t="shared" si="215"/>
        <v>0</v>
      </c>
      <c r="Z531">
        <f t="shared" si="216"/>
        <v>0</v>
      </c>
      <c r="AA531">
        <f t="shared" si="217"/>
        <v>0</v>
      </c>
      <c r="AB531">
        <f t="shared" si="218"/>
        <v>0</v>
      </c>
      <c r="AC531">
        <f t="shared" si="219"/>
        <v>0</v>
      </c>
      <c r="AD531">
        <f t="shared" si="213"/>
        <v>0</v>
      </c>
      <c r="AE531">
        <f t="shared" si="220"/>
        <v>0</v>
      </c>
      <c r="AF531" s="3">
        <f t="shared" si="221"/>
        <v>0</v>
      </c>
      <c r="AH531">
        <f t="shared" si="222"/>
        <v>0</v>
      </c>
    </row>
    <row r="532" spans="1:34" hidden="1" outlineLevel="2" x14ac:dyDescent="0.25">
      <c r="B532" t="s">
        <v>233</v>
      </c>
      <c r="C532" s="71">
        <f>C524</f>
        <v>3</v>
      </c>
      <c r="D532" s="71" t="s">
        <v>684</v>
      </c>
      <c r="E532" s="71">
        <f>E524</f>
        <v>8</v>
      </c>
      <c r="F532" s="71">
        <f>F524</f>
        <v>9</v>
      </c>
      <c r="G532" s="71">
        <f>G524</f>
        <v>25</v>
      </c>
      <c r="H532" s="71">
        <f>H524</f>
        <v>0</v>
      </c>
      <c r="M532" s="2"/>
      <c r="N532" s="71">
        <f>N524</f>
        <v>0</v>
      </c>
      <c r="O532" s="71" t="str">
        <f>O524</f>
        <v>N</v>
      </c>
      <c r="P532" s="45" t="str">
        <f t="shared" si="223"/>
        <v>Beide</v>
      </c>
      <c r="T532" s="71">
        <f>T524</f>
        <v>5</v>
      </c>
      <c r="V532" s="3">
        <f>V524*1.5</f>
        <v>81000</v>
      </c>
      <c r="X532">
        <f t="shared" si="214"/>
        <v>0</v>
      </c>
      <c r="Y532">
        <f t="shared" si="215"/>
        <v>0</v>
      </c>
      <c r="Z532">
        <f t="shared" si="216"/>
        <v>0</v>
      </c>
      <c r="AA532">
        <f t="shared" si="217"/>
        <v>0</v>
      </c>
      <c r="AB532">
        <f t="shared" si="218"/>
        <v>0</v>
      </c>
      <c r="AC532">
        <f t="shared" si="219"/>
        <v>0</v>
      </c>
      <c r="AD532">
        <f t="shared" si="213"/>
        <v>0</v>
      </c>
      <c r="AE532">
        <f t="shared" si="220"/>
        <v>0</v>
      </c>
      <c r="AF532" s="3">
        <f t="shared" si="221"/>
        <v>0</v>
      </c>
      <c r="AH532">
        <f t="shared" si="222"/>
        <v>0</v>
      </c>
    </row>
    <row r="533" spans="1:34" hidden="1" outlineLevel="2" x14ac:dyDescent="0.25">
      <c r="B533" t="s">
        <v>465</v>
      </c>
      <c r="C533" s="71">
        <f>C524</f>
        <v>3</v>
      </c>
      <c r="D533" s="71" t="s">
        <v>683</v>
      </c>
      <c r="E533" s="71">
        <f>E524</f>
        <v>8</v>
      </c>
      <c r="F533" s="71">
        <f>F524</f>
        <v>9</v>
      </c>
      <c r="G533" s="71">
        <f>G524/2</f>
        <v>12.5</v>
      </c>
      <c r="H533" s="71">
        <f>H524</f>
        <v>0</v>
      </c>
      <c r="M533" s="2"/>
      <c r="N533" s="71">
        <f>N524</f>
        <v>0</v>
      </c>
      <c r="O533" s="71" t="str">
        <f>O524</f>
        <v>N</v>
      </c>
      <c r="P533" s="45" t="str">
        <f t="shared" si="223"/>
        <v>Beide</v>
      </c>
      <c r="T533" s="71">
        <f>T524*1.1</f>
        <v>5.5</v>
      </c>
      <c r="V533" s="3">
        <f>V524*2</f>
        <v>108000</v>
      </c>
      <c r="X533">
        <f t="shared" si="214"/>
        <v>0</v>
      </c>
      <c r="Y533">
        <f t="shared" si="215"/>
        <v>0</v>
      </c>
      <c r="Z533">
        <f t="shared" si="216"/>
        <v>0</v>
      </c>
      <c r="AA533">
        <f t="shared" si="217"/>
        <v>0</v>
      </c>
      <c r="AB533">
        <f t="shared" si="218"/>
        <v>0</v>
      </c>
      <c r="AC533">
        <f t="shared" si="219"/>
        <v>0</v>
      </c>
      <c r="AD533">
        <f t="shared" si="213"/>
        <v>0</v>
      </c>
      <c r="AE533">
        <f t="shared" si="220"/>
        <v>0</v>
      </c>
      <c r="AF533" s="3">
        <f t="shared" si="221"/>
        <v>0</v>
      </c>
      <c r="AH533">
        <f t="shared" si="222"/>
        <v>0</v>
      </c>
    </row>
    <row r="534" spans="1:34" hidden="1" outlineLevel="2" x14ac:dyDescent="0.25">
      <c r="B534" t="s">
        <v>459</v>
      </c>
      <c r="C534" s="71">
        <f>C524</f>
        <v>3</v>
      </c>
      <c r="D534" s="71" t="s">
        <v>683</v>
      </c>
      <c r="E534" s="71">
        <f>E524*4</f>
        <v>32</v>
      </c>
      <c r="F534" s="71">
        <f>F524</f>
        <v>9</v>
      </c>
      <c r="G534" s="71">
        <f>G524</f>
        <v>25</v>
      </c>
      <c r="H534" s="71">
        <f>H524</f>
        <v>0</v>
      </c>
      <c r="M534" s="2"/>
      <c r="N534" s="71">
        <f>N524</f>
        <v>0</v>
      </c>
      <c r="O534" s="71" t="str">
        <f>O524</f>
        <v>N</v>
      </c>
      <c r="P534" s="45" t="str">
        <f t="shared" si="223"/>
        <v>Beide</v>
      </c>
      <c r="T534" s="71">
        <f>T524/2</f>
        <v>2.5</v>
      </c>
      <c r="V534" s="3">
        <f>V524*2</f>
        <v>108000</v>
      </c>
      <c r="X534">
        <f t="shared" si="214"/>
        <v>0</v>
      </c>
      <c r="Y534">
        <f t="shared" si="215"/>
        <v>0</v>
      </c>
      <c r="Z534">
        <f t="shared" si="216"/>
        <v>0</v>
      </c>
      <c r="AA534">
        <f t="shared" si="217"/>
        <v>0</v>
      </c>
      <c r="AB534">
        <f t="shared" si="218"/>
        <v>0</v>
      </c>
      <c r="AC534">
        <f t="shared" si="219"/>
        <v>0</v>
      </c>
      <c r="AD534">
        <f t="shared" si="213"/>
        <v>0</v>
      </c>
      <c r="AE534">
        <f t="shared" si="220"/>
        <v>0</v>
      </c>
      <c r="AF534" s="3">
        <f t="shared" si="221"/>
        <v>0</v>
      </c>
      <c r="AH534">
        <f t="shared" si="222"/>
        <v>0</v>
      </c>
    </row>
    <row r="535" spans="1:34" hidden="1" outlineLevel="2" x14ac:dyDescent="0.25">
      <c r="B535" t="s">
        <v>467</v>
      </c>
      <c r="C535" s="71">
        <f>C524</f>
        <v>3</v>
      </c>
      <c r="D535" s="71" t="s">
        <v>684</v>
      </c>
      <c r="E535" s="71">
        <f>E524</f>
        <v>8</v>
      </c>
      <c r="F535" s="71">
        <f>F524</f>
        <v>9</v>
      </c>
      <c r="G535" s="71">
        <f>G524/2</f>
        <v>12.5</v>
      </c>
      <c r="H535" s="71">
        <f>H524</f>
        <v>0</v>
      </c>
      <c r="M535" s="2"/>
      <c r="N535" s="71">
        <f>N524</f>
        <v>0</v>
      </c>
      <c r="O535" s="71" t="str">
        <f>O524</f>
        <v>N</v>
      </c>
      <c r="P535" s="45" t="str">
        <f t="shared" si="223"/>
        <v>Beide</v>
      </c>
      <c r="T535" s="71">
        <f>T524*1.5</f>
        <v>7.5</v>
      </c>
      <c r="V535" s="3">
        <f>V524*5</f>
        <v>270000</v>
      </c>
      <c r="X535">
        <f t="shared" si="214"/>
        <v>0</v>
      </c>
      <c r="Y535">
        <f t="shared" si="215"/>
        <v>0</v>
      </c>
      <c r="Z535">
        <f t="shared" si="216"/>
        <v>0</v>
      </c>
      <c r="AA535">
        <f t="shared" si="217"/>
        <v>0</v>
      </c>
      <c r="AB535">
        <f t="shared" si="218"/>
        <v>0</v>
      </c>
      <c r="AC535">
        <f t="shared" si="219"/>
        <v>0</v>
      </c>
      <c r="AD535">
        <f t="shared" si="213"/>
        <v>0</v>
      </c>
      <c r="AE535">
        <f t="shared" si="220"/>
        <v>0</v>
      </c>
      <c r="AF535" s="3">
        <f t="shared" si="221"/>
        <v>0</v>
      </c>
      <c r="AH535">
        <f t="shared" si="222"/>
        <v>0</v>
      </c>
    </row>
    <row r="536" spans="1:34" hidden="1" outlineLevel="2" x14ac:dyDescent="0.25">
      <c r="B536" t="s">
        <v>461</v>
      </c>
      <c r="C536" s="71">
        <f>C524</f>
        <v>3</v>
      </c>
      <c r="D536" s="71" t="s">
        <v>684</v>
      </c>
      <c r="E536" s="71">
        <f>E524</f>
        <v>8</v>
      </c>
      <c r="F536" s="71">
        <f>F524</f>
        <v>9</v>
      </c>
      <c r="G536" s="71">
        <f>G524</f>
        <v>25</v>
      </c>
      <c r="H536" s="71">
        <f>H524</f>
        <v>0</v>
      </c>
      <c r="M536" s="2"/>
      <c r="N536" s="71">
        <f>N524</f>
        <v>0</v>
      </c>
      <c r="O536" s="71" t="str">
        <f>O524</f>
        <v>N</v>
      </c>
      <c r="P536" s="45" t="str">
        <f t="shared" si="223"/>
        <v>Beide</v>
      </c>
      <c r="T536" s="71">
        <f>T524</f>
        <v>5</v>
      </c>
      <c r="V536" s="3">
        <f>V524</f>
        <v>54000</v>
      </c>
      <c r="X536">
        <f t="shared" si="214"/>
        <v>0</v>
      </c>
      <c r="Y536">
        <f t="shared" si="215"/>
        <v>0</v>
      </c>
      <c r="Z536">
        <f t="shared" si="216"/>
        <v>0</v>
      </c>
      <c r="AA536">
        <f t="shared" si="217"/>
        <v>0</v>
      </c>
      <c r="AB536">
        <f t="shared" si="218"/>
        <v>0</v>
      </c>
      <c r="AC536">
        <f t="shared" si="219"/>
        <v>0</v>
      </c>
      <c r="AD536">
        <f t="shared" si="213"/>
        <v>0</v>
      </c>
      <c r="AE536">
        <f t="shared" si="220"/>
        <v>0</v>
      </c>
      <c r="AF536" s="3">
        <f t="shared" si="221"/>
        <v>0</v>
      </c>
      <c r="AH536">
        <f t="shared" si="222"/>
        <v>0</v>
      </c>
    </row>
    <row r="537" spans="1:34" hidden="1" outlineLevel="2" x14ac:dyDescent="0.25">
      <c r="B537" t="s">
        <v>460</v>
      </c>
      <c r="C537" s="71">
        <f>C524</f>
        <v>3</v>
      </c>
      <c r="D537" s="71" t="s">
        <v>692</v>
      </c>
      <c r="E537" s="71">
        <v>0</v>
      </c>
      <c r="F537" s="71">
        <f>F524</f>
        <v>9</v>
      </c>
      <c r="G537" s="71">
        <f>G524</f>
        <v>25</v>
      </c>
      <c r="H537" s="71">
        <f>H524</f>
        <v>0</v>
      </c>
      <c r="M537" s="2"/>
      <c r="N537" s="71">
        <f>N524</f>
        <v>0</v>
      </c>
      <c r="O537" s="71" t="str">
        <f>O524</f>
        <v>N</v>
      </c>
      <c r="P537" s="45" t="str">
        <f t="shared" si="223"/>
        <v>Beide</v>
      </c>
      <c r="T537" s="71">
        <f>T524</f>
        <v>5</v>
      </c>
      <c r="V537" s="3">
        <f>V524*2</f>
        <v>108000</v>
      </c>
      <c r="X537">
        <f t="shared" si="214"/>
        <v>0</v>
      </c>
      <c r="Y537">
        <f t="shared" si="215"/>
        <v>0</v>
      </c>
      <c r="Z537">
        <f t="shared" si="216"/>
        <v>0</v>
      </c>
      <c r="AA537">
        <f t="shared" si="217"/>
        <v>0</v>
      </c>
      <c r="AB537">
        <f t="shared" si="218"/>
        <v>0</v>
      </c>
      <c r="AC537">
        <f t="shared" si="219"/>
        <v>0</v>
      </c>
      <c r="AD537">
        <f t="shared" si="213"/>
        <v>0</v>
      </c>
      <c r="AE537">
        <f t="shared" si="220"/>
        <v>0</v>
      </c>
      <c r="AF537" s="3">
        <f t="shared" si="221"/>
        <v>0</v>
      </c>
      <c r="AH537">
        <f t="shared" si="222"/>
        <v>0</v>
      </c>
    </row>
    <row r="538" spans="1:34" hidden="1" outlineLevel="2" x14ac:dyDescent="0.25">
      <c r="B538" t="s">
        <v>466</v>
      </c>
      <c r="C538" s="71">
        <f>C524</f>
        <v>3</v>
      </c>
      <c r="D538" s="71" t="s">
        <v>684</v>
      </c>
      <c r="E538" s="71">
        <f>E524</f>
        <v>8</v>
      </c>
      <c r="F538" s="71">
        <f>F524</f>
        <v>9</v>
      </c>
      <c r="G538" s="71">
        <f>G524/2</f>
        <v>12.5</v>
      </c>
      <c r="H538" s="71">
        <f>H524</f>
        <v>0</v>
      </c>
      <c r="M538" s="2"/>
      <c r="N538" s="71">
        <f>N524</f>
        <v>0</v>
      </c>
      <c r="O538" s="71" t="str">
        <f>O524</f>
        <v>N</v>
      </c>
      <c r="P538" s="45" t="str">
        <f t="shared" si="223"/>
        <v>Beide</v>
      </c>
      <c r="T538" s="71">
        <f>T524*1.3</f>
        <v>6.5</v>
      </c>
      <c r="V538" s="3">
        <f>V524*2</f>
        <v>108000</v>
      </c>
      <c r="X538">
        <f t="shared" si="214"/>
        <v>0</v>
      </c>
      <c r="Y538">
        <f t="shared" si="215"/>
        <v>0</v>
      </c>
      <c r="Z538">
        <f t="shared" si="216"/>
        <v>0</v>
      </c>
      <c r="AA538">
        <f t="shared" si="217"/>
        <v>0</v>
      </c>
      <c r="AB538">
        <f t="shared" si="218"/>
        <v>0</v>
      </c>
      <c r="AC538">
        <f t="shared" si="219"/>
        <v>0</v>
      </c>
      <c r="AD538">
        <f t="shared" si="213"/>
        <v>0</v>
      </c>
      <c r="AE538">
        <f t="shared" si="220"/>
        <v>0</v>
      </c>
      <c r="AF538" s="3">
        <f t="shared" si="221"/>
        <v>0</v>
      </c>
      <c r="AH538">
        <f t="shared" si="222"/>
        <v>0</v>
      </c>
    </row>
    <row r="539" spans="1:34" s="25" customFormat="1" hidden="1" outlineLevel="1" collapsed="1" x14ac:dyDescent="0.25">
      <c r="A539" s="25" t="s">
        <v>403</v>
      </c>
      <c r="B539" s="25" t="s">
        <v>53</v>
      </c>
      <c r="C539" s="45">
        <v>4</v>
      </c>
      <c r="D539" s="45" t="s">
        <v>694</v>
      </c>
      <c r="E539" s="45">
        <v>12</v>
      </c>
      <c r="F539" s="45">
        <v>9</v>
      </c>
      <c r="G539" s="45">
        <v>15</v>
      </c>
      <c r="H539" s="45">
        <v>0</v>
      </c>
      <c r="I539" s="2"/>
      <c r="J539" s="2"/>
      <c r="K539" s="2"/>
      <c r="L539" s="2"/>
      <c r="M539" s="2"/>
      <c r="N539" s="45">
        <v>0</v>
      </c>
      <c r="O539" s="45" t="s">
        <v>636</v>
      </c>
      <c r="P539" s="45" t="str">
        <f t="shared" ref="P539:P553" si="224">IF(P493="Beide",P493,"Innere Sphäre")</f>
        <v>Beide</v>
      </c>
      <c r="Q539" s="45">
        <v>4</v>
      </c>
      <c r="R539" s="45">
        <v>3</v>
      </c>
      <c r="S539" s="45">
        <v>71</v>
      </c>
      <c r="T539" s="45">
        <v>7</v>
      </c>
      <c r="U539" s="48">
        <v>180000</v>
      </c>
      <c r="V539" s="48">
        <v>54000</v>
      </c>
      <c r="X539" s="25">
        <f t="shared" si="214"/>
        <v>0</v>
      </c>
      <c r="Y539" s="25">
        <f t="shared" si="215"/>
        <v>0</v>
      </c>
      <c r="Z539" s="25">
        <f t="shared" si="216"/>
        <v>0</v>
      </c>
      <c r="AA539" s="25">
        <f t="shared" si="217"/>
        <v>0</v>
      </c>
      <c r="AB539" s="25">
        <f t="shared" si="218"/>
        <v>0</v>
      </c>
      <c r="AC539" s="25">
        <f t="shared" si="219"/>
        <v>0</v>
      </c>
      <c r="AD539" s="25">
        <f t="shared" si="213"/>
        <v>0</v>
      </c>
      <c r="AE539" s="25">
        <f t="shared" si="220"/>
        <v>0</v>
      </c>
      <c r="AF539" s="48">
        <f t="shared" si="221"/>
        <v>0</v>
      </c>
      <c r="AH539" s="25">
        <f t="shared" si="222"/>
        <v>0</v>
      </c>
    </row>
    <row r="540" spans="1:34" hidden="1" outlineLevel="2" x14ac:dyDescent="0.25">
      <c r="B540" t="s">
        <v>463</v>
      </c>
      <c r="C540" s="71">
        <f>C539</f>
        <v>4</v>
      </c>
      <c r="D540" s="71" t="s">
        <v>693</v>
      </c>
      <c r="E540" s="71">
        <f>E539</f>
        <v>12</v>
      </c>
      <c r="F540" s="71">
        <f>F539</f>
        <v>9</v>
      </c>
      <c r="G540" s="71">
        <f>G539</f>
        <v>15</v>
      </c>
      <c r="H540" s="71">
        <f>H539</f>
        <v>0</v>
      </c>
      <c r="M540" s="2"/>
      <c r="N540" s="71">
        <f>N539</f>
        <v>0</v>
      </c>
      <c r="O540" s="71" t="str">
        <f>O539</f>
        <v>N</v>
      </c>
      <c r="P540" s="45" t="str">
        <f t="shared" si="224"/>
        <v>Beide</v>
      </c>
      <c r="T540" s="71">
        <f>T539</f>
        <v>7</v>
      </c>
      <c r="V540" s="3">
        <f>V539*3</f>
        <v>162000</v>
      </c>
      <c r="X540">
        <f t="shared" si="214"/>
        <v>0</v>
      </c>
      <c r="Y540">
        <f t="shared" si="215"/>
        <v>0</v>
      </c>
      <c r="Z540">
        <f t="shared" si="216"/>
        <v>0</v>
      </c>
      <c r="AA540">
        <f t="shared" si="217"/>
        <v>0</v>
      </c>
      <c r="AB540">
        <f t="shared" si="218"/>
        <v>0</v>
      </c>
      <c r="AC540">
        <f t="shared" si="219"/>
        <v>0</v>
      </c>
      <c r="AD540">
        <f t="shared" si="213"/>
        <v>0</v>
      </c>
      <c r="AE540">
        <f t="shared" si="220"/>
        <v>0</v>
      </c>
      <c r="AF540" s="3">
        <f t="shared" si="221"/>
        <v>0</v>
      </c>
      <c r="AH540">
        <f t="shared" si="222"/>
        <v>0</v>
      </c>
    </row>
    <row r="541" spans="1:34" hidden="1" outlineLevel="2" x14ac:dyDescent="0.25">
      <c r="B541" t="s">
        <v>454</v>
      </c>
      <c r="C541" s="71">
        <f>C539</f>
        <v>4</v>
      </c>
      <c r="D541" s="71" t="s">
        <v>684</v>
      </c>
      <c r="E541" s="71">
        <f>E539</f>
        <v>12</v>
      </c>
      <c r="F541" s="71">
        <f>F539</f>
        <v>9</v>
      </c>
      <c r="G541" s="71">
        <f>G539</f>
        <v>15</v>
      </c>
      <c r="H541" s="71">
        <f>H539</f>
        <v>0</v>
      </c>
      <c r="M541" s="2"/>
      <c r="N541" s="71">
        <f>N539</f>
        <v>0</v>
      </c>
      <c r="O541" s="71" t="str">
        <f>O539</f>
        <v>N</v>
      </c>
      <c r="P541" s="45" t="str">
        <f t="shared" si="224"/>
        <v>Beide</v>
      </c>
      <c r="T541" s="71">
        <f>T539</f>
        <v>7</v>
      </c>
      <c r="V541" s="3">
        <f>V539*0.2</f>
        <v>10800</v>
      </c>
      <c r="X541">
        <f t="shared" si="214"/>
        <v>0</v>
      </c>
      <c r="Y541">
        <f t="shared" si="215"/>
        <v>0</v>
      </c>
      <c r="Z541">
        <f t="shared" si="216"/>
        <v>0</v>
      </c>
      <c r="AA541">
        <f t="shared" si="217"/>
        <v>0</v>
      </c>
      <c r="AB541">
        <f t="shared" si="218"/>
        <v>0</v>
      </c>
      <c r="AC541">
        <f t="shared" si="219"/>
        <v>0</v>
      </c>
      <c r="AD541">
        <f t="shared" si="213"/>
        <v>0</v>
      </c>
      <c r="AE541">
        <f t="shared" si="220"/>
        <v>0</v>
      </c>
      <c r="AF541" s="3">
        <f t="shared" si="221"/>
        <v>0</v>
      </c>
      <c r="AH541">
        <f t="shared" si="222"/>
        <v>0</v>
      </c>
    </row>
    <row r="542" spans="1:34" hidden="1" outlineLevel="2" x14ac:dyDescent="0.25">
      <c r="B542" t="s">
        <v>277</v>
      </c>
      <c r="C542" s="71">
        <f>C539</f>
        <v>4</v>
      </c>
      <c r="D542" s="71" t="s">
        <v>683</v>
      </c>
      <c r="E542" s="71">
        <f>E539</f>
        <v>12</v>
      </c>
      <c r="F542" s="71">
        <f>F539</f>
        <v>9</v>
      </c>
      <c r="G542" s="71">
        <f>G539</f>
        <v>15</v>
      </c>
      <c r="H542" s="71">
        <f>H539</f>
        <v>0</v>
      </c>
      <c r="M542" s="2"/>
      <c r="N542" s="71">
        <f>N539</f>
        <v>0</v>
      </c>
      <c r="O542" s="71" t="str">
        <f>O539</f>
        <v>N</v>
      </c>
      <c r="P542" s="45" t="str">
        <f t="shared" si="224"/>
        <v>Beide</v>
      </c>
      <c r="T542" s="71">
        <f>T539*1.1</f>
        <v>7.7000000000000011</v>
      </c>
      <c r="V542" s="3">
        <f>V539/2</f>
        <v>27000</v>
      </c>
      <c r="X542">
        <f t="shared" si="214"/>
        <v>0</v>
      </c>
      <c r="Y542">
        <f t="shared" si="215"/>
        <v>0</v>
      </c>
      <c r="Z542">
        <f t="shared" si="216"/>
        <v>0</v>
      </c>
      <c r="AA542">
        <f t="shared" si="217"/>
        <v>0</v>
      </c>
      <c r="AB542">
        <f t="shared" si="218"/>
        <v>0</v>
      </c>
      <c r="AC542">
        <f t="shared" si="219"/>
        <v>0</v>
      </c>
      <c r="AD542">
        <f t="shared" si="213"/>
        <v>0</v>
      </c>
      <c r="AE542">
        <f t="shared" si="220"/>
        <v>0</v>
      </c>
      <c r="AF542" s="3">
        <f t="shared" si="221"/>
        <v>0</v>
      </c>
      <c r="AH542">
        <f t="shared" si="222"/>
        <v>0</v>
      </c>
    </row>
    <row r="543" spans="1:34" hidden="1" outlineLevel="2" x14ac:dyDescent="0.25">
      <c r="B543" t="s">
        <v>462</v>
      </c>
      <c r="C543" s="71">
        <f>C539</f>
        <v>4</v>
      </c>
      <c r="D543" s="71" t="s">
        <v>684</v>
      </c>
      <c r="E543" s="71">
        <f>E539</f>
        <v>12</v>
      </c>
      <c r="F543" s="71">
        <f>F539</f>
        <v>9</v>
      </c>
      <c r="G543" s="71">
        <f>G539</f>
        <v>15</v>
      </c>
      <c r="H543" s="71">
        <f>H539</f>
        <v>0</v>
      </c>
      <c r="M543" s="2"/>
      <c r="N543" s="71">
        <f>N539</f>
        <v>0</v>
      </c>
      <c r="O543" s="71" t="str">
        <f>O539</f>
        <v>N</v>
      </c>
      <c r="P543" s="45" t="str">
        <f t="shared" si="224"/>
        <v>Beide</v>
      </c>
      <c r="T543" s="71">
        <f>T539</f>
        <v>7</v>
      </c>
      <c r="V543" s="3">
        <f>V539*5</f>
        <v>270000</v>
      </c>
      <c r="X543">
        <f t="shared" si="214"/>
        <v>0</v>
      </c>
      <c r="Y543">
        <f t="shared" si="215"/>
        <v>0</v>
      </c>
      <c r="Z543">
        <f t="shared" si="216"/>
        <v>0</v>
      </c>
      <c r="AA543">
        <f t="shared" si="217"/>
        <v>0</v>
      </c>
      <c r="AB543">
        <f t="shared" si="218"/>
        <v>0</v>
      </c>
      <c r="AC543">
        <f t="shared" si="219"/>
        <v>0</v>
      </c>
      <c r="AD543">
        <f t="shared" si="213"/>
        <v>0</v>
      </c>
      <c r="AE543">
        <f t="shared" si="220"/>
        <v>0</v>
      </c>
      <c r="AF543" s="3">
        <f t="shared" si="221"/>
        <v>0</v>
      </c>
      <c r="AH543">
        <f t="shared" si="222"/>
        <v>0</v>
      </c>
    </row>
    <row r="544" spans="1:34" hidden="1" outlineLevel="2" x14ac:dyDescent="0.25">
      <c r="B544" t="s">
        <v>457</v>
      </c>
      <c r="C544" s="71">
        <f>C539</f>
        <v>4</v>
      </c>
      <c r="D544" s="71" t="s">
        <v>684</v>
      </c>
      <c r="E544" s="71">
        <f>E539</f>
        <v>12</v>
      </c>
      <c r="F544" s="71">
        <f>F539</f>
        <v>9</v>
      </c>
      <c r="G544" s="71">
        <f>G539</f>
        <v>15</v>
      </c>
      <c r="H544" s="71">
        <f>H539</f>
        <v>0</v>
      </c>
      <c r="M544" s="2"/>
      <c r="N544" s="71">
        <f>N539</f>
        <v>0</v>
      </c>
      <c r="O544" s="71" t="str">
        <f>O539</f>
        <v>N</v>
      </c>
      <c r="P544" s="45" t="str">
        <f t="shared" si="224"/>
        <v>Beide</v>
      </c>
      <c r="T544" s="71">
        <f>T539</f>
        <v>7</v>
      </c>
      <c r="V544" s="3">
        <f>V539*2</f>
        <v>108000</v>
      </c>
      <c r="X544">
        <f t="shared" si="214"/>
        <v>0</v>
      </c>
      <c r="Y544">
        <f t="shared" si="215"/>
        <v>0</v>
      </c>
      <c r="Z544">
        <f t="shared" si="216"/>
        <v>0</v>
      </c>
      <c r="AA544">
        <f t="shared" si="217"/>
        <v>0</v>
      </c>
      <c r="AB544">
        <f t="shared" si="218"/>
        <v>0</v>
      </c>
      <c r="AC544">
        <f t="shared" si="219"/>
        <v>0</v>
      </c>
      <c r="AD544">
        <f t="shared" si="213"/>
        <v>0</v>
      </c>
      <c r="AE544">
        <f t="shared" si="220"/>
        <v>0</v>
      </c>
      <c r="AF544" s="3">
        <f t="shared" si="221"/>
        <v>0</v>
      </c>
      <c r="AH544">
        <f t="shared" si="222"/>
        <v>0</v>
      </c>
    </row>
    <row r="545" spans="1:34" hidden="1" outlineLevel="2" x14ac:dyDescent="0.25">
      <c r="B545" t="s">
        <v>464</v>
      </c>
      <c r="C545" s="71">
        <f>C539</f>
        <v>4</v>
      </c>
      <c r="D545" s="71" t="s">
        <v>684</v>
      </c>
      <c r="E545" s="71">
        <f>E539</f>
        <v>12</v>
      </c>
      <c r="F545" s="71">
        <f>F539</f>
        <v>9</v>
      </c>
      <c r="G545" s="71">
        <f>G539</f>
        <v>15</v>
      </c>
      <c r="H545" s="71">
        <f>H539</f>
        <v>0</v>
      </c>
      <c r="M545" s="2"/>
      <c r="N545" s="71">
        <f>N539</f>
        <v>0</v>
      </c>
      <c r="O545" s="71" t="str">
        <f>O539</f>
        <v>N</v>
      </c>
      <c r="P545" s="45" t="str">
        <f t="shared" si="224"/>
        <v>Beide</v>
      </c>
      <c r="T545" s="71">
        <f>T539</f>
        <v>7</v>
      </c>
      <c r="V545" s="3">
        <f>V539*4</f>
        <v>216000</v>
      </c>
      <c r="X545">
        <f t="shared" si="214"/>
        <v>0</v>
      </c>
      <c r="Y545">
        <f t="shared" si="215"/>
        <v>0</v>
      </c>
      <c r="Z545">
        <f t="shared" si="216"/>
        <v>0</v>
      </c>
      <c r="AA545">
        <f t="shared" si="217"/>
        <v>0</v>
      </c>
      <c r="AB545">
        <f t="shared" si="218"/>
        <v>0</v>
      </c>
      <c r="AC545">
        <f t="shared" si="219"/>
        <v>0</v>
      </c>
      <c r="AD545">
        <f t="shared" si="213"/>
        <v>0</v>
      </c>
      <c r="AE545">
        <f t="shared" si="220"/>
        <v>0</v>
      </c>
      <c r="AF545" s="3">
        <f t="shared" si="221"/>
        <v>0</v>
      </c>
      <c r="AH545">
        <f t="shared" si="222"/>
        <v>0</v>
      </c>
    </row>
    <row r="546" spans="1:34" hidden="1" outlineLevel="2" x14ac:dyDescent="0.25">
      <c r="B546" t="s">
        <v>458</v>
      </c>
      <c r="C546" s="71">
        <f>C539</f>
        <v>4</v>
      </c>
      <c r="D546" s="71" t="s">
        <v>684</v>
      </c>
      <c r="E546" s="71">
        <f>E539</f>
        <v>12</v>
      </c>
      <c r="F546" s="71">
        <f>F539</f>
        <v>9</v>
      </c>
      <c r="G546" s="71">
        <f>G539</f>
        <v>15</v>
      </c>
      <c r="H546" s="71">
        <f>H539</f>
        <v>0</v>
      </c>
      <c r="M546" s="2"/>
      <c r="N546" s="71">
        <f>N539</f>
        <v>0</v>
      </c>
      <c r="O546" s="71" t="str">
        <f>O539</f>
        <v>N</v>
      </c>
      <c r="P546" s="45" t="str">
        <f t="shared" si="224"/>
        <v>Beide</v>
      </c>
      <c r="T546" s="71">
        <f>T539*1.2</f>
        <v>8.4</v>
      </c>
      <c r="V546" s="3">
        <f>V539*2</f>
        <v>108000</v>
      </c>
      <c r="X546">
        <f t="shared" si="214"/>
        <v>0</v>
      </c>
      <c r="Y546">
        <f t="shared" si="215"/>
        <v>0</v>
      </c>
      <c r="Z546">
        <f t="shared" si="216"/>
        <v>0</v>
      </c>
      <c r="AA546">
        <f t="shared" si="217"/>
        <v>0</v>
      </c>
      <c r="AB546">
        <f t="shared" si="218"/>
        <v>0</v>
      </c>
      <c r="AC546">
        <f t="shared" si="219"/>
        <v>0</v>
      </c>
      <c r="AD546">
        <f t="shared" si="213"/>
        <v>0</v>
      </c>
      <c r="AE546">
        <f t="shared" si="220"/>
        <v>0</v>
      </c>
      <c r="AF546" s="3">
        <f t="shared" si="221"/>
        <v>0</v>
      </c>
      <c r="AH546">
        <f t="shared" si="222"/>
        <v>0</v>
      </c>
    </row>
    <row r="547" spans="1:34" hidden="1" outlineLevel="2" x14ac:dyDescent="0.25">
      <c r="B547" t="s">
        <v>233</v>
      </c>
      <c r="C547" s="71">
        <f>C539</f>
        <v>4</v>
      </c>
      <c r="D547" s="71" t="s">
        <v>684</v>
      </c>
      <c r="E547" s="71">
        <f>E539</f>
        <v>12</v>
      </c>
      <c r="F547" s="71">
        <f>F539</f>
        <v>9</v>
      </c>
      <c r="G547" s="71">
        <f>G539</f>
        <v>15</v>
      </c>
      <c r="H547" s="71">
        <f>H539</f>
        <v>0</v>
      </c>
      <c r="M547" s="2"/>
      <c r="N547" s="71">
        <f>N539</f>
        <v>0</v>
      </c>
      <c r="O547" s="71" t="str">
        <f>O539</f>
        <v>N</v>
      </c>
      <c r="P547" s="45" t="str">
        <f t="shared" si="224"/>
        <v>Beide</v>
      </c>
      <c r="T547" s="71">
        <f>T539</f>
        <v>7</v>
      </c>
      <c r="V547" s="3">
        <f>V539*1.5</f>
        <v>81000</v>
      </c>
      <c r="X547">
        <f t="shared" si="214"/>
        <v>0</v>
      </c>
      <c r="Y547">
        <f t="shared" si="215"/>
        <v>0</v>
      </c>
      <c r="Z547">
        <f t="shared" si="216"/>
        <v>0</v>
      </c>
      <c r="AA547">
        <f t="shared" si="217"/>
        <v>0</v>
      </c>
      <c r="AB547">
        <f t="shared" si="218"/>
        <v>0</v>
      </c>
      <c r="AC547">
        <f t="shared" si="219"/>
        <v>0</v>
      </c>
      <c r="AD547">
        <f t="shared" si="213"/>
        <v>0</v>
      </c>
      <c r="AE547">
        <f t="shared" si="220"/>
        <v>0</v>
      </c>
      <c r="AF547" s="3">
        <f t="shared" si="221"/>
        <v>0</v>
      </c>
      <c r="AH547">
        <f t="shared" si="222"/>
        <v>0</v>
      </c>
    </row>
    <row r="548" spans="1:34" hidden="1" outlineLevel="2" x14ac:dyDescent="0.25">
      <c r="B548" t="s">
        <v>465</v>
      </c>
      <c r="C548" s="71">
        <f>C539</f>
        <v>4</v>
      </c>
      <c r="D548" s="71" t="s">
        <v>683</v>
      </c>
      <c r="E548" s="71">
        <f>E539</f>
        <v>12</v>
      </c>
      <c r="F548" s="71">
        <f>F539</f>
        <v>9</v>
      </c>
      <c r="G548" s="71">
        <f>G539/2</f>
        <v>7.5</v>
      </c>
      <c r="H548" s="71">
        <f>H539</f>
        <v>0</v>
      </c>
      <c r="M548" s="2"/>
      <c r="N548" s="71">
        <f>N539</f>
        <v>0</v>
      </c>
      <c r="O548" s="71" t="str">
        <f>O539</f>
        <v>N</v>
      </c>
      <c r="P548" s="45" t="str">
        <f t="shared" si="224"/>
        <v>Beide</v>
      </c>
      <c r="T548" s="71">
        <f>T539*1.1</f>
        <v>7.7000000000000011</v>
      </c>
      <c r="V548" s="3">
        <f>V539*2</f>
        <v>108000</v>
      </c>
      <c r="X548">
        <f t="shared" si="214"/>
        <v>0</v>
      </c>
      <c r="Y548">
        <f t="shared" si="215"/>
        <v>0</v>
      </c>
      <c r="Z548">
        <f t="shared" si="216"/>
        <v>0</v>
      </c>
      <c r="AA548">
        <f t="shared" si="217"/>
        <v>0</v>
      </c>
      <c r="AB548">
        <f t="shared" si="218"/>
        <v>0</v>
      </c>
      <c r="AC548">
        <f t="shared" si="219"/>
        <v>0</v>
      </c>
      <c r="AD548">
        <f t="shared" si="213"/>
        <v>0</v>
      </c>
      <c r="AE548">
        <f t="shared" si="220"/>
        <v>0</v>
      </c>
      <c r="AF548" s="3">
        <f t="shared" si="221"/>
        <v>0</v>
      </c>
      <c r="AH548">
        <f t="shared" si="222"/>
        <v>0</v>
      </c>
    </row>
    <row r="549" spans="1:34" hidden="1" outlineLevel="2" x14ac:dyDescent="0.25">
      <c r="B549" t="s">
        <v>459</v>
      </c>
      <c r="C549" s="71">
        <f>C539</f>
        <v>4</v>
      </c>
      <c r="D549" s="71" t="s">
        <v>683</v>
      </c>
      <c r="E549" s="71">
        <f>E539*4</f>
        <v>48</v>
      </c>
      <c r="F549" s="71">
        <f>F539</f>
        <v>9</v>
      </c>
      <c r="G549" s="71">
        <f>G539</f>
        <v>15</v>
      </c>
      <c r="H549" s="71">
        <f>H539</f>
        <v>0</v>
      </c>
      <c r="M549" s="2"/>
      <c r="N549" s="71">
        <f>N539</f>
        <v>0</v>
      </c>
      <c r="O549" s="71" t="str">
        <f>O539</f>
        <v>N</v>
      </c>
      <c r="P549" s="45" t="str">
        <f t="shared" si="224"/>
        <v>Beide</v>
      </c>
      <c r="T549" s="71">
        <f>T539/2</f>
        <v>3.5</v>
      </c>
      <c r="V549" s="3">
        <f>V539*2</f>
        <v>108000</v>
      </c>
      <c r="X549">
        <f t="shared" si="214"/>
        <v>0</v>
      </c>
      <c r="Y549">
        <f t="shared" si="215"/>
        <v>0</v>
      </c>
      <c r="Z549">
        <f t="shared" si="216"/>
        <v>0</v>
      </c>
      <c r="AA549">
        <f t="shared" si="217"/>
        <v>0</v>
      </c>
      <c r="AB549">
        <f t="shared" si="218"/>
        <v>0</v>
      </c>
      <c r="AC549">
        <f t="shared" si="219"/>
        <v>0</v>
      </c>
      <c r="AD549">
        <f t="shared" si="213"/>
        <v>0</v>
      </c>
      <c r="AE549">
        <f t="shared" si="220"/>
        <v>0</v>
      </c>
      <c r="AF549" s="3">
        <f t="shared" si="221"/>
        <v>0</v>
      </c>
      <c r="AH549">
        <f t="shared" si="222"/>
        <v>0</v>
      </c>
    </row>
    <row r="550" spans="1:34" hidden="1" outlineLevel="2" x14ac:dyDescent="0.25">
      <c r="B550" t="s">
        <v>467</v>
      </c>
      <c r="C550" s="71">
        <f>C539</f>
        <v>4</v>
      </c>
      <c r="D550" s="71" t="s">
        <v>684</v>
      </c>
      <c r="E550" s="71">
        <f>E539</f>
        <v>12</v>
      </c>
      <c r="F550" s="71">
        <f>F539</f>
        <v>9</v>
      </c>
      <c r="G550" s="71">
        <f>G539/2</f>
        <v>7.5</v>
      </c>
      <c r="H550" s="71">
        <f>H539</f>
        <v>0</v>
      </c>
      <c r="M550" s="2"/>
      <c r="N550" s="71">
        <f>N539</f>
        <v>0</v>
      </c>
      <c r="O550" s="71" t="str">
        <f>O539</f>
        <v>N</v>
      </c>
      <c r="P550" s="45" t="str">
        <f t="shared" si="224"/>
        <v>Beide</v>
      </c>
      <c r="T550" s="71">
        <f>T539*1.5</f>
        <v>10.5</v>
      </c>
      <c r="V550" s="3">
        <f>V539*5</f>
        <v>270000</v>
      </c>
      <c r="X550">
        <f t="shared" si="214"/>
        <v>0</v>
      </c>
      <c r="Y550">
        <f t="shared" si="215"/>
        <v>0</v>
      </c>
      <c r="Z550">
        <f t="shared" si="216"/>
        <v>0</v>
      </c>
      <c r="AA550">
        <f t="shared" si="217"/>
        <v>0</v>
      </c>
      <c r="AB550">
        <f t="shared" si="218"/>
        <v>0</v>
      </c>
      <c r="AC550">
        <f t="shared" si="219"/>
        <v>0</v>
      </c>
      <c r="AD550">
        <f t="shared" si="213"/>
        <v>0</v>
      </c>
      <c r="AE550">
        <f t="shared" si="220"/>
        <v>0</v>
      </c>
      <c r="AF550" s="3">
        <f t="shared" si="221"/>
        <v>0</v>
      </c>
      <c r="AH550">
        <f t="shared" si="222"/>
        <v>0</v>
      </c>
    </row>
    <row r="551" spans="1:34" hidden="1" outlineLevel="2" x14ac:dyDescent="0.25">
      <c r="B551" t="s">
        <v>461</v>
      </c>
      <c r="C551" s="71">
        <f>C539</f>
        <v>4</v>
      </c>
      <c r="D551" s="71" t="s">
        <v>684</v>
      </c>
      <c r="E551" s="71">
        <f>E539</f>
        <v>12</v>
      </c>
      <c r="F551" s="71">
        <f>F539</f>
        <v>9</v>
      </c>
      <c r="G551" s="71">
        <f>G539</f>
        <v>15</v>
      </c>
      <c r="H551" s="71">
        <f>H539</f>
        <v>0</v>
      </c>
      <c r="M551" s="2"/>
      <c r="N551" s="71">
        <f>N539</f>
        <v>0</v>
      </c>
      <c r="O551" s="71" t="str">
        <f>O539</f>
        <v>N</v>
      </c>
      <c r="P551" s="45" t="str">
        <f t="shared" si="224"/>
        <v>Beide</v>
      </c>
      <c r="T551" s="71">
        <f>T539</f>
        <v>7</v>
      </c>
      <c r="V551" s="3">
        <f>V539</f>
        <v>54000</v>
      </c>
      <c r="X551">
        <f t="shared" si="214"/>
        <v>0</v>
      </c>
      <c r="Y551">
        <f t="shared" si="215"/>
        <v>0</v>
      </c>
      <c r="Z551">
        <f t="shared" si="216"/>
        <v>0</v>
      </c>
      <c r="AA551">
        <f t="shared" si="217"/>
        <v>0</v>
      </c>
      <c r="AB551">
        <f t="shared" si="218"/>
        <v>0</v>
      </c>
      <c r="AC551">
        <f t="shared" si="219"/>
        <v>0</v>
      </c>
      <c r="AD551">
        <f t="shared" si="213"/>
        <v>0</v>
      </c>
      <c r="AE551">
        <f t="shared" si="220"/>
        <v>0</v>
      </c>
      <c r="AF551" s="3">
        <f t="shared" si="221"/>
        <v>0</v>
      </c>
      <c r="AH551">
        <f t="shared" si="222"/>
        <v>0</v>
      </c>
    </row>
    <row r="552" spans="1:34" hidden="1" outlineLevel="2" x14ac:dyDescent="0.25">
      <c r="B552" t="s">
        <v>460</v>
      </c>
      <c r="C552" s="71">
        <f>C539</f>
        <v>4</v>
      </c>
      <c r="D552" s="71" t="s">
        <v>692</v>
      </c>
      <c r="E552" s="71">
        <v>0</v>
      </c>
      <c r="F552" s="71">
        <f>F539</f>
        <v>9</v>
      </c>
      <c r="G552" s="71">
        <f>G539</f>
        <v>15</v>
      </c>
      <c r="H552" s="71">
        <f>H539</f>
        <v>0</v>
      </c>
      <c r="M552" s="2"/>
      <c r="N552" s="71">
        <f>N539</f>
        <v>0</v>
      </c>
      <c r="O552" s="71" t="str">
        <f>O539</f>
        <v>N</v>
      </c>
      <c r="P552" s="45" t="str">
        <f t="shared" si="224"/>
        <v>Beide</v>
      </c>
      <c r="T552" s="71">
        <f>T539</f>
        <v>7</v>
      </c>
      <c r="V552" s="3">
        <f>V539*2</f>
        <v>108000</v>
      </c>
      <c r="X552">
        <f t="shared" si="214"/>
        <v>0</v>
      </c>
      <c r="Y552">
        <f t="shared" si="215"/>
        <v>0</v>
      </c>
      <c r="Z552">
        <f t="shared" si="216"/>
        <v>0</v>
      </c>
      <c r="AA552">
        <f t="shared" si="217"/>
        <v>0</v>
      </c>
      <c r="AB552">
        <f t="shared" si="218"/>
        <v>0</v>
      </c>
      <c r="AC552">
        <f t="shared" si="219"/>
        <v>0</v>
      </c>
      <c r="AD552">
        <f t="shared" si="213"/>
        <v>0</v>
      </c>
      <c r="AE552">
        <f t="shared" si="220"/>
        <v>0</v>
      </c>
      <c r="AF552" s="3">
        <f t="shared" si="221"/>
        <v>0</v>
      </c>
      <c r="AH552">
        <f t="shared" si="222"/>
        <v>0</v>
      </c>
    </row>
    <row r="553" spans="1:34" hidden="1" outlineLevel="2" x14ac:dyDescent="0.25">
      <c r="B553" t="s">
        <v>466</v>
      </c>
      <c r="C553" s="71">
        <f>C539</f>
        <v>4</v>
      </c>
      <c r="D553" s="71" t="s">
        <v>684</v>
      </c>
      <c r="E553" s="71">
        <f>E539</f>
        <v>12</v>
      </c>
      <c r="F553" s="71">
        <f>F539</f>
        <v>9</v>
      </c>
      <c r="G553" s="71">
        <f>G539/2</f>
        <v>7.5</v>
      </c>
      <c r="H553" s="71">
        <f>H539</f>
        <v>0</v>
      </c>
      <c r="M553" s="2"/>
      <c r="N553" s="71">
        <f>N539</f>
        <v>0</v>
      </c>
      <c r="O553" s="71" t="str">
        <f>O539</f>
        <v>N</v>
      </c>
      <c r="P553" s="45" t="str">
        <f t="shared" si="224"/>
        <v>Beide</v>
      </c>
      <c r="T553" s="71">
        <f>T539*1.3</f>
        <v>9.1</v>
      </c>
      <c r="V553" s="3">
        <f>V539*2</f>
        <v>108000</v>
      </c>
      <c r="X553">
        <f t="shared" si="214"/>
        <v>0</v>
      </c>
      <c r="Y553">
        <f t="shared" si="215"/>
        <v>0</v>
      </c>
      <c r="Z553">
        <f t="shared" si="216"/>
        <v>0</v>
      </c>
      <c r="AA553">
        <f t="shared" si="217"/>
        <v>0</v>
      </c>
      <c r="AB553">
        <f t="shared" si="218"/>
        <v>0</v>
      </c>
      <c r="AC553">
        <f t="shared" si="219"/>
        <v>0</v>
      </c>
      <c r="AD553">
        <f t="shared" si="213"/>
        <v>0</v>
      </c>
      <c r="AE553">
        <f t="shared" si="220"/>
        <v>0</v>
      </c>
      <c r="AF553" s="3">
        <f t="shared" si="221"/>
        <v>0</v>
      </c>
      <c r="AH553">
        <f t="shared" si="222"/>
        <v>0</v>
      </c>
    </row>
    <row r="554" spans="1:34" s="25" customFormat="1" hidden="1" outlineLevel="1" collapsed="1" x14ac:dyDescent="0.25">
      <c r="A554" s="25" t="s">
        <v>403</v>
      </c>
      <c r="B554" s="25" t="s">
        <v>53</v>
      </c>
      <c r="C554" s="45">
        <v>4</v>
      </c>
      <c r="D554" s="45" t="s">
        <v>694</v>
      </c>
      <c r="E554" s="45">
        <v>12</v>
      </c>
      <c r="F554" s="45">
        <v>9</v>
      </c>
      <c r="G554" s="45">
        <v>15</v>
      </c>
      <c r="H554" s="45">
        <v>0</v>
      </c>
      <c r="I554" s="2"/>
      <c r="J554" s="2"/>
      <c r="K554" s="2"/>
      <c r="L554" s="2"/>
      <c r="M554" s="2"/>
      <c r="N554" s="45">
        <v>0</v>
      </c>
      <c r="O554" s="45" t="s">
        <v>636</v>
      </c>
      <c r="P554" s="45" t="str">
        <f t="shared" ref="P554:P568" si="225">IF(P505="Beide",P505,"Clan")</f>
        <v>Beide</v>
      </c>
      <c r="Q554" s="45">
        <v>2.5</v>
      </c>
      <c r="R554" s="45">
        <v>2</v>
      </c>
      <c r="S554" s="45">
        <v>71</v>
      </c>
      <c r="T554" s="45">
        <v>7</v>
      </c>
      <c r="U554" s="48">
        <v>180000</v>
      </c>
      <c r="V554" s="48">
        <v>54000</v>
      </c>
      <c r="X554" s="25">
        <f t="shared" si="214"/>
        <v>0</v>
      </c>
      <c r="Y554" s="25">
        <f t="shared" si="215"/>
        <v>0</v>
      </c>
      <c r="Z554" s="25">
        <f t="shared" si="216"/>
        <v>0</v>
      </c>
      <c r="AA554" s="25">
        <f t="shared" si="217"/>
        <v>0</v>
      </c>
      <c r="AB554" s="25">
        <f t="shared" si="218"/>
        <v>0</v>
      </c>
      <c r="AC554" s="25">
        <f t="shared" si="219"/>
        <v>0</v>
      </c>
      <c r="AD554" s="25">
        <f t="shared" si="213"/>
        <v>0</v>
      </c>
      <c r="AE554" s="25">
        <f t="shared" si="220"/>
        <v>0</v>
      </c>
      <c r="AF554" s="48">
        <f t="shared" si="221"/>
        <v>0</v>
      </c>
      <c r="AH554" s="25">
        <f t="shared" si="222"/>
        <v>0</v>
      </c>
    </row>
    <row r="555" spans="1:34" hidden="1" outlineLevel="2" x14ac:dyDescent="0.25">
      <c r="B555" t="s">
        <v>463</v>
      </c>
      <c r="C555" s="71">
        <f>C554</f>
        <v>4</v>
      </c>
      <c r="D555" s="71" t="s">
        <v>693</v>
      </c>
      <c r="E555" s="71">
        <f>E554</f>
        <v>12</v>
      </c>
      <c r="F555" s="71">
        <f>F554</f>
        <v>9</v>
      </c>
      <c r="G555" s="71">
        <f>G554</f>
        <v>15</v>
      </c>
      <c r="H555" s="71">
        <f>H554</f>
        <v>0</v>
      </c>
      <c r="M555" s="2"/>
      <c r="N555" s="71">
        <f>N554</f>
        <v>0</v>
      </c>
      <c r="O555" s="71" t="str">
        <f>O554</f>
        <v>N</v>
      </c>
      <c r="P555" s="45" t="str">
        <f t="shared" si="225"/>
        <v>Beide</v>
      </c>
      <c r="T555" s="71">
        <f>T554</f>
        <v>7</v>
      </c>
      <c r="V555" s="3">
        <f>V554*3</f>
        <v>162000</v>
      </c>
      <c r="X555">
        <f t="shared" si="214"/>
        <v>0</v>
      </c>
      <c r="Y555">
        <f t="shared" si="215"/>
        <v>0</v>
      </c>
      <c r="Z555">
        <f t="shared" si="216"/>
        <v>0</v>
      </c>
      <c r="AA555">
        <f t="shared" si="217"/>
        <v>0</v>
      </c>
      <c r="AB555">
        <f t="shared" si="218"/>
        <v>0</v>
      </c>
      <c r="AC555">
        <f t="shared" si="219"/>
        <v>0</v>
      </c>
      <c r="AD555">
        <f t="shared" si="213"/>
        <v>0</v>
      </c>
      <c r="AE555">
        <f t="shared" si="220"/>
        <v>0</v>
      </c>
      <c r="AF555" s="3">
        <f t="shared" si="221"/>
        <v>0</v>
      </c>
      <c r="AH555">
        <f t="shared" si="222"/>
        <v>0</v>
      </c>
    </row>
    <row r="556" spans="1:34" hidden="1" outlineLevel="2" x14ac:dyDescent="0.25">
      <c r="B556" t="s">
        <v>454</v>
      </c>
      <c r="C556" s="71">
        <f>C554</f>
        <v>4</v>
      </c>
      <c r="D556" s="71" t="s">
        <v>684</v>
      </c>
      <c r="E556" s="71">
        <f>E554</f>
        <v>12</v>
      </c>
      <c r="F556" s="71">
        <f>F554</f>
        <v>9</v>
      </c>
      <c r="G556" s="71">
        <f>G554</f>
        <v>15</v>
      </c>
      <c r="H556" s="71">
        <f>H554</f>
        <v>0</v>
      </c>
      <c r="M556" s="2"/>
      <c r="N556" s="71">
        <f>N554</f>
        <v>0</v>
      </c>
      <c r="O556" s="71" t="str">
        <f>O554</f>
        <v>N</v>
      </c>
      <c r="P556" s="45" t="str">
        <f t="shared" si="225"/>
        <v>Beide</v>
      </c>
      <c r="T556" s="71">
        <f>T554</f>
        <v>7</v>
      </c>
      <c r="V556" s="3">
        <f>V554*0.2</f>
        <v>10800</v>
      </c>
      <c r="X556">
        <f t="shared" si="214"/>
        <v>0</v>
      </c>
      <c r="Y556">
        <f t="shared" si="215"/>
        <v>0</v>
      </c>
      <c r="Z556">
        <f t="shared" si="216"/>
        <v>0</v>
      </c>
      <c r="AA556">
        <f t="shared" si="217"/>
        <v>0</v>
      </c>
      <c r="AB556">
        <f t="shared" si="218"/>
        <v>0</v>
      </c>
      <c r="AC556">
        <f t="shared" si="219"/>
        <v>0</v>
      </c>
      <c r="AD556">
        <f t="shared" si="213"/>
        <v>0</v>
      </c>
      <c r="AE556">
        <f t="shared" si="220"/>
        <v>0</v>
      </c>
      <c r="AF556" s="3">
        <f t="shared" si="221"/>
        <v>0</v>
      </c>
      <c r="AH556">
        <f t="shared" si="222"/>
        <v>0</v>
      </c>
    </row>
    <row r="557" spans="1:34" hidden="1" outlineLevel="2" x14ac:dyDescent="0.25">
      <c r="B557" t="s">
        <v>277</v>
      </c>
      <c r="C557" s="71">
        <f>C554</f>
        <v>4</v>
      </c>
      <c r="D557" s="71" t="s">
        <v>683</v>
      </c>
      <c r="E557" s="71">
        <f>E554</f>
        <v>12</v>
      </c>
      <c r="F557" s="71">
        <f>F554</f>
        <v>9</v>
      </c>
      <c r="G557" s="71">
        <f>G554</f>
        <v>15</v>
      </c>
      <c r="H557" s="71">
        <f>H554</f>
        <v>0</v>
      </c>
      <c r="M557" s="2"/>
      <c r="N557" s="71">
        <f>N554</f>
        <v>0</v>
      </c>
      <c r="O557" s="71" t="str">
        <f>O554</f>
        <v>N</v>
      </c>
      <c r="P557" s="45" t="str">
        <f t="shared" si="225"/>
        <v>Beide</v>
      </c>
      <c r="T557" s="71">
        <f>T554*1.1</f>
        <v>7.7000000000000011</v>
      </c>
      <c r="V557" s="3">
        <f>V554/2</f>
        <v>27000</v>
      </c>
      <c r="X557">
        <f t="shared" si="214"/>
        <v>0</v>
      </c>
      <c r="Y557">
        <f t="shared" si="215"/>
        <v>0</v>
      </c>
      <c r="Z557">
        <f t="shared" si="216"/>
        <v>0</v>
      </c>
      <c r="AA557">
        <f t="shared" si="217"/>
        <v>0</v>
      </c>
      <c r="AB557">
        <f t="shared" si="218"/>
        <v>0</v>
      </c>
      <c r="AC557">
        <f t="shared" si="219"/>
        <v>0</v>
      </c>
      <c r="AD557">
        <f t="shared" si="213"/>
        <v>0</v>
      </c>
      <c r="AE557">
        <f t="shared" si="220"/>
        <v>0</v>
      </c>
      <c r="AF557" s="3">
        <f t="shared" si="221"/>
        <v>0</v>
      </c>
      <c r="AH557">
        <f t="shared" si="222"/>
        <v>0</v>
      </c>
    </row>
    <row r="558" spans="1:34" hidden="1" outlineLevel="2" x14ac:dyDescent="0.25">
      <c r="B558" t="s">
        <v>462</v>
      </c>
      <c r="C558" s="71">
        <f>C554</f>
        <v>4</v>
      </c>
      <c r="D558" s="71" t="s">
        <v>684</v>
      </c>
      <c r="E558" s="71">
        <f>E554</f>
        <v>12</v>
      </c>
      <c r="F558" s="71">
        <f>F554</f>
        <v>9</v>
      </c>
      <c r="G558" s="71">
        <f>G554</f>
        <v>15</v>
      </c>
      <c r="H558" s="71">
        <f>H554</f>
        <v>0</v>
      </c>
      <c r="M558" s="2"/>
      <c r="N558" s="71">
        <f>N554</f>
        <v>0</v>
      </c>
      <c r="O558" s="71" t="str">
        <f>O554</f>
        <v>N</v>
      </c>
      <c r="P558" s="45" t="str">
        <f t="shared" si="225"/>
        <v>Beide</v>
      </c>
      <c r="T558" s="71">
        <f>T554</f>
        <v>7</v>
      </c>
      <c r="V558" s="3">
        <f>V554*5</f>
        <v>270000</v>
      </c>
      <c r="X558">
        <f t="shared" si="214"/>
        <v>0</v>
      </c>
      <c r="Y558">
        <f t="shared" si="215"/>
        <v>0</v>
      </c>
      <c r="Z558">
        <f t="shared" si="216"/>
        <v>0</v>
      </c>
      <c r="AA558">
        <f t="shared" si="217"/>
        <v>0</v>
      </c>
      <c r="AB558">
        <f t="shared" si="218"/>
        <v>0</v>
      </c>
      <c r="AC558">
        <f t="shared" si="219"/>
        <v>0</v>
      </c>
      <c r="AD558">
        <f t="shared" si="213"/>
        <v>0</v>
      </c>
      <c r="AE558">
        <f t="shared" si="220"/>
        <v>0</v>
      </c>
      <c r="AF558" s="3">
        <f t="shared" si="221"/>
        <v>0</v>
      </c>
      <c r="AH558">
        <f t="shared" si="222"/>
        <v>0</v>
      </c>
    </row>
    <row r="559" spans="1:34" hidden="1" outlineLevel="2" x14ac:dyDescent="0.25">
      <c r="B559" t="s">
        <v>457</v>
      </c>
      <c r="C559" s="71">
        <f>C554</f>
        <v>4</v>
      </c>
      <c r="D559" s="71" t="s">
        <v>684</v>
      </c>
      <c r="E559" s="71">
        <f>E554</f>
        <v>12</v>
      </c>
      <c r="F559" s="71">
        <f>F554</f>
        <v>9</v>
      </c>
      <c r="G559" s="71">
        <f>G554</f>
        <v>15</v>
      </c>
      <c r="H559" s="71">
        <f>H554</f>
        <v>0</v>
      </c>
      <c r="M559" s="2"/>
      <c r="N559" s="71">
        <f>N554</f>
        <v>0</v>
      </c>
      <c r="O559" s="71" t="str">
        <f>O554</f>
        <v>N</v>
      </c>
      <c r="P559" s="45" t="str">
        <f t="shared" si="225"/>
        <v>Beide</v>
      </c>
      <c r="T559" s="71">
        <f>T554</f>
        <v>7</v>
      </c>
      <c r="V559" s="3">
        <f>V554*2</f>
        <v>108000</v>
      </c>
      <c r="X559">
        <f t="shared" si="214"/>
        <v>0</v>
      </c>
      <c r="Y559">
        <f t="shared" si="215"/>
        <v>0</v>
      </c>
      <c r="Z559">
        <f t="shared" si="216"/>
        <v>0</v>
      </c>
      <c r="AA559">
        <f t="shared" si="217"/>
        <v>0</v>
      </c>
      <c r="AB559">
        <f t="shared" si="218"/>
        <v>0</v>
      </c>
      <c r="AC559">
        <f t="shared" si="219"/>
        <v>0</v>
      </c>
      <c r="AD559">
        <f t="shared" si="213"/>
        <v>0</v>
      </c>
      <c r="AE559">
        <f t="shared" si="220"/>
        <v>0</v>
      </c>
      <c r="AF559" s="3">
        <f t="shared" si="221"/>
        <v>0</v>
      </c>
      <c r="AH559">
        <f t="shared" si="222"/>
        <v>0</v>
      </c>
    </row>
    <row r="560" spans="1:34" hidden="1" outlineLevel="2" x14ac:dyDescent="0.25">
      <c r="B560" t="s">
        <v>464</v>
      </c>
      <c r="C560" s="71">
        <f>C554</f>
        <v>4</v>
      </c>
      <c r="D560" s="71" t="s">
        <v>684</v>
      </c>
      <c r="E560" s="71">
        <f>E554</f>
        <v>12</v>
      </c>
      <c r="F560" s="71">
        <f>F554</f>
        <v>9</v>
      </c>
      <c r="G560" s="71">
        <f>G554</f>
        <v>15</v>
      </c>
      <c r="H560" s="71">
        <f>H554</f>
        <v>0</v>
      </c>
      <c r="M560" s="2"/>
      <c r="N560" s="71">
        <f>N554</f>
        <v>0</v>
      </c>
      <c r="O560" s="71" t="str">
        <f>O554</f>
        <v>N</v>
      </c>
      <c r="P560" s="45" t="str">
        <f t="shared" si="225"/>
        <v>Beide</v>
      </c>
      <c r="T560" s="71">
        <f>T554</f>
        <v>7</v>
      </c>
      <c r="V560" s="3">
        <f>V554*4</f>
        <v>216000</v>
      </c>
      <c r="X560">
        <f t="shared" si="214"/>
        <v>0</v>
      </c>
      <c r="Y560">
        <f t="shared" si="215"/>
        <v>0</v>
      </c>
      <c r="Z560">
        <f t="shared" si="216"/>
        <v>0</v>
      </c>
      <c r="AA560">
        <f t="shared" si="217"/>
        <v>0</v>
      </c>
      <c r="AB560">
        <f t="shared" si="218"/>
        <v>0</v>
      </c>
      <c r="AC560">
        <f t="shared" si="219"/>
        <v>0</v>
      </c>
      <c r="AD560">
        <f t="shared" si="213"/>
        <v>0</v>
      </c>
      <c r="AE560">
        <f t="shared" si="220"/>
        <v>0</v>
      </c>
      <c r="AF560" s="3">
        <f t="shared" si="221"/>
        <v>0</v>
      </c>
      <c r="AH560">
        <f t="shared" si="222"/>
        <v>0</v>
      </c>
    </row>
    <row r="561" spans="1:34" hidden="1" outlineLevel="2" x14ac:dyDescent="0.25">
      <c r="B561" t="s">
        <v>458</v>
      </c>
      <c r="C561" s="71">
        <f>C554</f>
        <v>4</v>
      </c>
      <c r="D561" s="71" t="s">
        <v>684</v>
      </c>
      <c r="E561" s="71">
        <f>E554</f>
        <v>12</v>
      </c>
      <c r="F561" s="71">
        <f>F554</f>
        <v>9</v>
      </c>
      <c r="G561" s="71">
        <f>G554</f>
        <v>15</v>
      </c>
      <c r="H561" s="71">
        <f>H554</f>
        <v>0</v>
      </c>
      <c r="M561" s="2"/>
      <c r="N561" s="71">
        <f>N554</f>
        <v>0</v>
      </c>
      <c r="O561" s="71" t="str">
        <f>O554</f>
        <v>N</v>
      </c>
      <c r="P561" s="45" t="str">
        <f t="shared" si="225"/>
        <v>Beide</v>
      </c>
      <c r="T561" s="71">
        <f>T554*1.2</f>
        <v>8.4</v>
      </c>
      <c r="V561" s="3">
        <f>V554*2</f>
        <v>108000</v>
      </c>
      <c r="X561">
        <f t="shared" si="214"/>
        <v>0</v>
      </c>
      <c r="Y561">
        <f t="shared" si="215"/>
        <v>0</v>
      </c>
      <c r="Z561">
        <f t="shared" si="216"/>
        <v>0</v>
      </c>
      <c r="AA561">
        <f t="shared" si="217"/>
        <v>0</v>
      </c>
      <c r="AB561">
        <f t="shared" si="218"/>
        <v>0</v>
      </c>
      <c r="AC561">
        <f t="shared" si="219"/>
        <v>0</v>
      </c>
      <c r="AD561">
        <f t="shared" si="213"/>
        <v>0</v>
      </c>
      <c r="AE561">
        <f t="shared" si="220"/>
        <v>0</v>
      </c>
      <c r="AF561" s="3">
        <f t="shared" si="221"/>
        <v>0</v>
      </c>
      <c r="AH561">
        <f t="shared" si="222"/>
        <v>0</v>
      </c>
    </row>
    <row r="562" spans="1:34" hidden="1" outlineLevel="2" x14ac:dyDescent="0.25">
      <c r="B562" t="s">
        <v>233</v>
      </c>
      <c r="C562" s="71">
        <f>C554</f>
        <v>4</v>
      </c>
      <c r="D562" s="71" t="s">
        <v>684</v>
      </c>
      <c r="E562" s="71">
        <f>E554</f>
        <v>12</v>
      </c>
      <c r="F562" s="71">
        <f>F554</f>
        <v>9</v>
      </c>
      <c r="G562" s="71">
        <f>G554</f>
        <v>15</v>
      </c>
      <c r="H562" s="71">
        <f>H554</f>
        <v>0</v>
      </c>
      <c r="M562" s="2"/>
      <c r="N562" s="71">
        <f>N554</f>
        <v>0</v>
      </c>
      <c r="O562" s="71" t="str">
        <f>O554</f>
        <v>N</v>
      </c>
      <c r="P562" s="45" t="str">
        <f t="shared" si="225"/>
        <v>Beide</v>
      </c>
      <c r="T562" s="71">
        <f>T554</f>
        <v>7</v>
      </c>
      <c r="V562" s="3">
        <f>V554*1.5</f>
        <v>81000</v>
      </c>
      <c r="X562">
        <f t="shared" si="214"/>
        <v>0</v>
      </c>
      <c r="Y562">
        <f t="shared" si="215"/>
        <v>0</v>
      </c>
      <c r="Z562">
        <f t="shared" si="216"/>
        <v>0</v>
      </c>
      <c r="AA562">
        <f t="shared" si="217"/>
        <v>0</v>
      </c>
      <c r="AB562">
        <f t="shared" si="218"/>
        <v>0</v>
      </c>
      <c r="AC562">
        <f t="shared" si="219"/>
        <v>0</v>
      </c>
      <c r="AD562">
        <f t="shared" si="213"/>
        <v>0</v>
      </c>
      <c r="AE562">
        <f t="shared" si="220"/>
        <v>0</v>
      </c>
      <c r="AF562" s="3">
        <f t="shared" si="221"/>
        <v>0</v>
      </c>
      <c r="AH562">
        <f t="shared" si="222"/>
        <v>0</v>
      </c>
    </row>
    <row r="563" spans="1:34" hidden="1" outlineLevel="2" x14ac:dyDescent="0.25">
      <c r="B563" t="s">
        <v>465</v>
      </c>
      <c r="C563" s="71">
        <f>C554</f>
        <v>4</v>
      </c>
      <c r="D563" s="71" t="s">
        <v>683</v>
      </c>
      <c r="E563" s="71">
        <f>E554</f>
        <v>12</v>
      </c>
      <c r="F563" s="71">
        <f>F554</f>
        <v>9</v>
      </c>
      <c r="G563" s="71">
        <f>G554/2</f>
        <v>7.5</v>
      </c>
      <c r="H563" s="71">
        <f>H554</f>
        <v>0</v>
      </c>
      <c r="M563" s="2"/>
      <c r="N563" s="71">
        <f>N554</f>
        <v>0</v>
      </c>
      <c r="O563" s="71" t="str">
        <f>O554</f>
        <v>N</v>
      </c>
      <c r="P563" s="45" t="str">
        <f t="shared" si="225"/>
        <v>Beide</v>
      </c>
      <c r="T563" s="71">
        <f>T554*1.1</f>
        <v>7.7000000000000011</v>
      </c>
      <c r="V563" s="3">
        <f>V554*2</f>
        <v>108000</v>
      </c>
      <c r="X563">
        <f t="shared" si="214"/>
        <v>0</v>
      </c>
      <c r="Y563">
        <f t="shared" si="215"/>
        <v>0</v>
      </c>
      <c r="Z563">
        <f t="shared" si="216"/>
        <v>0</v>
      </c>
      <c r="AA563">
        <f t="shared" si="217"/>
        <v>0</v>
      </c>
      <c r="AB563">
        <f t="shared" si="218"/>
        <v>0</v>
      </c>
      <c r="AC563">
        <f t="shared" si="219"/>
        <v>0</v>
      </c>
      <c r="AD563">
        <f t="shared" si="213"/>
        <v>0</v>
      </c>
      <c r="AE563">
        <f t="shared" si="220"/>
        <v>0</v>
      </c>
      <c r="AF563" s="3">
        <f t="shared" si="221"/>
        <v>0</v>
      </c>
      <c r="AH563">
        <f t="shared" si="222"/>
        <v>0</v>
      </c>
    </row>
    <row r="564" spans="1:34" hidden="1" outlineLevel="2" x14ac:dyDescent="0.25">
      <c r="B564" t="s">
        <v>459</v>
      </c>
      <c r="C564" s="71">
        <f>C554</f>
        <v>4</v>
      </c>
      <c r="D564" s="71" t="s">
        <v>683</v>
      </c>
      <c r="E564" s="71">
        <f>E554*4</f>
        <v>48</v>
      </c>
      <c r="F564" s="71">
        <f>F554</f>
        <v>9</v>
      </c>
      <c r="G564" s="71">
        <f>G554</f>
        <v>15</v>
      </c>
      <c r="H564" s="71">
        <f>H554</f>
        <v>0</v>
      </c>
      <c r="M564" s="2"/>
      <c r="N564" s="71">
        <f>N554</f>
        <v>0</v>
      </c>
      <c r="O564" s="71" t="str">
        <f>O554</f>
        <v>N</v>
      </c>
      <c r="P564" s="45" t="str">
        <f t="shared" si="225"/>
        <v>Beide</v>
      </c>
      <c r="T564" s="71">
        <f>T554/2</f>
        <v>3.5</v>
      </c>
      <c r="V564" s="3">
        <f>V554*2</f>
        <v>108000</v>
      </c>
      <c r="X564">
        <f t="shared" si="214"/>
        <v>0</v>
      </c>
      <c r="Y564">
        <f t="shared" si="215"/>
        <v>0</v>
      </c>
      <c r="Z564">
        <f t="shared" si="216"/>
        <v>0</v>
      </c>
      <c r="AA564">
        <f t="shared" si="217"/>
        <v>0</v>
      </c>
      <c r="AB564">
        <f t="shared" si="218"/>
        <v>0</v>
      </c>
      <c r="AC564">
        <f t="shared" si="219"/>
        <v>0</v>
      </c>
      <c r="AD564">
        <f t="shared" si="213"/>
        <v>0</v>
      </c>
      <c r="AE564">
        <f t="shared" si="220"/>
        <v>0</v>
      </c>
      <c r="AF564" s="3">
        <f t="shared" si="221"/>
        <v>0</v>
      </c>
      <c r="AH564">
        <f t="shared" si="222"/>
        <v>0</v>
      </c>
    </row>
    <row r="565" spans="1:34" hidden="1" outlineLevel="2" x14ac:dyDescent="0.25">
      <c r="B565" t="s">
        <v>467</v>
      </c>
      <c r="C565" s="71">
        <f>C554</f>
        <v>4</v>
      </c>
      <c r="D565" s="71" t="s">
        <v>684</v>
      </c>
      <c r="E565" s="71">
        <f>E554</f>
        <v>12</v>
      </c>
      <c r="F565" s="71">
        <f>F554</f>
        <v>9</v>
      </c>
      <c r="G565" s="71">
        <f>G554/2</f>
        <v>7.5</v>
      </c>
      <c r="H565" s="71">
        <f>H554</f>
        <v>0</v>
      </c>
      <c r="M565" s="2"/>
      <c r="N565" s="71">
        <f>N554</f>
        <v>0</v>
      </c>
      <c r="O565" s="71" t="str">
        <f>O554</f>
        <v>N</v>
      </c>
      <c r="P565" s="45" t="str">
        <f t="shared" si="225"/>
        <v>Beide</v>
      </c>
      <c r="T565" s="71">
        <f>T554*1.5</f>
        <v>10.5</v>
      </c>
      <c r="V565" s="3">
        <f>V554*5</f>
        <v>270000</v>
      </c>
      <c r="X565">
        <f t="shared" si="214"/>
        <v>0</v>
      </c>
      <c r="Y565">
        <f t="shared" si="215"/>
        <v>0</v>
      </c>
      <c r="Z565">
        <f t="shared" si="216"/>
        <v>0</v>
      </c>
      <c r="AA565">
        <f t="shared" si="217"/>
        <v>0</v>
      </c>
      <c r="AB565">
        <f t="shared" si="218"/>
        <v>0</v>
      </c>
      <c r="AC565">
        <f t="shared" si="219"/>
        <v>0</v>
      </c>
      <c r="AD565">
        <f t="shared" si="213"/>
        <v>0</v>
      </c>
      <c r="AE565">
        <f t="shared" si="220"/>
        <v>0</v>
      </c>
      <c r="AF565" s="3">
        <f t="shared" si="221"/>
        <v>0</v>
      </c>
      <c r="AH565">
        <f t="shared" si="222"/>
        <v>0</v>
      </c>
    </row>
    <row r="566" spans="1:34" hidden="1" outlineLevel="2" x14ac:dyDescent="0.25">
      <c r="B566" t="s">
        <v>461</v>
      </c>
      <c r="C566" s="71">
        <f>C554</f>
        <v>4</v>
      </c>
      <c r="D566" s="71" t="s">
        <v>684</v>
      </c>
      <c r="E566" s="71">
        <f>E554</f>
        <v>12</v>
      </c>
      <c r="F566" s="71">
        <f>F554</f>
        <v>9</v>
      </c>
      <c r="G566" s="71">
        <f>G554</f>
        <v>15</v>
      </c>
      <c r="H566" s="71">
        <f>H554</f>
        <v>0</v>
      </c>
      <c r="M566" s="2"/>
      <c r="N566" s="71">
        <f>N554</f>
        <v>0</v>
      </c>
      <c r="O566" s="71" t="str">
        <f>O554</f>
        <v>N</v>
      </c>
      <c r="P566" s="45" t="str">
        <f t="shared" si="225"/>
        <v>Beide</v>
      </c>
      <c r="T566" s="71">
        <f>T554</f>
        <v>7</v>
      </c>
      <c r="V566" s="3">
        <f>V554</f>
        <v>54000</v>
      </c>
      <c r="X566">
        <f t="shared" si="214"/>
        <v>0</v>
      </c>
      <c r="Y566">
        <f t="shared" si="215"/>
        <v>0</v>
      </c>
      <c r="Z566">
        <f t="shared" si="216"/>
        <v>0</v>
      </c>
      <c r="AA566">
        <f t="shared" si="217"/>
        <v>0</v>
      </c>
      <c r="AB566">
        <f t="shared" si="218"/>
        <v>0</v>
      </c>
      <c r="AC566">
        <f t="shared" si="219"/>
        <v>0</v>
      </c>
      <c r="AD566">
        <f t="shared" si="213"/>
        <v>0</v>
      </c>
      <c r="AE566">
        <f t="shared" si="220"/>
        <v>0</v>
      </c>
      <c r="AF566" s="3">
        <f t="shared" si="221"/>
        <v>0</v>
      </c>
      <c r="AH566">
        <f t="shared" si="222"/>
        <v>0</v>
      </c>
    </row>
    <row r="567" spans="1:34" hidden="1" outlineLevel="2" x14ac:dyDescent="0.25">
      <c r="B567" t="s">
        <v>460</v>
      </c>
      <c r="C567" s="71">
        <f>C554</f>
        <v>4</v>
      </c>
      <c r="D567" s="71" t="s">
        <v>692</v>
      </c>
      <c r="E567" s="71">
        <v>0</v>
      </c>
      <c r="F567" s="71">
        <f>F554</f>
        <v>9</v>
      </c>
      <c r="G567" s="71">
        <f>G554</f>
        <v>15</v>
      </c>
      <c r="H567" s="71">
        <f>H554</f>
        <v>0</v>
      </c>
      <c r="M567" s="2"/>
      <c r="N567" s="71">
        <f>N554</f>
        <v>0</v>
      </c>
      <c r="O567" s="71" t="str">
        <f>O554</f>
        <v>N</v>
      </c>
      <c r="P567" s="45" t="str">
        <f t="shared" si="225"/>
        <v>Beide</v>
      </c>
      <c r="T567" s="71">
        <f>T554</f>
        <v>7</v>
      </c>
      <c r="V567" s="3">
        <f>V554*2</f>
        <v>108000</v>
      </c>
      <c r="X567">
        <f t="shared" si="214"/>
        <v>0</v>
      </c>
      <c r="Y567">
        <f t="shared" si="215"/>
        <v>0</v>
      </c>
      <c r="Z567">
        <f t="shared" si="216"/>
        <v>0</v>
      </c>
      <c r="AA567">
        <f t="shared" si="217"/>
        <v>0</v>
      </c>
      <c r="AB567">
        <f t="shared" si="218"/>
        <v>0</v>
      </c>
      <c r="AC567">
        <f t="shared" si="219"/>
        <v>0</v>
      </c>
      <c r="AD567">
        <f t="shared" si="213"/>
        <v>0</v>
      </c>
      <c r="AE567">
        <f t="shared" si="220"/>
        <v>0</v>
      </c>
      <c r="AF567" s="3">
        <f t="shared" si="221"/>
        <v>0</v>
      </c>
      <c r="AH567">
        <f t="shared" si="222"/>
        <v>0</v>
      </c>
    </row>
    <row r="568" spans="1:34" hidden="1" outlineLevel="2" x14ac:dyDescent="0.25">
      <c r="B568" t="s">
        <v>466</v>
      </c>
      <c r="C568" s="71">
        <f>C554</f>
        <v>4</v>
      </c>
      <c r="D568" s="71" t="s">
        <v>684</v>
      </c>
      <c r="E568" s="71">
        <f>E554</f>
        <v>12</v>
      </c>
      <c r="F568" s="71">
        <f>F554</f>
        <v>9</v>
      </c>
      <c r="G568" s="71">
        <f>G554/2</f>
        <v>7.5</v>
      </c>
      <c r="H568" s="71">
        <f>H554</f>
        <v>0</v>
      </c>
      <c r="M568" s="2"/>
      <c r="N568" s="71">
        <f>N554</f>
        <v>0</v>
      </c>
      <c r="O568" s="71" t="str">
        <f>O554</f>
        <v>N</v>
      </c>
      <c r="P568" s="45" t="str">
        <f t="shared" si="225"/>
        <v>Beide</v>
      </c>
      <c r="T568" s="71">
        <f>T554*1.3</f>
        <v>9.1</v>
      </c>
      <c r="V568" s="3">
        <f>V554*2</f>
        <v>108000</v>
      </c>
      <c r="X568">
        <f t="shared" si="214"/>
        <v>0</v>
      </c>
      <c r="Y568">
        <f t="shared" si="215"/>
        <v>0</v>
      </c>
      <c r="Z568">
        <f t="shared" si="216"/>
        <v>0</v>
      </c>
      <c r="AA568">
        <f t="shared" si="217"/>
        <v>0</v>
      </c>
      <c r="AB568">
        <f t="shared" si="218"/>
        <v>0</v>
      </c>
      <c r="AC568">
        <f t="shared" si="219"/>
        <v>0</v>
      </c>
      <c r="AD568">
        <f t="shared" si="213"/>
        <v>0</v>
      </c>
      <c r="AE568">
        <f t="shared" si="220"/>
        <v>0</v>
      </c>
      <c r="AF568" s="3">
        <f t="shared" si="221"/>
        <v>0</v>
      </c>
      <c r="AH568">
        <f t="shared" si="222"/>
        <v>0</v>
      </c>
    </row>
    <row r="569" spans="1:34" s="25" customFormat="1" hidden="1" outlineLevel="1" collapsed="1" x14ac:dyDescent="0.25">
      <c r="A569" s="25" t="s">
        <v>451</v>
      </c>
      <c r="B569" s="25" t="s">
        <v>53</v>
      </c>
      <c r="C569" s="45">
        <v>2</v>
      </c>
      <c r="D569" s="45" t="s">
        <v>684</v>
      </c>
      <c r="E569" s="45">
        <v>4</v>
      </c>
      <c r="F569" s="45">
        <v>9</v>
      </c>
      <c r="G569" s="45">
        <v>50</v>
      </c>
      <c r="H569" s="45">
        <v>0</v>
      </c>
      <c r="I569" s="2"/>
      <c r="J569" s="2"/>
      <c r="K569" s="2"/>
      <c r="L569" s="2"/>
      <c r="M569" s="2"/>
      <c r="N569" s="45">
        <v>-1</v>
      </c>
      <c r="O569" s="45" t="s">
        <v>636</v>
      </c>
      <c r="P569" s="45" t="str">
        <f t="shared" ref="P569:P583" si="226">IF(P535="Beide",P535,"Clan")</f>
        <v>Beide</v>
      </c>
      <c r="Q569" s="45">
        <v>2</v>
      </c>
      <c r="R569" s="45">
        <v>3</v>
      </c>
      <c r="S569" s="45">
        <v>32</v>
      </c>
      <c r="T569" s="45">
        <v>3</v>
      </c>
      <c r="U569" s="48">
        <v>260000</v>
      </c>
      <c r="V569" s="48">
        <v>135000</v>
      </c>
      <c r="X569" s="25">
        <f t="shared" ref="X569:X598" si="227">C569*(I569+J569+K569+L569)/(1+H569)</f>
        <v>0</v>
      </c>
      <c r="Y569" s="25">
        <f t="shared" ref="Y569:Y598" si="228">Q569*(I569+J569)+M569/G569</f>
        <v>0</v>
      </c>
      <c r="Z569" s="25">
        <f t="shared" ref="Z569:Z598" si="229">R569*(I569+J569)+M569/G569</f>
        <v>0</v>
      </c>
      <c r="AA569" s="25">
        <f t="shared" ref="AA569:AA598" si="230">S569*(I569+J569+K569+L569)+T569*(M569/G569)</f>
        <v>0</v>
      </c>
      <c r="AB569" s="25">
        <f t="shared" ref="AB569:AB598" si="231">15*M569/G569</f>
        <v>0</v>
      </c>
      <c r="AC569" s="25">
        <f t="shared" ref="AC569:AC598" si="232">E569*(I569+J569+K569+L569)/(H569+1)</f>
        <v>0</v>
      </c>
      <c r="AD569" s="25">
        <f t="shared" si="213"/>
        <v>0</v>
      </c>
      <c r="AE569" s="25">
        <f t="shared" ref="AE569:AE598" si="233">IF(AD569&gt;0,S569*(I569+J569)*0.25,0)</f>
        <v>0</v>
      </c>
      <c r="AF569" s="48">
        <f t="shared" ref="AF569:AF598" si="234">U569*(I569+J569+K569+L569)+V569/G569*M569</f>
        <v>0</v>
      </c>
      <c r="AH569" s="25">
        <f t="shared" ref="AH569:AH598" si="235">(K569+L569)*Q569*1.1</f>
        <v>0</v>
      </c>
    </row>
    <row r="570" spans="1:34" hidden="1" outlineLevel="2" x14ac:dyDescent="0.25">
      <c r="B570" t="s">
        <v>463</v>
      </c>
      <c r="C570" s="71">
        <f>C569</f>
        <v>2</v>
      </c>
      <c r="D570" s="71" t="s">
        <v>693</v>
      </c>
      <c r="E570" s="71">
        <f>E569</f>
        <v>4</v>
      </c>
      <c r="F570" s="71">
        <f>F569</f>
        <v>9</v>
      </c>
      <c r="G570" s="71">
        <f>G569</f>
        <v>50</v>
      </c>
      <c r="H570" s="71">
        <f>H569</f>
        <v>0</v>
      </c>
      <c r="M570" s="2"/>
      <c r="N570" s="71">
        <f>N569</f>
        <v>-1</v>
      </c>
      <c r="O570" s="71" t="str">
        <f>O569</f>
        <v>N</v>
      </c>
      <c r="P570" s="45" t="str">
        <f t="shared" si="226"/>
        <v>Beide</v>
      </c>
      <c r="T570" s="71">
        <f>T569</f>
        <v>3</v>
      </c>
      <c r="V570" s="3">
        <f>V569*3</f>
        <v>405000</v>
      </c>
      <c r="X570">
        <f t="shared" si="227"/>
        <v>0</v>
      </c>
      <c r="Y570">
        <f t="shared" si="228"/>
        <v>0</v>
      </c>
      <c r="Z570">
        <f t="shared" si="229"/>
        <v>0</v>
      </c>
      <c r="AA570">
        <f t="shared" si="230"/>
        <v>0</v>
      </c>
      <c r="AB570">
        <f t="shared" si="231"/>
        <v>0</v>
      </c>
      <c r="AC570">
        <f t="shared" si="232"/>
        <v>0</v>
      </c>
      <c r="AD570">
        <f t="shared" si="213"/>
        <v>0</v>
      </c>
      <c r="AE570">
        <f t="shared" si="233"/>
        <v>0</v>
      </c>
      <c r="AF570" s="3">
        <f t="shared" si="234"/>
        <v>0</v>
      </c>
      <c r="AH570">
        <f t="shared" si="235"/>
        <v>0</v>
      </c>
    </row>
    <row r="571" spans="1:34" hidden="1" outlineLevel="2" x14ac:dyDescent="0.25">
      <c r="B571" t="s">
        <v>454</v>
      </c>
      <c r="C571" s="71">
        <f>C569</f>
        <v>2</v>
      </c>
      <c r="D571" s="71" t="s">
        <v>684</v>
      </c>
      <c r="E571" s="71">
        <f>E569</f>
        <v>4</v>
      </c>
      <c r="F571" s="71">
        <f>F569</f>
        <v>9</v>
      </c>
      <c r="G571" s="71">
        <f>G569</f>
        <v>50</v>
      </c>
      <c r="H571" s="71">
        <f>H569</f>
        <v>0</v>
      </c>
      <c r="M571" s="2"/>
      <c r="N571" s="71">
        <f>N569</f>
        <v>-1</v>
      </c>
      <c r="O571" s="71" t="str">
        <f>O569</f>
        <v>N</v>
      </c>
      <c r="P571" s="45" t="str">
        <f t="shared" si="226"/>
        <v>Beide</v>
      </c>
      <c r="T571" s="71">
        <f>T569</f>
        <v>3</v>
      </c>
      <c r="V571" s="3">
        <f>V569*0.2</f>
        <v>27000</v>
      </c>
      <c r="X571">
        <f t="shared" si="227"/>
        <v>0</v>
      </c>
      <c r="Y571">
        <f t="shared" si="228"/>
        <v>0</v>
      </c>
      <c r="Z571">
        <f t="shared" si="229"/>
        <v>0</v>
      </c>
      <c r="AA571">
        <f t="shared" si="230"/>
        <v>0</v>
      </c>
      <c r="AB571">
        <f t="shared" si="231"/>
        <v>0</v>
      </c>
      <c r="AC571">
        <f t="shared" si="232"/>
        <v>0</v>
      </c>
      <c r="AD571">
        <f t="shared" si="213"/>
        <v>0</v>
      </c>
      <c r="AE571">
        <f t="shared" si="233"/>
        <v>0</v>
      </c>
      <c r="AF571" s="3">
        <f t="shared" si="234"/>
        <v>0</v>
      </c>
      <c r="AH571">
        <f t="shared" si="235"/>
        <v>0</v>
      </c>
    </row>
    <row r="572" spans="1:34" hidden="1" outlineLevel="2" x14ac:dyDescent="0.25">
      <c r="B572" t="s">
        <v>277</v>
      </c>
      <c r="C572" s="71">
        <f>C569</f>
        <v>2</v>
      </c>
      <c r="D572" s="71" t="s">
        <v>683</v>
      </c>
      <c r="E572" s="71">
        <f>E569</f>
        <v>4</v>
      </c>
      <c r="F572" s="71">
        <f>F569</f>
        <v>9</v>
      </c>
      <c r="G572" s="71">
        <f>G569</f>
        <v>50</v>
      </c>
      <c r="H572" s="71">
        <f>H569</f>
        <v>0</v>
      </c>
      <c r="M572" s="2"/>
      <c r="N572" s="71">
        <f>N569</f>
        <v>-1</v>
      </c>
      <c r="O572" s="71" t="str">
        <f>O569</f>
        <v>N</v>
      </c>
      <c r="P572" s="45" t="str">
        <f t="shared" si="226"/>
        <v>Beide</v>
      </c>
      <c r="T572" s="71">
        <f>T569*1.1</f>
        <v>3.3000000000000003</v>
      </c>
      <c r="V572" s="3">
        <f>V569/2</f>
        <v>67500</v>
      </c>
      <c r="X572">
        <f t="shared" si="227"/>
        <v>0</v>
      </c>
      <c r="Y572">
        <f t="shared" si="228"/>
        <v>0</v>
      </c>
      <c r="Z572">
        <f t="shared" si="229"/>
        <v>0</v>
      </c>
      <c r="AA572">
        <f t="shared" si="230"/>
        <v>0</v>
      </c>
      <c r="AB572">
        <f t="shared" si="231"/>
        <v>0</v>
      </c>
      <c r="AC572">
        <f t="shared" si="232"/>
        <v>0</v>
      </c>
      <c r="AD572">
        <f t="shared" si="213"/>
        <v>0</v>
      </c>
      <c r="AE572">
        <f t="shared" si="233"/>
        <v>0</v>
      </c>
      <c r="AF572" s="3">
        <f t="shared" si="234"/>
        <v>0</v>
      </c>
      <c r="AH572">
        <f t="shared" si="235"/>
        <v>0</v>
      </c>
    </row>
    <row r="573" spans="1:34" hidden="1" outlineLevel="2" x14ac:dyDescent="0.25">
      <c r="B573" t="s">
        <v>462</v>
      </c>
      <c r="C573" s="71">
        <f>C569</f>
        <v>2</v>
      </c>
      <c r="D573" s="71" t="s">
        <v>684</v>
      </c>
      <c r="E573" s="71">
        <f>E569</f>
        <v>4</v>
      </c>
      <c r="F573" s="71">
        <f>F569</f>
        <v>9</v>
      </c>
      <c r="G573" s="71">
        <f>G569</f>
        <v>50</v>
      </c>
      <c r="H573" s="71">
        <f>H569</f>
        <v>0</v>
      </c>
      <c r="M573" s="2"/>
      <c r="N573" s="71">
        <f>N569</f>
        <v>-1</v>
      </c>
      <c r="O573" s="71" t="str">
        <f>O569</f>
        <v>N</v>
      </c>
      <c r="P573" s="45" t="str">
        <f t="shared" si="226"/>
        <v>Beide</v>
      </c>
      <c r="T573" s="71">
        <f>T569</f>
        <v>3</v>
      </c>
      <c r="V573" s="3">
        <f>V569*5</f>
        <v>675000</v>
      </c>
      <c r="X573">
        <f t="shared" si="227"/>
        <v>0</v>
      </c>
      <c r="Y573">
        <f t="shared" si="228"/>
        <v>0</v>
      </c>
      <c r="Z573">
        <f t="shared" si="229"/>
        <v>0</v>
      </c>
      <c r="AA573">
        <f t="shared" si="230"/>
        <v>0</v>
      </c>
      <c r="AB573">
        <f t="shared" si="231"/>
        <v>0</v>
      </c>
      <c r="AC573">
        <f t="shared" si="232"/>
        <v>0</v>
      </c>
      <c r="AD573">
        <f t="shared" si="213"/>
        <v>0</v>
      </c>
      <c r="AE573">
        <f t="shared" si="233"/>
        <v>0</v>
      </c>
      <c r="AF573" s="3">
        <f t="shared" si="234"/>
        <v>0</v>
      </c>
      <c r="AH573">
        <f t="shared" si="235"/>
        <v>0</v>
      </c>
    </row>
    <row r="574" spans="1:34" hidden="1" outlineLevel="2" x14ac:dyDescent="0.25">
      <c r="B574" t="s">
        <v>457</v>
      </c>
      <c r="C574" s="71">
        <f>C569</f>
        <v>2</v>
      </c>
      <c r="D574" s="71" t="s">
        <v>684</v>
      </c>
      <c r="E574" s="71">
        <f>E569</f>
        <v>4</v>
      </c>
      <c r="F574" s="71">
        <f>F569</f>
        <v>9</v>
      </c>
      <c r="G574" s="71">
        <f>G569</f>
        <v>50</v>
      </c>
      <c r="H574" s="71">
        <f>H569</f>
        <v>0</v>
      </c>
      <c r="M574" s="2"/>
      <c r="N574" s="71">
        <f>N569</f>
        <v>-1</v>
      </c>
      <c r="O574" s="71" t="str">
        <f>O569</f>
        <v>N</v>
      </c>
      <c r="P574" s="45" t="str">
        <f t="shared" si="226"/>
        <v>Beide</v>
      </c>
      <c r="T574" s="71">
        <f>T569</f>
        <v>3</v>
      </c>
      <c r="V574" s="3">
        <f>V569*2</f>
        <v>270000</v>
      </c>
      <c r="X574">
        <f t="shared" si="227"/>
        <v>0</v>
      </c>
      <c r="Y574">
        <f t="shared" si="228"/>
        <v>0</v>
      </c>
      <c r="Z574">
        <f t="shared" si="229"/>
        <v>0</v>
      </c>
      <c r="AA574">
        <f t="shared" si="230"/>
        <v>0</v>
      </c>
      <c r="AB574">
        <f t="shared" si="231"/>
        <v>0</v>
      </c>
      <c r="AC574">
        <f t="shared" si="232"/>
        <v>0</v>
      </c>
      <c r="AD574">
        <f t="shared" si="213"/>
        <v>0</v>
      </c>
      <c r="AE574">
        <f t="shared" si="233"/>
        <v>0</v>
      </c>
      <c r="AF574" s="3">
        <f t="shared" si="234"/>
        <v>0</v>
      </c>
      <c r="AH574">
        <f t="shared" si="235"/>
        <v>0</v>
      </c>
    </row>
    <row r="575" spans="1:34" hidden="1" outlineLevel="2" x14ac:dyDescent="0.25">
      <c r="B575" t="s">
        <v>464</v>
      </c>
      <c r="C575" s="71">
        <f>C569</f>
        <v>2</v>
      </c>
      <c r="D575" s="71" t="s">
        <v>684</v>
      </c>
      <c r="E575" s="71">
        <f>E569</f>
        <v>4</v>
      </c>
      <c r="F575" s="71">
        <f>F569</f>
        <v>9</v>
      </c>
      <c r="G575" s="71">
        <f>G569</f>
        <v>50</v>
      </c>
      <c r="H575" s="71">
        <f>H569</f>
        <v>0</v>
      </c>
      <c r="M575" s="2"/>
      <c r="N575" s="71">
        <f>N569</f>
        <v>-1</v>
      </c>
      <c r="O575" s="71" t="str">
        <f>O569</f>
        <v>N</v>
      </c>
      <c r="P575" s="45" t="str">
        <f t="shared" si="226"/>
        <v>Beide</v>
      </c>
      <c r="T575" s="71">
        <f>T569</f>
        <v>3</v>
      </c>
      <c r="V575" s="3">
        <f>V569*4</f>
        <v>540000</v>
      </c>
      <c r="X575">
        <f t="shared" si="227"/>
        <v>0</v>
      </c>
      <c r="Y575">
        <f t="shared" si="228"/>
        <v>0</v>
      </c>
      <c r="Z575">
        <f t="shared" si="229"/>
        <v>0</v>
      </c>
      <c r="AA575">
        <f t="shared" si="230"/>
        <v>0</v>
      </c>
      <c r="AB575">
        <f t="shared" si="231"/>
        <v>0</v>
      </c>
      <c r="AC575">
        <f t="shared" si="232"/>
        <v>0</v>
      </c>
      <c r="AD575">
        <f t="shared" si="213"/>
        <v>0</v>
      </c>
      <c r="AE575">
        <f t="shared" si="233"/>
        <v>0</v>
      </c>
      <c r="AF575" s="3">
        <f t="shared" si="234"/>
        <v>0</v>
      </c>
      <c r="AH575">
        <f t="shared" si="235"/>
        <v>0</v>
      </c>
    </row>
    <row r="576" spans="1:34" hidden="1" outlineLevel="2" x14ac:dyDescent="0.25">
      <c r="B576" t="s">
        <v>458</v>
      </c>
      <c r="C576" s="71">
        <f>C569</f>
        <v>2</v>
      </c>
      <c r="D576" s="71" t="s">
        <v>684</v>
      </c>
      <c r="E576" s="71">
        <f>E569</f>
        <v>4</v>
      </c>
      <c r="F576" s="71">
        <f>F569</f>
        <v>9</v>
      </c>
      <c r="G576" s="71">
        <f>G569</f>
        <v>50</v>
      </c>
      <c r="H576" s="71">
        <f>H569</f>
        <v>0</v>
      </c>
      <c r="M576" s="2"/>
      <c r="N576" s="71">
        <f>N569</f>
        <v>-1</v>
      </c>
      <c r="O576" s="71" t="str">
        <f>O569</f>
        <v>N</v>
      </c>
      <c r="P576" s="45" t="str">
        <f t="shared" si="226"/>
        <v>Beide</v>
      </c>
      <c r="T576" s="71">
        <f>T569*1.2</f>
        <v>3.5999999999999996</v>
      </c>
      <c r="V576" s="3">
        <f>V569*2</f>
        <v>270000</v>
      </c>
      <c r="X576">
        <f t="shared" si="227"/>
        <v>0</v>
      </c>
      <c r="Y576">
        <f t="shared" si="228"/>
        <v>0</v>
      </c>
      <c r="Z576">
        <f t="shared" si="229"/>
        <v>0</v>
      </c>
      <c r="AA576">
        <f t="shared" si="230"/>
        <v>0</v>
      </c>
      <c r="AB576">
        <f t="shared" si="231"/>
        <v>0</v>
      </c>
      <c r="AC576">
        <f t="shared" si="232"/>
        <v>0</v>
      </c>
      <c r="AD576">
        <f t="shared" si="213"/>
        <v>0</v>
      </c>
      <c r="AE576">
        <f t="shared" si="233"/>
        <v>0</v>
      </c>
      <c r="AF576" s="3">
        <f t="shared" si="234"/>
        <v>0</v>
      </c>
      <c r="AH576">
        <f t="shared" si="235"/>
        <v>0</v>
      </c>
    </row>
    <row r="577" spans="1:34" hidden="1" outlineLevel="2" x14ac:dyDescent="0.25">
      <c r="B577" t="s">
        <v>233</v>
      </c>
      <c r="C577" s="71">
        <f>C569</f>
        <v>2</v>
      </c>
      <c r="D577" s="71" t="s">
        <v>684</v>
      </c>
      <c r="E577" s="71">
        <f>E569</f>
        <v>4</v>
      </c>
      <c r="F577" s="71">
        <f>F569</f>
        <v>9</v>
      </c>
      <c r="G577" s="71">
        <f>G569</f>
        <v>50</v>
      </c>
      <c r="H577" s="71">
        <f>H569</f>
        <v>0</v>
      </c>
      <c r="M577" s="2"/>
      <c r="N577" s="71">
        <f>N569</f>
        <v>-1</v>
      </c>
      <c r="O577" s="71" t="str">
        <f>O569</f>
        <v>N</v>
      </c>
      <c r="P577" s="45" t="str">
        <f t="shared" si="226"/>
        <v>Beide</v>
      </c>
      <c r="T577" s="71">
        <f>T569</f>
        <v>3</v>
      </c>
      <c r="V577" s="3">
        <f>V569*1.5</f>
        <v>202500</v>
      </c>
      <c r="X577">
        <f t="shared" si="227"/>
        <v>0</v>
      </c>
      <c r="Y577">
        <f t="shared" si="228"/>
        <v>0</v>
      </c>
      <c r="Z577">
        <f t="shared" si="229"/>
        <v>0</v>
      </c>
      <c r="AA577">
        <f t="shared" si="230"/>
        <v>0</v>
      </c>
      <c r="AB577">
        <f t="shared" si="231"/>
        <v>0</v>
      </c>
      <c r="AC577">
        <f t="shared" si="232"/>
        <v>0</v>
      </c>
      <c r="AD577">
        <f t="shared" si="213"/>
        <v>0</v>
      </c>
      <c r="AE577">
        <f t="shared" si="233"/>
        <v>0</v>
      </c>
      <c r="AF577" s="3">
        <f t="shared" si="234"/>
        <v>0</v>
      </c>
      <c r="AH577">
        <f t="shared" si="235"/>
        <v>0</v>
      </c>
    </row>
    <row r="578" spans="1:34" hidden="1" outlineLevel="2" x14ac:dyDescent="0.25">
      <c r="B578" t="s">
        <v>465</v>
      </c>
      <c r="C578" s="71">
        <f>C569</f>
        <v>2</v>
      </c>
      <c r="D578" s="71" t="s">
        <v>683</v>
      </c>
      <c r="E578" s="71">
        <f>E569</f>
        <v>4</v>
      </c>
      <c r="F578" s="71">
        <f>F569</f>
        <v>9</v>
      </c>
      <c r="G578" s="71">
        <f>G569/2</f>
        <v>25</v>
      </c>
      <c r="H578" s="71">
        <f>H569</f>
        <v>0</v>
      </c>
      <c r="M578" s="2"/>
      <c r="N578" s="71">
        <f>N569</f>
        <v>-1</v>
      </c>
      <c r="O578" s="71" t="str">
        <f>O569</f>
        <v>N</v>
      </c>
      <c r="P578" s="45" t="str">
        <f t="shared" si="226"/>
        <v>Beide</v>
      </c>
      <c r="T578" s="71">
        <f>T569*1.1</f>
        <v>3.3000000000000003</v>
      </c>
      <c r="V578" s="3">
        <f>V569*2</f>
        <v>270000</v>
      </c>
      <c r="X578">
        <f t="shared" si="227"/>
        <v>0</v>
      </c>
      <c r="Y578">
        <f t="shared" si="228"/>
        <v>0</v>
      </c>
      <c r="Z578">
        <f t="shared" si="229"/>
        <v>0</v>
      </c>
      <c r="AA578">
        <f t="shared" si="230"/>
        <v>0</v>
      </c>
      <c r="AB578">
        <f t="shared" si="231"/>
        <v>0</v>
      </c>
      <c r="AC578">
        <f t="shared" si="232"/>
        <v>0</v>
      </c>
      <c r="AD578">
        <f t="shared" si="213"/>
        <v>0</v>
      </c>
      <c r="AE578">
        <f t="shared" si="233"/>
        <v>0</v>
      </c>
      <c r="AF578" s="3">
        <f t="shared" si="234"/>
        <v>0</v>
      </c>
      <c r="AH578">
        <f t="shared" si="235"/>
        <v>0</v>
      </c>
    </row>
    <row r="579" spans="1:34" hidden="1" outlineLevel="2" x14ac:dyDescent="0.25">
      <c r="B579" t="s">
        <v>459</v>
      </c>
      <c r="C579" s="71">
        <f>C569</f>
        <v>2</v>
      </c>
      <c r="D579" s="71" t="s">
        <v>683</v>
      </c>
      <c r="E579" s="71">
        <f>E569*4</f>
        <v>16</v>
      </c>
      <c r="F579" s="71">
        <f>F569</f>
        <v>9</v>
      </c>
      <c r="G579" s="71">
        <f>G569</f>
        <v>50</v>
      </c>
      <c r="H579" s="71">
        <f>H569</f>
        <v>0</v>
      </c>
      <c r="M579" s="2"/>
      <c r="N579" s="71">
        <f>N569</f>
        <v>-1</v>
      </c>
      <c r="O579" s="71" t="str">
        <f>O569</f>
        <v>N</v>
      </c>
      <c r="P579" s="45" t="str">
        <f t="shared" si="226"/>
        <v>Beide</v>
      </c>
      <c r="T579" s="71">
        <f>T569/2</f>
        <v>1.5</v>
      </c>
      <c r="V579" s="3">
        <f>V569*2</f>
        <v>270000</v>
      </c>
      <c r="X579">
        <f t="shared" si="227"/>
        <v>0</v>
      </c>
      <c r="Y579">
        <f t="shared" si="228"/>
        <v>0</v>
      </c>
      <c r="Z579">
        <f t="shared" si="229"/>
        <v>0</v>
      </c>
      <c r="AA579">
        <f t="shared" si="230"/>
        <v>0</v>
      </c>
      <c r="AB579">
        <f t="shared" si="231"/>
        <v>0</v>
      </c>
      <c r="AC579">
        <f t="shared" si="232"/>
        <v>0</v>
      </c>
      <c r="AD579">
        <f t="shared" si="213"/>
        <v>0</v>
      </c>
      <c r="AE579">
        <f t="shared" si="233"/>
        <v>0</v>
      </c>
      <c r="AF579" s="3">
        <f t="shared" si="234"/>
        <v>0</v>
      </c>
      <c r="AH579">
        <f t="shared" si="235"/>
        <v>0</v>
      </c>
    </row>
    <row r="580" spans="1:34" hidden="1" outlineLevel="2" x14ac:dyDescent="0.25">
      <c r="B580" t="s">
        <v>467</v>
      </c>
      <c r="C580" s="71">
        <f>C569</f>
        <v>2</v>
      </c>
      <c r="D580" s="71" t="s">
        <v>684</v>
      </c>
      <c r="E580" s="71">
        <f>E569</f>
        <v>4</v>
      </c>
      <c r="F580" s="71">
        <f>F569</f>
        <v>9</v>
      </c>
      <c r="G580" s="71">
        <f>G569/2</f>
        <v>25</v>
      </c>
      <c r="H580" s="71">
        <f>H569</f>
        <v>0</v>
      </c>
      <c r="M580" s="2"/>
      <c r="N580" s="71">
        <f>N569</f>
        <v>-1</v>
      </c>
      <c r="O580" s="71" t="str">
        <f>O569</f>
        <v>N</v>
      </c>
      <c r="P580" s="45" t="str">
        <f t="shared" si="226"/>
        <v>Beide</v>
      </c>
      <c r="T580" s="71">
        <f>T569*1.5</f>
        <v>4.5</v>
      </c>
      <c r="V580" s="3">
        <f>V569*5</f>
        <v>675000</v>
      </c>
      <c r="X580">
        <f t="shared" si="227"/>
        <v>0</v>
      </c>
      <c r="Y580">
        <f t="shared" si="228"/>
        <v>0</v>
      </c>
      <c r="Z580">
        <f t="shared" si="229"/>
        <v>0</v>
      </c>
      <c r="AA580">
        <f t="shared" si="230"/>
        <v>0</v>
      </c>
      <c r="AB580">
        <f t="shared" si="231"/>
        <v>0</v>
      </c>
      <c r="AC580">
        <f t="shared" si="232"/>
        <v>0</v>
      </c>
      <c r="AD580">
        <f t="shared" si="213"/>
        <v>0</v>
      </c>
      <c r="AE580">
        <f t="shared" si="233"/>
        <v>0</v>
      </c>
      <c r="AF580" s="3">
        <f t="shared" si="234"/>
        <v>0</v>
      </c>
      <c r="AH580">
        <f t="shared" si="235"/>
        <v>0</v>
      </c>
    </row>
    <row r="581" spans="1:34" hidden="1" outlineLevel="2" x14ac:dyDescent="0.25">
      <c r="B581" t="s">
        <v>461</v>
      </c>
      <c r="C581" s="71">
        <f>C569</f>
        <v>2</v>
      </c>
      <c r="D581" s="71" t="s">
        <v>684</v>
      </c>
      <c r="E581" s="71">
        <f>E569</f>
        <v>4</v>
      </c>
      <c r="F581" s="71">
        <f>F569</f>
        <v>9</v>
      </c>
      <c r="G581" s="71">
        <f>G569</f>
        <v>50</v>
      </c>
      <c r="H581" s="71">
        <f>H569</f>
        <v>0</v>
      </c>
      <c r="M581" s="2"/>
      <c r="N581" s="71">
        <f>N569</f>
        <v>-1</v>
      </c>
      <c r="O581" s="71" t="str">
        <f>O569</f>
        <v>N</v>
      </c>
      <c r="P581" s="45" t="str">
        <f t="shared" si="226"/>
        <v>Beide</v>
      </c>
      <c r="T581" s="71">
        <f>T569</f>
        <v>3</v>
      </c>
      <c r="V581" s="3">
        <f>V569</f>
        <v>135000</v>
      </c>
      <c r="X581">
        <f t="shared" si="227"/>
        <v>0</v>
      </c>
      <c r="Y581">
        <f t="shared" si="228"/>
        <v>0</v>
      </c>
      <c r="Z581">
        <f t="shared" si="229"/>
        <v>0</v>
      </c>
      <c r="AA581">
        <f t="shared" si="230"/>
        <v>0</v>
      </c>
      <c r="AB581">
        <f t="shared" si="231"/>
        <v>0</v>
      </c>
      <c r="AC581">
        <f t="shared" si="232"/>
        <v>0</v>
      </c>
      <c r="AD581">
        <f t="shared" si="213"/>
        <v>0</v>
      </c>
      <c r="AE581">
        <f t="shared" si="233"/>
        <v>0</v>
      </c>
      <c r="AF581" s="3">
        <f t="shared" si="234"/>
        <v>0</v>
      </c>
      <c r="AH581">
        <f t="shared" si="235"/>
        <v>0</v>
      </c>
    </row>
    <row r="582" spans="1:34" hidden="1" outlineLevel="2" x14ac:dyDescent="0.25">
      <c r="B582" t="s">
        <v>460</v>
      </c>
      <c r="C582" s="71">
        <f>C569</f>
        <v>2</v>
      </c>
      <c r="D582" s="71" t="s">
        <v>692</v>
      </c>
      <c r="E582" s="71">
        <v>0</v>
      </c>
      <c r="F582" s="71">
        <f>F569</f>
        <v>9</v>
      </c>
      <c r="G582" s="71">
        <f>G569</f>
        <v>50</v>
      </c>
      <c r="H582" s="71">
        <f>H569</f>
        <v>0</v>
      </c>
      <c r="M582" s="2"/>
      <c r="N582" s="71">
        <f>N569</f>
        <v>-1</v>
      </c>
      <c r="O582" s="71" t="str">
        <f>O569</f>
        <v>N</v>
      </c>
      <c r="P582" s="45" t="str">
        <f t="shared" si="226"/>
        <v>Beide</v>
      </c>
      <c r="T582" s="71">
        <f>T569</f>
        <v>3</v>
      </c>
      <c r="V582" s="3">
        <f>V569*2</f>
        <v>270000</v>
      </c>
      <c r="X582">
        <f t="shared" si="227"/>
        <v>0</v>
      </c>
      <c r="Y582">
        <f t="shared" si="228"/>
        <v>0</v>
      </c>
      <c r="Z582">
        <f t="shared" si="229"/>
        <v>0</v>
      </c>
      <c r="AA582">
        <f t="shared" si="230"/>
        <v>0</v>
      </c>
      <c r="AB582">
        <f t="shared" si="231"/>
        <v>0</v>
      </c>
      <c r="AC582">
        <f t="shared" si="232"/>
        <v>0</v>
      </c>
      <c r="AD582">
        <f t="shared" si="213"/>
        <v>0</v>
      </c>
      <c r="AE582">
        <f t="shared" si="233"/>
        <v>0</v>
      </c>
      <c r="AF582" s="3">
        <f t="shared" si="234"/>
        <v>0</v>
      </c>
      <c r="AH582">
        <f t="shared" si="235"/>
        <v>0</v>
      </c>
    </row>
    <row r="583" spans="1:34" hidden="1" outlineLevel="2" x14ac:dyDescent="0.25">
      <c r="B583" t="s">
        <v>466</v>
      </c>
      <c r="C583" s="71">
        <f>C569</f>
        <v>2</v>
      </c>
      <c r="D583" s="71" t="s">
        <v>684</v>
      </c>
      <c r="E583" s="71">
        <f>E569</f>
        <v>4</v>
      </c>
      <c r="F583" s="71">
        <f>F569</f>
        <v>9</v>
      </c>
      <c r="G583" s="71">
        <f>G569/2</f>
        <v>25</v>
      </c>
      <c r="H583" s="71">
        <f>H569</f>
        <v>0</v>
      </c>
      <c r="M583" s="2"/>
      <c r="N583" s="71">
        <f>N569</f>
        <v>-1</v>
      </c>
      <c r="O583" s="71" t="str">
        <f>O569</f>
        <v>N</v>
      </c>
      <c r="P583" s="45" t="str">
        <f t="shared" si="226"/>
        <v>Beide</v>
      </c>
      <c r="T583" s="71">
        <f>T569*1.3</f>
        <v>3.9000000000000004</v>
      </c>
      <c r="V583" s="3">
        <f>V569*2</f>
        <v>270000</v>
      </c>
      <c r="X583">
        <f t="shared" si="227"/>
        <v>0</v>
      </c>
      <c r="Y583">
        <f t="shared" si="228"/>
        <v>0</v>
      </c>
      <c r="Z583">
        <f t="shared" si="229"/>
        <v>0</v>
      </c>
      <c r="AA583">
        <f t="shared" si="230"/>
        <v>0</v>
      </c>
      <c r="AB583">
        <f t="shared" si="231"/>
        <v>0</v>
      </c>
      <c r="AC583">
        <f t="shared" si="232"/>
        <v>0</v>
      </c>
      <c r="AD583">
        <f t="shared" si="213"/>
        <v>0</v>
      </c>
      <c r="AE583">
        <f t="shared" si="233"/>
        <v>0</v>
      </c>
      <c r="AF583" s="3">
        <f t="shared" si="234"/>
        <v>0</v>
      </c>
      <c r="AH583">
        <f t="shared" si="235"/>
        <v>0</v>
      </c>
    </row>
    <row r="584" spans="1:34" s="25" customFormat="1" hidden="1" outlineLevel="1" collapsed="1" x14ac:dyDescent="0.25">
      <c r="A584" s="25" t="s">
        <v>452</v>
      </c>
      <c r="B584" s="25" t="s">
        <v>53</v>
      </c>
      <c r="C584" s="45">
        <v>3</v>
      </c>
      <c r="D584" s="45" t="s">
        <v>684</v>
      </c>
      <c r="E584" s="45">
        <v>8</v>
      </c>
      <c r="F584" s="45">
        <v>9</v>
      </c>
      <c r="G584" s="45">
        <v>25</v>
      </c>
      <c r="H584" s="45">
        <v>0</v>
      </c>
      <c r="I584" s="2"/>
      <c r="J584" s="2"/>
      <c r="K584" s="2"/>
      <c r="L584" s="2"/>
      <c r="M584" s="2"/>
      <c r="N584" s="45">
        <v>-1</v>
      </c>
      <c r="O584" s="45" t="s">
        <v>636</v>
      </c>
      <c r="P584" s="45" t="str">
        <f>IF(P565="Beide",P565,"Clan")</f>
        <v>Beide</v>
      </c>
      <c r="Q584" s="45">
        <v>2.5</v>
      </c>
      <c r="R584" s="45">
        <v>3</v>
      </c>
      <c r="S584" s="45">
        <v>59</v>
      </c>
      <c r="T584" s="45">
        <v>5</v>
      </c>
      <c r="U584" s="48">
        <v>310000</v>
      </c>
      <c r="V584" s="48">
        <v>135000</v>
      </c>
      <c r="X584" s="25">
        <f t="shared" si="227"/>
        <v>0</v>
      </c>
      <c r="Y584" s="25">
        <f t="shared" si="228"/>
        <v>0</v>
      </c>
      <c r="Z584" s="25">
        <f t="shared" si="229"/>
        <v>0</v>
      </c>
      <c r="AA584" s="25">
        <f t="shared" si="230"/>
        <v>0</v>
      </c>
      <c r="AB584" s="25">
        <f t="shared" si="231"/>
        <v>0</v>
      </c>
      <c r="AC584" s="25">
        <f t="shared" si="232"/>
        <v>0</v>
      </c>
      <c r="AD584" s="25">
        <f t="shared" si="213"/>
        <v>0</v>
      </c>
      <c r="AE584" s="25">
        <f t="shared" si="233"/>
        <v>0</v>
      </c>
      <c r="AF584" s="48">
        <f t="shared" si="234"/>
        <v>0</v>
      </c>
      <c r="AH584" s="25">
        <f t="shared" si="235"/>
        <v>0</v>
      </c>
    </row>
    <row r="585" spans="1:34" hidden="1" outlineLevel="2" x14ac:dyDescent="0.25">
      <c r="B585" t="s">
        <v>463</v>
      </c>
      <c r="C585" s="71">
        <f>C584</f>
        <v>3</v>
      </c>
      <c r="D585" s="71" t="s">
        <v>693</v>
      </c>
      <c r="E585" s="71">
        <f>E584</f>
        <v>8</v>
      </c>
      <c r="F585" s="71">
        <f>F584</f>
        <v>9</v>
      </c>
      <c r="G585" s="71">
        <f>G584</f>
        <v>25</v>
      </c>
      <c r="H585" s="71">
        <f>H584</f>
        <v>0</v>
      </c>
      <c r="M585" s="2"/>
      <c r="N585" s="71">
        <f>N584</f>
        <v>-1</v>
      </c>
      <c r="O585" s="71" t="str">
        <f>O584</f>
        <v>N</v>
      </c>
      <c r="P585" s="45" t="str">
        <f>IF(P566="Beide",P566,"Clan")</f>
        <v>Beide</v>
      </c>
      <c r="T585" s="71">
        <f>T584</f>
        <v>5</v>
      </c>
      <c r="V585" s="3">
        <f>V584*3</f>
        <v>405000</v>
      </c>
      <c r="X585">
        <f t="shared" si="227"/>
        <v>0</v>
      </c>
      <c r="Y585">
        <f t="shared" si="228"/>
        <v>0</v>
      </c>
      <c r="Z585">
        <f t="shared" si="229"/>
        <v>0</v>
      </c>
      <c r="AA585">
        <f t="shared" si="230"/>
        <v>0</v>
      </c>
      <c r="AB585">
        <f t="shared" si="231"/>
        <v>0</v>
      </c>
      <c r="AC585">
        <f t="shared" si="232"/>
        <v>0</v>
      </c>
      <c r="AD585">
        <f t="shared" ref="AD585:AD648" si="236">(I585+J585)*Q585*IF(O585="J",IF(P585="Innere Sphäre",0.25,0)+IF(P585="Clan",0.2,0)+IF(P585="Beide",0.2,0),0)</f>
        <v>0</v>
      </c>
      <c r="AE585">
        <f t="shared" si="233"/>
        <v>0</v>
      </c>
      <c r="AF585" s="3">
        <f t="shared" si="234"/>
        <v>0</v>
      </c>
      <c r="AH585">
        <f t="shared" si="235"/>
        <v>0</v>
      </c>
    </row>
    <row r="586" spans="1:34" hidden="1" outlineLevel="2" x14ac:dyDescent="0.25">
      <c r="B586" t="s">
        <v>454</v>
      </c>
      <c r="C586" s="71">
        <f>C584</f>
        <v>3</v>
      </c>
      <c r="D586" s="71" t="s">
        <v>684</v>
      </c>
      <c r="E586" s="71">
        <f>E584</f>
        <v>8</v>
      </c>
      <c r="F586" s="71">
        <f>F584</f>
        <v>9</v>
      </c>
      <c r="G586" s="71">
        <f>G584</f>
        <v>25</v>
      </c>
      <c r="H586" s="71">
        <f>H584</f>
        <v>0</v>
      </c>
      <c r="M586" s="2"/>
      <c r="N586" s="71">
        <f>N584</f>
        <v>-1</v>
      </c>
      <c r="O586" s="71" t="str">
        <f>O584</f>
        <v>N</v>
      </c>
      <c r="P586" s="45" t="str">
        <f>IF(P567="Beide",P567,"Clan")</f>
        <v>Beide</v>
      </c>
      <c r="T586" s="71">
        <f>T584</f>
        <v>5</v>
      </c>
      <c r="V586" s="3">
        <f>V584*0.2</f>
        <v>27000</v>
      </c>
      <c r="X586">
        <f t="shared" si="227"/>
        <v>0</v>
      </c>
      <c r="Y586">
        <f t="shared" si="228"/>
        <v>0</v>
      </c>
      <c r="Z586">
        <f t="shared" si="229"/>
        <v>0</v>
      </c>
      <c r="AA586">
        <f t="shared" si="230"/>
        <v>0</v>
      </c>
      <c r="AB586">
        <f t="shared" si="231"/>
        <v>0</v>
      </c>
      <c r="AC586">
        <f t="shared" si="232"/>
        <v>0</v>
      </c>
      <c r="AD586">
        <f t="shared" si="236"/>
        <v>0</v>
      </c>
      <c r="AE586">
        <f t="shared" si="233"/>
        <v>0</v>
      </c>
      <c r="AF586" s="3">
        <f t="shared" si="234"/>
        <v>0</v>
      </c>
      <c r="AH586">
        <f t="shared" si="235"/>
        <v>0</v>
      </c>
    </row>
    <row r="587" spans="1:34" hidden="1" outlineLevel="2" x14ac:dyDescent="0.25">
      <c r="B587" t="s">
        <v>277</v>
      </c>
      <c r="C587" s="71">
        <f>C584</f>
        <v>3</v>
      </c>
      <c r="D587" s="71" t="s">
        <v>683</v>
      </c>
      <c r="E587" s="71">
        <f>E584</f>
        <v>8</v>
      </c>
      <c r="F587" s="71">
        <f>F584</f>
        <v>9</v>
      </c>
      <c r="G587" s="71">
        <f>G584</f>
        <v>25</v>
      </c>
      <c r="H587" s="71">
        <f>H584</f>
        <v>0</v>
      </c>
      <c r="M587" s="2"/>
      <c r="N587" s="71">
        <f>N584</f>
        <v>-1</v>
      </c>
      <c r="O587" s="71" t="str">
        <f>O584</f>
        <v>N</v>
      </c>
      <c r="P587" s="45" t="str">
        <f>IF(P568="Beide",P568,"Clan")</f>
        <v>Beide</v>
      </c>
      <c r="T587" s="71">
        <f>T584*1.1</f>
        <v>5.5</v>
      </c>
      <c r="V587" s="3">
        <f>V584/2</f>
        <v>67500</v>
      </c>
      <c r="X587">
        <f t="shared" si="227"/>
        <v>0</v>
      </c>
      <c r="Y587">
        <f t="shared" si="228"/>
        <v>0</v>
      </c>
      <c r="Z587">
        <f t="shared" si="229"/>
        <v>0</v>
      </c>
      <c r="AA587">
        <f t="shared" si="230"/>
        <v>0</v>
      </c>
      <c r="AB587">
        <f t="shared" si="231"/>
        <v>0</v>
      </c>
      <c r="AC587">
        <f t="shared" si="232"/>
        <v>0</v>
      </c>
      <c r="AD587">
        <f t="shared" si="236"/>
        <v>0</v>
      </c>
      <c r="AE587">
        <f t="shared" si="233"/>
        <v>0</v>
      </c>
      <c r="AF587" s="3">
        <f t="shared" si="234"/>
        <v>0</v>
      </c>
      <c r="AH587">
        <f t="shared" si="235"/>
        <v>0</v>
      </c>
    </row>
    <row r="588" spans="1:34" hidden="1" outlineLevel="2" x14ac:dyDescent="0.25">
      <c r="B588" t="s">
        <v>462</v>
      </c>
      <c r="C588" s="71">
        <f>C584</f>
        <v>3</v>
      </c>
      <c r="D588" s="71" t="s">
        <v>684</v>
      </c>
      <c r="E588" s="71">
        <f>E584</f>
        <v>8</v>
      </c>
      <c r="F588" s="71">
        <f>F584</f>
        <v>9</v>
      </c>
      <c r="G588" s="71">
        <f>G584</f>
        <v>25</v>
      </c>
      <c r="H588" s="71">
        <f>H584</f>
        <v>0</v>
      </c>
      <c r="M588" s="2"/>
      <c r="N588" s="71">
        <f>N584</f>
        <v>-1</v>
      </c>
      <c r="O588" s="71" t="str">
        <f>O584</f>
        <v>N</v>
      </c>
      <c r="P588" s="45" t="str">
        <f t="shared" ref="P588:P613" si="237">IF(P569="Beide",P569,"Clan")</f>
        <v>Beide</v>
      </c>
      <c r="T588" s="71">
        <f>T584</f>
        <v>5</v>
      </c>
      <c r="V588" s="3">
        <f>V584*5</f>
        <v>675000</v>
      </c>
      <c r="X588">
        <f t="shared" si="227"/>
        <v>0</v>
      </c>
      <c r="Y588">
        <f t="shared" si="228"/>
        <v>0</v>
      </c>
      <c r="Z588">
        <f t="shared" si="229"/>
        <v>0</v>
      </c>
      <c r="AA588">
        <f t="shared" si="230"/>
        <v>0</v>
      </c>
      <c r="AB588">
        <f t="shared" si="231"/>
        <v>0</v>
      </c>
      <c r="AC588">
        <f t="shared" si="232"/>
        <v>0</v>
      </c>
      <c r="AD588">
        <f t="shared" si="236"/>
        <v>0</v>
      </c>
      <c r="AE588">
        <f t="shared" si="233"/>
        <v>0</v>
      </c>
      <c r="AF588" s="3">
        <f t="shared" si="234"/>
        <v>0</v>
      </c>
      <c r="AH588">
        <f t="shared" si="235"/>
        <v>0</v>
      </c>
    </row>
    <row r="589" spans="1:34" hidden="1" outlineLevel="2" x14ac:dyDescent="0.25">
      <c r="B589" t="s">
        <v>457</v>
      </c>
      <c r="C589" s="71">
        <f>C584</f>
        <v>3</v>
      </c>
      <c r="D589" s="71" t="s">
        <v>684</v>
      </c>
      <c r="E589" s="71">
        <f>E584</f>
        <v>8</v>
      </c>
      <c r="F589" s="71">
        <f>F584</f>
        <v>9</v>
      </c>
      <c r="G589" s="71">
        <f>G584</f>
        <v>25</v>
      </c>
      <c r="H589" s="71">
        <f>H584</f>
        <v>0</v>
      </c>
      <c r="M589" s="2"/>
      <c r="N589" s="71">
        <f>N584</f>
        <v>-1</v>
      </c>
      <c r="O589" s="71" t="str">
        <f>O584</f>
        <v>N</v>
      </c>
      <c r="P589" s="45" t="str">
        <f t="shared" si="237"/>
        <v>Beide</v>
      </c>
      <c r="T589" s="71">
        <f>T584</f>
        <v>5</v>
      </c>
      <c r="V589" s="3">
        <f>V584*2</f>
        <v>270000</v>
      </c>
      <c r="X589">
        <f t="shared" si="227"/>
        <v>0</v>
      </c>
      <c r="Y589">
        <f t="shared" si="228"/>
        <v>0</v>
      </c>
      <c r="Z589">
        <f t="shared" si="229"/>
        <v>0</v>
      </c>
      <c r="AA589">
        <f t="shared" si="230"/>
        <v>0</v>
      </c>
      <c r="AB589">
        <f t="shared" si="231"/>
        <v>0</v>
      </c>
      <c r="AC589">
        <f t="shared" si="232"/>
        <v>0</v>
      </c>
      <c r="AD589">
        <f t="shared" si="236"/>
        <v>0</v>
      </c>
      <c r="AE589">
        <f t="shared" si="233"/>
        <v>0</v>
      </c>
      <c r="AF589" s="3">
        <f t="shared" si="234"/>
        <v>0</v>
      </c>
      <c r="AH589">
        <f t="shared" si="235"/>
        <v>0</v>
      </c>
    </row>
    <row r="590" spans="1:34" hidden="1" outlineLevel="2" x14ac:dyDescent="0.25">
      <c r="B590" t="s">
        <v>464</v>
      </c>
      <c r="C590" s="71">
        <f>C584</f>
        <v>3</v>
      </c>
      <c r="D590" s="71" t="s">
        <v>684</v>
      </c>
      <c r="E590" s="71">
        <f>E584</f>
        <v>8</v>
      </c>
      <c r="F590" s="71">
        <f>F584</f>
        <v>9</v>
      </c>
      <c r="G590" s="71">
        <f>G584</f>
        <v>25</v>
      </c>
      <c r="H590" s="71">
        <f>H584</f>
        <v>0</v>
      </c>
      <c r="M590" s="2"/>
      <c r="N590" s="71">
        <f>N584</f>
        <v>-1</v>
      </c>
      <c r="O590" s="71" t="str">
        <f>O584</f>
        <v>N</v>
      </c>
      <c r="P590" s="45" t="str">
        <f t="shared" si="237"/>
        <v>Beide</v>
      </c>
      <c r="T590" s="71">
        <f>T584</f>
        <v>5</v>
      </c>
      <c r="V590" s="3">
        <f>V584*4</f>
        <v>540000</v>
      </c>
      <c r="X590">
        <f t="shared" si="227"/>
        <v>0</v>
      </c>
      <c r="Y590">
        <f t="shared" si="228"/>
        <v>0</v>
      </c>
      <c r="Z590">
        <f t="shared" si="229"/>
        <v>0</v>
      </c>
      <c r="AA590">
        <f t="shared" si="230"/>
        <v>0</v>
      </c>
      <c r="AB590">
        <f t="shared" si="231"/>
        <v>0</v>
      </c>
      <c r="AC590">
        <f t="shared" si="232"/>
        <v>0</v>
      </c>
      <c r="AD590">
        <f t="shared" si="236"/>
        <v>0</v>
      </c>
      <c r="AE590">
        <f t="shared" si="233"/>
        <v>0</v>
      </c>
      <c r="AF590" s="3">
        <f t="shared" si="234"/>
        <v>0</v>
      </c>
      <c r="AH590">
        <f t="shared" si="235"/>
        <v>0</v>
      </c>
    </row>
    <row r="591" spans="1:34" hidden="1" outlineLevel="2" x14ac:dyDescent="0.25">
      <c r="B591" t="s">
        <v>458</v>
      </c>
      <c r="C591" s="71">
        <f>C584</f>
        <v>3</v>
      </c>
      <c r="D591" s="71" t="s">
        <v>684</v>
      </c>
      <c r="E591" s="71">
        <f>E584</f>
        <v>8</v>
      </c>
      <c r="F591" s="71">
        <f>F584</f>
        <v>9</v>
      </c>
      <c r="G591" s="71">
        <f>G584</f>
        <v>25</v>
      </c>
      <c r="H591" s="71">
        <f>H584</f>
        <v>0</v>
      </c>
      <c r="M591" s="2"/>
      <c r="N591" s="71">
        <f>N584</f>
        <v>-1</v>
      </c>
      <c r="O591" s="71" t="str">
        <f>O584</f>
        <v>N</v>
      </c>
      <c r="P591" s="45" t="str">
        <f t="shared" si="237"/>
        <v>Beide</v>
      </c>
      <c r="T591" s="71">
        <f>T584*1.2</f>
        <v>6</v>
      </c>
      <c r="V591" s="3">
        <f>V584*2</f>
        <v>270000</v>
      </c>
      <c r="X591">
        <f t="shared" si="227"/>
        <v>0</v>
      </c>
      <c r="Y591">
        <f t="shared" si="228"/>
        <v>0</v>
      </c>
      <c r="Z591">
        <f t="shared" si="229"/>
        <v>0</v>
      </c>
      <c r="AA591">
        <f t="shared" si="230"/>
        <v>0</v>
      </c>
      <c r="AB591">
        <f t="shared" si="231"/>
        <v>0</v>
      </c>
      <c r="AC591">
        <f t="shared" si="232"/>
        <v>0</v>
      </c>
      <c r="AD591">
        <f t="shared" si="236"/>
        <v>0</v>
      </c>
      <c r="AE591">
        <f t="shared" si="233"/>
        <v>0</v>
      </c>
      <c r="AF591" s="3">
        <f t="shared" si="234"/>
        <v>0</v>
      </c>
      <c r="AH591">
        <f t="shared" si="235"/>
        <v>0</v>
      </c>
    </row>
    <row r="592" spans="1:34" hidden="1" outlineLevel="2" x14ac:dyDescent="0.25">
      <c r="B592" t="s">
        <v>233</v>
      </c>
      <c r="C592" s="71">
        <f>C584</f>
        <v>3</v>
      </c>
      <c r="D592" s="71" t="s">
        <v>684</v>
      </c>
      <c r="E592" s="71">
        <f>E584</f>
        <v>8</v>
      </c>
      <c r="F592" s="71">
        <f>F584</f>
        <v>9</v>
      </c>
      <c r="G592" s="71">
        <f>G584</f>
        <v>25</v>
      </c>
      <c r="H592" s="71">
        <f>H584</f>
        <v>0</v>
      </c>
      <c r="M592" s="2"/>
      <c r="N592" s="71">
        <f>N584</f>
        <v>-1</v>
      </c>
      <c r="O592" s="71" t="str">
        <f>O584</f>
        <v>N</v>
      </c>
      <c r="P592" s="45" t="str">
        <f t="shared" si="237"/>
        <v>Beide</v>
      </c>
      <c r="T592" s="71">
        <f>T584</f>
        <v>5</v>
      </c>
      <c r="V592" s="3">
        <f>V584*1.5</f>
        <v>202500</v>
      </c>
      <c r="X592">
        <f t="shared" si="227"/>
        <v>0</v>
      </c>
      <c r="Y592">
        <f t="shared" si="228"/>
        <v>0</v>
      </c>
      <c r="Z592">
        <f t="shared" si="229"/>
        <v>0</v>
      </c>
      <c r="AA592">
        <f t="shared" si="230"/>
        <v>0</v>
      </c>
      <c r="AB592">
        <f t="shared" si="231"/>
        <v>0</v>
      </c>
      <c r="AC592">
        <f t="shared" si="232"/>
        <v>0</v>
      </c>
      <c r="AD592">
        <f t="shared" si="236"/>
        <v>0</v>
      </c>
      <c r="AE592">
        <f t="shared" si="233"/>
        <v>0</v>
      </c>
      <c r="AF592" s="3">
        <f t="shared" si="234"/>
        <v>0</v>
      </c>
      <c r="AH592">
        <f t="shared" si="235"/>
        <v>0</v>
      </c>
    </row>
    <row r="593" spans="1:34" hidden="1" outlineLevel="2" x14ac:dyDescent="0.25">
      <c r="B593" t="s">
        <v>465</v>
      </c>
      <c r="C593" s="71">
        <f>C584</f>
        <v>3</v>
      </c>
      <c r="D593" s="71" t="s">
        <v>683</v>
      </c>
      <c r="E593" s="71">
        <f>E584</f>
        <v>8</v>
      </c>
      <c r="F593" s="71">
        <f>F584</f>
        <v>9</v>
      </c>
      <c r="G593" s="71">
        <f>G584/2</f>
        <v>12.5</v>
      </c>
      <c r="H593" s="71">
        <f>H584</f>
        <v>0</v>
      </c>
      <c r="M593" s="2"/>
      <c r="N593" s="71">
        <f>N584</f>
        <v>-1</v>
      </c>
      <c r="O593" s="71" t="str">
        <f>O584</f>
        <v>N</v>
      </c>
      <c r="P593" s="45" t="str">
        <f t="shared" si="237"/>
        <v>Beide</v>
      </c>
      <c r="T593" s="71">
        <f>T584*1.1</f>
        <v>5.5</v>
      </c>
      <c r="V593" s="3">
        <f>V584*2</f>
        <v>270000</v>
      </c>
      <c r="X593">
        <f t="shared" si="227"/>
        <v>0</v>
      </c>
      <c r="Y593">
        <f t="shared" si="228"/>
        <v>0</v>
      </c>
      <c r="Z593">
        <f t="shared" si="229"/>
        <v>0</v>
      </c>
      <c r="AA593">
        <f t="shared" si="230"/>
        <v>0</v>
      </c>
      <c r="AB593">
        <f t="shared" si="231"/>
        <v>0</v>
      </c>
      <c r="AC593">
        <f t="shared" si="232"/>
        <v>0</v>
      </c>
      <c r="AD593">
        <f t="shared" si="236"/>
        <v>0</v>
      </c>
      <c r="AE593">
        <f t="shared" si="233"/>
        <v>0</v>
      </c>
      <c r="AF593" s="3">
        <f t="shared" si="234"/>
        <v>0</v>
      </c>
      <c r="AH593">
        <f t="shared" si="235"/>
        <v>0</v>
      </c>
    </row>
    <row r="594" spans="1:34" hidden="1" outlineLevel="2" x14ac:dyDescent="0.25">
      <c r="B594" t="s">
        <v>459</v>
      </c>
      <c r="C594" s="71">
        <f>C584</f>
        <v>3</v>
      </c>
      <c r="D594" s="71" t="s">
        <v>683</v>
      </c>
      <c r="E594" s="71">
        <f>E584*4</f>
        <v>32</v>
      </c>
      <c r="F594" s="71">
        <f>F584</f>
        <v>9</v>
      </c>
      <c r="G594" s="71">
        <f>G584</f>
        <v>25</v>
      </c>
      <c r="H594" s="71">
        <f>H584</f>
        <v>0</v>
      </c>
      <c r="M594" s="2"/>
      <c r="N594" s="71">
        <f>N584</f>
        <v>-1</v>
      </c>
      <c r="O594" s="71" t="str">
        <f>O584</f>
        <v>N</v>
      </c>
      <c r="P594" s="45" t="str">
        <f t="shared" si="237"/>
        <v>Beide</v>
      </c>
      <c r="T594" s="71">
        <f>T584/2</f>
        <v>2.5</v>
      </c>
      <c r="V594" s="3">
        <f>V584*2</f>
        <v>270000</v>
      </c>
      <c r="X594">
        <f t="shared" si="227"/>
        <v>0</v>
      </c>
      <c r="Y594">
        <f t="shared" si="228"/>
        <v>0</v>
      </c>
      <c r="Z594">
        <f t="shared" si="229"/>
        <v>0</v>
      </c>
      <c r="AA594">
        <f t="shared" si="230"/>
        <v>0</v>
      </c>
      <c r="AB594">
        <f t="shared" si="231"/>
        <v>0</v>
      </c>
      <c r="AC594">
        <f t="shared" si="232"/>
        <v>0</v>
      </c>
      <c r="AD594">
        <f t="shared" si="236"/>
        <v>0</v>
      </c>
      <c r="AE594">
        <f t="shared" si="233"/>
        <v>0</v>
      </c>
      <c r="AF594" s="3">
        <f t="shared" si="234"/>
        <v>0</v>
      </c>
      <c r="AH594">
        <f t="shared" si="235"/>
        <v>0</v>
      </c>
    </row>
    <row r="595" spans="1:34" hidden="1" outlineLevel="2" x14ac:dyDescent="0.25">
      <c r="B595" t="s">
        <v>467</v>
      </c>
      <c r="C595" s="71">
        <f>C584</f>
        <v>3</v>
      </c>
      <c r="D595" s="71" t="s">
        <v>684</v>
      </c>
      <c r="E595" s="71">
        <f>E584</f>
        <v>8</v>
      </c>
      <c r="F595" s="71">
        <f>F584</f>
        <v>9</v>
      </c>
      <c r="G595" s="71">
        <f>G584/2</f>
        <v>12.5</v>
      </c>
      <c r="H595" s="71">
        <f>H584</f>
        <v>0</v>
      </c>
      <c r="M595" s="2"/>
      <c r="N595" s="71">
        <f>N584</f>
        <v>-1</v>
      </c>
      <c r="O595" s="71" t="str">
        <f>O584</f>
        <v>N</v>
      </c>
      <c r="P595" s="45" t="str">
        <f t="shared" si="237"/>
        <v>Beide</v>
      </c>
      <c r="T595" s="71">
        <f>T584*1.5</f>
        <v>7.5</v>
      </c>
      <c r="V595" s="3">
        <f>V584*5</f>
        <v>675000</v>
      </c>
      <c r="X595">
        <f t="shared" si="227"/>
        <v>0</v>
      </c>
      <c r="Y595">
        <f t="shared" si="228"/>
        <v>0</v>
      </c>
      <c r="Z595">
        <f t="shared" si="229"/>
        <v>0</v>
      </c>
      <c r="AA595">
        <f t="shared" si="230"/>
        <v>0</v>
      </c>
      <c r="AB595">
        <f t="shared" si="231"/>
        <v>0</v>
      </c>
      <c r="AC595">
        <f t="shared" si="232"/>
        <v>0</v>
      </c>
      <c r="AD595">
        <f t="shared" si="236"/>
        <v>0</v>
      </c>
      <c r="AE595">
        <f t="shared" si="233"/>
        <v>0</v>
      </c>
      <c r="AF595" s="3">
        <f t="shared" si="234"/>
        <v>0</v>
      </c>
      <c r="AH595">
        <f t="shared" si="235"/>
        <v>0</v>
      </c>
    </row>
    <row r="596" spans="1:34" hidden="1" outlineLevel="2" x14ac:dyDescent="0.25">
      <c r="B596" t="s">
        <v>461</v>
      </c>
      <c r="C596" s="71">
        <f>C584</f>
        <v>3</v>
      </c>
      <c r="D596" s="71" t="s">
        <v>684</v>
      </c>
      <c r="E596" s="71">
        <f>E584</f>
        <v>8</v>
      </c>
      <c r="F596" s="71">
        <f>F584</f>
        <v>9</v>
      </c>
      <c r="G596" s="71">
        <f>G584</f>
        <v>25</v>
      </c>
      <c r="H596" s="71">
        <f>H584</f>
        <v>0</v>
      </c>
      <c r="M596" s="2"/>
      <c r="N596" s="71">
        <f>N584</f>
        <v>-1</v>
      </c>
      <c r="O596" s="71" t="str">
        <f>O584</f>
        <v>N</v>
      </c>
      <c r="P596" s="45" t="str">
        <f t="shared" si="237"/>
        <v>Beide</v>
      </c>
      <c r="T596" s="71">
        <f>T584</f>
        <v>5</v>
      </c>
      <c r="V596" s="3">
        <f>V584</f>
        <v>135000</v>
      </c>
      <c r="X596">
        <f t="shared" si="227"/>
        <v>0</v>
      </c>
      <c r="Y596">
        <f t="shared" si="228"/>
        <v>0</v>
      </c>
      <c r="Z596">
        <f t="shared" si="229"/>
        <v>0</v>
      </c>
      <c r="AA596">
        <f t="shared" si="230"/>
        <v>0</v>
      </c>
      <c r="AB596">
        <f t="shared" si="231"/>
        <v>0</v>
      </c>
      <c r="AC596">
        <f t="shared" si="232"/>
        <v>0</v>
      </c>
      <c r="AD596">
        <f t="shared" si="236"/>
        <v>0</v>
      </c>
      <c r="AE596">
        <f t="shared" si="233"/>
        <v>0</v>
      </c>
      <c r="AF596" s="3">
        <f t="shared" si="234"/>
        <v>0</v>
      </c>
      <c r="AH596">
        <f t="shared" si="235"/>
        <v>0</v>
      </c>
    </row>
    <row r="597" spans="1:34" hidden="1" outlineLevel="2" x14ac:dyDescent="0.25">
      <c r="B597" t="s">
        <v>460</v>
      </c>
      <c r="C597" s="71">
        <f>C584</f>
        <v>3</v>
      </c>
      <c r="D597" s="71" t="s">
        <v>692</v>
      </c>
      <c r="E597" s="71">
        <v>0</v>
      </c>
      <c r="F597" s="71">
        <f>F584</f>
        <v>9</v>
      </c>
      <c r="G597" s="71">
        <f>G584</f>
        <v>25</v>
      </c>
      <c r="H597" s="71">
        <f>H584</f>
        <v>0</v>
      </c>
      <c r="M597" s="2"/>
      <c r="N597" s="71">
        <f>N584</f>
        <v>-1</v>
      </c>
      <c r="O597" s="71" t="str">
        <f>O584</f>
        <v>N</v>
      </c>
      <c r="P597" s="45" t="str">
        <f t="shared" si="237"/>
        <v>Beide</v>
      </c>
      <c r="T597" s="71">
        <f>T584</f>
        <v>5</v>
      </c>
      <c r="V597" s="3">
        <f>V584*2</f>
        <v>270000</v>
      </c>
      <c r="X597">
        <f t="shared" si="227"/>
        <v>0</v>
      </c>
      <c r="Y597">
        <f t="shared" si="228"/>
        <v>0</v>
      </c>
      <c r="Z597">
        <f t="shared" si="229"/>
        <v>0</v>
      </c>
      <c r="AA597">
        <f t="shared" si="230"/>
        <v>0</v>
      </c>
      <c r="AB597">
        <f t="shared" si="231"/>
        <v>0</v>
      </c>
      <c r="AC597">
        <f t="shared" si="232"/>
        <v>0</v>
      </c>
      <c r="AD597">
        <f t="shared" si="236"/>
        <v>0</v>
      </c>
      <c r="AE597">
        <f t="shared" si="233"/>
        <v>0</v>
      </c>
      <c r="AF597" s="3">
        <f t="shared" si="234"/>
        <v>0</v>
      </c>
      <c r="AH597">
        <f t="shared" si="235"/>
        <v>0</v>
      </c>
    </row>
    <row r="598" spans="1:34" hidden="1" outlineLevel="2" x14ac:dyDescent="0.25">
      <c r="B598" t="s">
        <v>466</v>
      </c>
      <c r="C598" s="71">
        <f>C584</f>
        <v>3</v>
      </c>
      <c r="D598" s="71" t="s">
        <v>684</v>
      </c>
      <c r="E598" s="71">
        <f>E584</f>
        <v>8</v>
      </c>
      <c r="F598" s="71">
        <f>F584</f>
        <v>9</v>
      </c>
      <c r="G598" s="71">
        <f>G584/2</f>
        <v>12.5</v>
      </c>
      <c r="H598" s="71">
        <f>H584</f>
        <v>0</v>
      </c>
      <c r="M598" s="2"/>
      <c r="N598" s="71">
        <f>N584</f>
        <v>-1</v>
      </c>
      <c r="O598" s="71" t="str">
        <f>O584</f>
        <v>N</v>
      </c>
      <c r="P598" s="45" t="str">
        <f t="shared" si="237"/>
        <v>Beide</v>
      </c>
      <c r="T598" s="71">
        <f>T584*1.3</f>
        <v>6.5</v>
      </c>
      <c r="V598" s="3">
        <f>V584*2</f>
        <v>270000</v>
      </c>
      <c r="X598">
        <f t="shared" si="227"/>
        <v>0</v>
      </c>
      <c r="Y598">
        <f t="shared" si="228"/>
        <v>0</v>
      </c>
      <c r="Z598">
        <f t="shared" si="229"/>
        <v>0</v>
      </c>
      <c r="AA598">
        <f t="shared" si="230"/>
        <v>0</v>
      </c>
      <c r="AB598">
        <f t="shared" si="231"/>
        <v>0</v>
      </c>
      <c r="AC598">
        <f t="shared" si="232"/>
        <v>0</v>
      </c>
      <c r="AD598">
        <f t="shared" si="236"/>
        <v>0</v>
      </c>
      <c r="AE598">
        <f t="shared" si="233"/>
        <v>0</v>
      </c>
      <c r="AF598" s="3">
        <f t="shared" si="234"/>
        <v>0</v>
      </c>
      <c r="AH598">
        <f t="shared" si="235"/>
        <v>0</v>
      </c>
    </row>
    <row r="599" spans="1:34" s="25" customFormat="1" hidden="1" outlineLevel="1" collapsed="1" x14ac:dyDescent="0.25">
      <c r="A599" s="25" t="s">
        <v>453</v>
      </c>
      <c r="B599" s="25" t="s">
        <v>53</v>
      </c>
      <c r="C599" s="45">
        <v>4</v>
      </c>
      <c r="D599" s="45" t="s">
        <v>694</v>
      </c>
      <c r="E599" s="45">
        <v>12</v>
      </c>
      <c r="F599" s="45">
        <v>9</v>
      </c>
      <c r="G599" s="45">
        <v>15</v>
      </c>
      <c r="H599" s="45">
        <v>0</v>
      </c>
      <c r="I599" s="2"/>
      <c r="J599" s="2"/>
      <c r="K599" s="2"/>
      <c r="L599" s="2"/>
      <c r="M599" s="2"/>
      <c r="N599" s="45">
        <v>-1</v>
      </c>
      <c r="O599" s="45" t="s">
        <v>636</v>
      </c>
      <c r="P599" s="45" t="str">
        <f t="shared" si="237"/>
        <v>Beide</v>
      </c>
      <c r="Q599" s="45">
        <v>3</v>
      </c>
      <c r="R599" s="45">
        <v>3</v>
      </c>
      <c r="S599" s="45">
        <v>89</v>
      </c>
      <c r="T599" s="45">
        <v>7</v>
      </c>
      <c r="U599" s="48">
        <v>330000</v>
      </c>
      <c r="V599" s="48">
        <v>135000</v>
      </c>
      <c r="X599" s="25">
        <f t="shared" ref="X599:X656" si="238">C599*(I599+J599+K599+L599)/(1+H599)</f>
        <v>0</v>
      </c>
      <c r="Y599" s="25">
        <f t="shared" ref="Y599:Y656" si="239">Q599*(I599+J599)+M599/G599</f>
        <v>0</v>
      </c>
      <c r="Z599" s="25">
        <f t="shared" ref="Z599:Z656" si="240">R599*(I599+J599)+M599/G599</f>
        <v>0</v>
      </c>
      <c r="AA599" s="25">
        <f t="shared" ref="AA599:AA656" si="241">S599*(I599+J599+K599+L599)+T599*(M599/G599)</f>
        <v>0</v>
      </c>
      <c r="AB599" s="25">
        <f t="shared" ref="AB599:AB656" si="242">15*M599/G599</f>
        <v>0</v>
      </c>
      <c r="AC599" s="25">
        <f t="shared" ref="AC599:AC656" si="243">E599*(I599+J599+K599+L599)/(H599+1)</f>
        <v>0</v>
      </c>
      <c r="AD599" s="25">
        <f t="shared" si="236"/>
        <v>0</v>
      </c>
      <c r="AE599" s="25">
        <f t="shared" ref="AE599:AE656" si="244">IF(AD599&gt;0,S599*(I599+J599)*0.25,0)</f>
        <v>0</v>
      </c>
      <c r="AF599" s="48">
        <f t="shared" ref="AF599:AF656" si="245">U599*(I599+J599+K599+L599)+V599/G599*M599</f>
        <v>0</v>
      </c>
      <c r="AH599" s="25">
        <f t="shared" ref="AH599:AH656" si="246">(K599+L599)*Q599*1.1</f>
        <v>0</v>
      </c>
    </row>
    <row r="600" spans="1:34" hidden="1" outlineLevel="2" x14ac:dyDescent="0.25">
      <c r="B600" t="s">
        <v>463</v>
      </c>
      <c r="C600" s="71">
        <f>C599</f>
        <v>4</v>
      </c>
      <c r="D600" s="71" t="s">
        <v>693</v>
      </c>
      <c r="E600" s="71">
        <f>E599</f>
        <v>12</v>
      </c>
      <c r="F600" s="71">
        <f>F599</f>
        <v>9</v>
      </c>
      <c r="G600" s="71">
        <f>G599</f>
        <v>15</v>
      </c>
      <c r="H600" s="71">
        <f>H599</f>
        <v>0</v>
      </c>
      <c r="M600" s="2"/>
      <c r="N600" s="71">
        <f>N599</f>
        <v>-1</v>
      </c>
      <c r="O600" s="71" t="str">
        <f>O599</f>
        <v>N</v>
      </c>
      <c r="P600" s="45" t="str">
        <f t="shared" si="237"/>
        <v>Beide</v>
      </c>
      <c r="T600" s="71">
        <f>T599</f>
        <v>7</v>
      </c>
      <c r="V600" s="3">
        <f>V599*3</f>
        <v>405000</v>
      </c>
      <c r="X600">
        <f t="shared" si="238"/>
        <v>0</v>
      </c>
      <c r="Y600">
        <f t="shared" si="239"/>
        <v>0</v>
      </c>
      <c r="Z600">
        <f t="shared" si="240"/>
        <v>0</v>
      </c>
      <c r="AA600">
        <f t="shared" si="241"/>
        <v>0</v>
      </c>
      <c r="AB600">
        <f t="shared" si="242"/>
        <v>0</v>
      </c>
      <c r="AC600">
        <f t="shared" si="243"/>
        <v>0</v>
      </c>
      <c r="AD600">
        <f t="shared" si="236"/>
        <v>0</v>
      </c>
      <c r="AE600">
        <f t="shared" si="244"/>
        <v>0</v>
      </c>
      <c r="AF600" s="3">
        <f t="shared" si="245"/>
        <v>0</v>
      </c>
      <c r="AH600">
        <f t="shared" si="246"/>
        <v>0</v>
      </c>
    </row>
    <row r="601" spans="1:34" hidden="1" outlineLevel="2" x14ac:dyDescent="0.25">
      <c r="B601" t="s">
        <v>454</v>
      </c>
      <c r="C601" s="71">
        <f>C599</f>
        <v>4</v>
      </c>
      <c r="D601" s="71" t="s">
        <v>684</v>
      </c>
      <c r="E601" s="71">
        <f>E599</f>
        <v>12</v>
      </c>
      <c r="F601" s="71">
        <f>F599</f>
        <v>9</v>
      </c>
      <c r="G601" s="71">
        <f>G599</f>
        <v>15</v>
      </c>
      <c r="H601" s="71">
        <f>H599</f>
        <v>0</v>
      </c>
      <c r="M601" s="2"/>
      <c r="N601" s="71">
        <f>N599</f>
        <v>-1</v>
      </c>
      <c r="O601" s="71" t="str">
        <f>O599</f>
        <v>N</v>
      </c>
      <c r="P601" s="45" t="str">
        <f t="shared" si="237"/>
        <v>Beide</v>
      </c>
      <c r="T601" s="71">
        <f>T599</f>
        <v>7</v>
      </c>
      <c r="V601" s="3">
        <f>V599*0.2</f>
        <v>27000</v>
      </c>
      <c r="X601">
        <f t="shared" si="238"/>
        <v>0</v>
      </c>
      <c r="Y601">
        <f t="shared" si="239"/>
        <v>0</v>
      </c>
      <c r="Z601">
        <f t="shared" si="240"/>
        <v>0</v>
      </c>
      <c r="AA601">
        <f t="shared" si="241"/>
        <v>0</v>
      </c>
      <c r="AB601">
        <f t="shared" si="242"/>
        <v>0</v>
      </c>
      <c r="AC601">
        <f t="shared" si="243"/>
        <v>0</v>
      </c>
      <c r="AD601">
        <f t="shared" si="236"/>
        <v>0</v>
      </c>
      <c r="AE601">
        <f t="shared" si="244"/>
        <v>0</v>
      </c>
      <c r="AF601" s="3">
        <f t="shared" si="245"/>
        <v>0</v>
      </c>
      <c r="AH601">
        <f t="shared" si="246"/>
        <v>0</v>
      </c>
    </row>
    <row r="602" spans="1:34" hidden="1" outlineLevel="2" x14ac:dyDescent="0.25">
      <c r="B602" t="s">
        <v>277</v>
      </c>
      <c r="C602" s="71">
        <f>C599</f>
        <v>4</v>
      </c>
      <c r="D602" s="71" t="s">
        <v>683</v>
      </c>
      <c r="E602" s="71">
        <f>E599</f>
        <v>12</v>
      </c>
      <c r="F602" s="71">
        <f>F599</f>
        <v>9</v>
      </c>
      <c r="G602" s="71">
        <f>G599</f>
        <v>15</v>
      </c>
      <c r="H602" s="71">
        <f>H599</f>
        <v>0</v>
      </c>
      <c r="M602" s="2"/>
      <c r="N602" s="71">
        <f>N599</f>
        <v>-1</v>
      </c>
      <c r="O602" s="71" t="str">
        <f>O599</f>
        <v>N</v>
      </c>
      <c r="P602" s="45" t="str">
        <f t="shared" si="237"/>
        <v>Beide</v>
      </c>
      <c r="T602" s="71">
        <f>T599*1.1</f>
        <v>7.7000000000000011</v>
      </c>
      <c r="V602" s="3">
        <f>V599/2</f>
        <v>67500</v>
      </c>
      <c r="X602">
        <f t="shared" si="238"/>
        <v>0</v>
      </c>
      <c r="Y602">
        <f t="shared" si="239"/>
        <v>0</v>
      </c>
      <c r="Z602">
        <f t="shared" si="240"/>
        <v>0</v>
      </c>
      <c r="AA602">
        <f t="shared" si="241"/>
        <v>0</v>
      </c>
      <c r="AB602">
        <f t="shared" si="242"/>
        <v>0</v>
      </c>
      <c r="AC602">
        <f t="shared" si="243"/>
        <v>0</v>
      </c>
      <c r="AD602">
        <f t="shared" si="236"/>
        <v>0</v>
      </c>
      <c r="AE602">
        <f t="shared" si="244"/>
        <v>0</v>
      </c>
      <c r="AF602" s="3">
        <f t="shared" si="245"/>
        <v>0</v>
      </c>
      <c r="AH602">
        <f t="shared" si="246"/>
        <v>0</v>
      </c>
    </row>
    <row r="603" spans="1:34" hidden="1" outlineLevel="2" x14ac:dyDescent="0.25">
      <c r="B603" t="s">
        <v>462</v>
      </c>
      <c r="C603" s="71">
        <f>C599</f>
        <v>4</v>
      </c>
      <c r="D603" s="71" t="s">
        <v>684</v>
      </c>
      <c r="E603" s="71">
        <f>E599</f>
        <v>12</v>
      </c>
      <c r="F603" s="71">
        <f>F599</f>
        <v>9</v>
      </c>
      <c r="G603" s="71">
        <f>G599</f>
        <v>15</v>
      </c>
      <c r="H603" s="71">
        <f>H599</f>
        <v>0</v>
      </c>
      <c r="M603" s="2"/>
      <c r="N603" s="71">
        <f>N599</f>
        <v>-1</v>
      </c>
      <c r="O603" s="71" t="str">
        <f>O599</f>
        <v>N</v>
      </c>
      <c r="P603" s="45" t="str">
        <f t="shared" si="237"/>
        <v>Beide</v>
      </c>
      <c r="T603" s="71">
        <f>T599</f>
        <v>7</v>
      </c>
      <c r="V603" s="3">
        <f>V599*5</f>
        <v>675000</v>
      </c>
      <c r="X603">
        <f t="shared" si="238"/>
        <v>0</v>
      </c>
      <c r="Y603">
        <f t="shared" si="239"/>
        <v>0</v>
      </c>
      <c r="Z603">
        <f t="shared" si="240"/>
        <v>0</v>
      </c>
      <c r="AA603">
        <f t="shared" si="241"/>
        <v>0</v>
      </c>
      <c r="AB603">
        <f t="shared" si="242"/>
        <v>0</v>
      </c>
      <c r="AC603">
        <f t="shared" si="243"/>
        <v>0</v>
      </c>
      <c r="AD603">
        <f t="shared" si="236"/>
        <v>0</v>
      </c>
      <c r="AE603">
        <f t="shared" si="244"/>
        <v>0</v>
      </c>
      <c r="AF603" s="3">
        <f t="shared" si="245"/>
        <v>0</v>
      </c>
      <c r="AH603">
        <f t="shared" si="246"/>
        <v>0</v>
      </c>
    </row>
    <row r="604" spans="1:34" hidden="1" outlineLevel="2" x14ac:dyDescent="0.25">
      <c r="B604" t="s">
        <v>457</v>
      </c>
      <c r="C604" s="71">
        <f>C599</f>
        <v>4</v>
      </c>
      <c r="D604" s="71" t="s">
        <v>684</v>
      </c>
      <c r="E604" s="71">
        <f>E599</f>
        <v>12</v>
      </c>
      <c r="F604" s="71">
        <f>F599</f>
        <v>9</v>
      </c>
      <c r="G604" s="71">
        <f>G599</f>
        <v>15</v>
      </c>
      <c r="H604" s="71">
        <f>H599</f>
        <v>0</v>
      </c>
      <c r="M604" s="2"/>
      <c r="N604" s="71">
        <f>N599</f>
        <v>-1</v>
      </c>
      <c r="O604" s="71" t="str">
        <f>O599</f>
        <v>N</v>
      </c>
      <c r="P604" s="45" t="str">
        <f t="shared" si="237"/>
        <v>Beide</v>
      </c>
      <c r="T604" s="71">
        <f>T599</f>
        <v>7</v>
      </c>
      <c r="V604" s="3">
        <f>V599*2</f>
        <v>270000</v>
      </c>
      <c r="X604">
        <f t="shared" si="238"/>
        <v>0</v>
      </c>
      <c r="Y604">
        <f t="shared" si="239"/>
        <v>0</v>
      </c>
      <c r="Z604">
        <f t="shared" si="240"/>
        <v>0</v>
      </c>
      <c r="AA604">
        <f t="shared" si="241"/>
        <v>0</v>
      </c>
      <c r="AB604">
        <f t="shared" si="242"/>
        <v>0</v>
      </c>
      <c r="AC604">
        <f t="shared" si="243"/>
        <v>0</v>
      </c>
      <c r="AD604">
        <f t="shared" si="236"/>
        <v>0</v>
      </c>
      <c r="AE604">
        <f t="shared" si="244"/>
        <v>0</v>
      </c>
      <c r="AF604" s="3">
        <f t="shared" si="245"/>
        <v>0</v>
      </c>
      <c r="AH604">
        <f t="shared" si="246"/>
        <v>0</v>
      </c>
    </row>
    <row r="605" spans="1:34" hidden="1" outlineLevel="2" x14ac:dyDescent="0.25">
      <c r="B605" t="s">
        <v>464</v>
      </c>
      <c r="C605" s="71">
        <f>C599</f>
        <v>4</v>
      </c>
      <c r="D605" s="71" t="s">
        <v>684</v>
      </c>
      <c r="E605" s="71">
        <f>E599</f>
        <v>12</v>
      </c>
      <c r="F605" s="71">
        <f>F599</f>
        <v>9</v>
      </c>
      <c r="G605" s="71">
        <f>G599</f>
        <v>15</v>
      </c>
      <c r="H605" s="71">
        <f>H599</f>
        <v>0</v>
      </c>
      <c r="M605" s="2"/>
      <c r="N605" s="71">
        <f>N599</f>
        <v>-1</v>
      </c>
      <c r="O605" s="71" t="str">
        <f>O599</f>
        <v>N</v>
      </c>
      <c r="P605" s="45" t="str">
        <f t="shared" si="237"/>
        <v>Beide</v>
      </c>
      <c r="T605" s="71">
        <f>T599</f>
        <v>7</v>
      </c>
      <c r="V605" s="3">
        <f>V599*4</f>
        <v>540000</v>
      </c>
      <c r="X605">
        <f t="shared" si="238"/>
        <v>0</v>
      </c>
      <c r="Y605">
        <f t="shared" si="239"/>
        <v>0</v>
      </c>
      <c r="Z605">
        <f t="shared" si="240"/>
        <v>0</v>
      </c>
      <c r="AA605">
        <f t="shared" si="241"/>
        <v>0</v>
      </c>
      <c r="AB605">
        <f t="shared" si="242"/>
        <v>0</v>
      </c>
      <c r="AC605">
        <f t="shared" si="243"/>
        <v>0</v>
      </c>
      <c r="AD605">
        <f t="shared" si="236"/>
        <v>0</v>
      </c>
      <c r="AE605">
        <f t="shared" si="244"/>
        <v>0</v>
      </c>
      <c r="AF605" s="3">
        <f t="shared" si="245"/>
        <v>0</v>
      </c>
      <c r="AH605">
        <f t="shared" si="246"/>
        <v>0</v>
      </c>
    </row>
    <row r="606" spans="1:34" hidden="1" outlineLevel="2" x14ac:dyDescent="0.25">
      <c r="B606" t="s">
        <v>458</v>
      </c>
      <c r="C606" s="71">
        <f>C599</f>
        <v>4</v>
      </c>
      <c r="D606" s="71" t="s">
        <v>684</v>
      </c>
      <c r="E606" s="71">
        <f>E599</f>
        <v>12</v>
      </c>
      <c r="F606" s="71">
        <f>F599</f>
        <v>9</v>
      </c>
      <c r="G606" s="71">
        <f>G599</f>
        <v>15</v>
      </c>
      <c r="H606" s="71">
        <f>H599</f>
        <v>0</v>
      </c>
      <c r="M606" s="2"/>
      <c r="N606" s="71">
        <f>N599</f>
        <v>-1</v>
      </c>
      <c r="O606" s="71" t="str">
        <f>O599</f>
        <v>N</v>
      </c>
      <c r="P606" s="45" t="str">
        <f t="shared" si="237"/>
        <v>Beide</v>
      </c>
      <c r="T606" s="71">
        <f>T599*1.2</f>
        <v>8.4</v>
      </c>
      <c r="V606" s="3">
        <f>V599*2</f>
        <v>270000</v>
      </c>
      <c r="X606">
        <f t="shared" si="238"/>
        <v>0</v>
      </c>
      <c r="Y606">
        <f t="shared" si="239"/>
        <v>0</v>
      </c>
      <c r="Z606">
        <f t="shared" si="240"/>
        <v>0</v>
      </c>
      <c r="AA606">
        <f t="shared" si="241"/>
        <v>0</v>
      </c>
      <c r="AB606">
        <f t="shared" si="242"/>
        <v>0</v>
      </c>
      <c r="AC606">
        <f t="shared" si="243"/>
        <v>0</v>
      </c>
      <c r="AD606">
        <f t="shared" si="236"/>
        <v>0</v>
      </c>
      <c r="AE606">
        <f t="shared" si="244"/>
        <v>0</v>
      </c>
      <c r="AF606" s="3">
        <f t="shared" si="245"/>
        <v>0</v>
      </c>
      <c r="AH606">
        <f t="shared" si="246"/>
        <v>0</v>
      </c>
    </row>
    <row r="607" spans="1:34" hidden="1" outlineLevel="2" x14ac:dyDescent="0.25">
      <c r="B607" t="s">
        <v>233</v>
      </c>
      <c r="C607" s="71">
        <f>C599</f>
        <v>4</v>
      </c>
      <c r="D607" s="71" t="s">
        <v>684</v>
      </c>
      <c r="E607" s="71">
        <f>E599</f>
        <v>12</v>
      </c>
      <c r="F607" s="71">
        <f>F599</f>
        <v>9</v>
      </c>
      <c r="G607" s="71">
        <f>G599</f>
        <v>15</v>
      </c>
      <c r="H607" s="71">
        <f>H599</f>
        <v>0</v>
      </c>
      <c r="M607" s="2"/>
      <c r="N607" s="71">
        <f>N599</f>
        <v>-1</v>
      </c>
      <c r="O607" s="71" t="str">
        <f>O599</f>
        <v>N</v>
      </c>
      <c r="P607" s="45" t="str">
        <f t="shared" si="237"/>
        <v>Beide</v>
      </c>
      <c r="T607" s="71">
        <f>T599</f>
        <v>7</v>
      </c>
      <c r="V607" s="3">
        <f>V599*1.5</f>
        <v>202500</v>
      </c>
      <c r="X607">
        <f t="shared" si="238"/>
        <v>0</v>
      </c>
      <c r="Y607">
        <f t="shared" si="239"/>
        <v>0</v>
      </c>
      <c r="Z607">
        <f t="shared" si="240"/>
        <v>0</v>
      </c>
      <c r="AA607">
        <f t="shared" si="241"/>
        <v>0</v>
      </c>
      <c r="AB607">
        <f t="shared" si="242"/>
        <v>0</v>
      </c>
      <c r="AC607">
        <f t="shared" si="243"/>
        <v>0</v>
      </c>
      <c r="AD607">
        <f t="shared" si="236"/>
        <v>0</v>
      </c>
      <c r="AE607">
        <f t="shared" si="244"/>
        <v>0</v>
      </c>
      <c r="AF607" s="3">
        <f t="shared" si="245"/>
        <v>0</v>
      </c>
      <c r="AH607">
        <f t="shared" si="246"/>
        <v>0</v>
      </c>
    </row>
    <row r="608" spans="1:34" hidden="1" outlineLevel="2" x14ac:dyDescent="0.25">
      <c r="B608" t="s">
        <v>465</v>
      </c>
      <c r="C608" s="71">
        <f>C599</f>
        <v>4</v>
      </c>
      <c r="D608" s="71" t="s">
        <v>683</v>
      </c>
      <c r="E608" s="71">
        <f>E599</f>
        <v>12</v>
      </c>
      <c r="F608" s="71">
        <f>F599</f>
        <v>9</v>
      </c>
      <c r="G608" s="71">
        <f>G599/2</f>
        <v>7.5</v>
      </c>
      <c r="H608" s="71">
        <f>H599</f>
        <v>0</v>
      </c>
      <c r="M608" s="2"/>
      <c r="N608" s="71">
        <f>N599</f>
        <v>-1</v>
      </c>
      <c r="O608" s="71" t="str">
        <f>O599</f>
        <v>N</v>
      </c>
      <c r="P608" s="45" t="str">
        <f t="shared" si="237"/>
        <v>Beide</v>
      </c>
      <c r="T608" s="71">
        <f>T599*1.1</f>
        <v>7.7000000000000011</v>
      </c>
      <c r="V608" s="3">
        <f>V599*2</f>
        <v>270000</v>
      </c>
      <c r="X608">
        <f t="shared" si="238"/>
        <v>0</v>
      </c>
      <c r="Y608">
        <f t="shared" si="239"/>
        <v>0</v>
      </c>
      <c r="Z608">
        <f t="shared" si="240"/>
        <v>0</v>
      </c>
      <c r="AA608">
        <f t="shared" si="241"/>
        <v>0</v>
      </c>
      <c r="AB608">
        <f t="shared" si="242"/>
        <v>0</v>
      </c>
      <c r="AC608">
        <f t="shared" si="243"/>
        <v>0</v>
      </c>
      <c r="AD608">
        <f t="shared" si="236"/>
        <v>0</v>
      </c>
      <c r="AE608">
        <f t="shared" si="244"/>
        <v>0</v>
      </c>
      <c r="AF608" s="3">
        <f t="shared" si="245"/>
        <v>0</v>
      </c>
      <c r="AH608">
        <f t="shared" si="246"/>
        <v>0</v>
      </c>
    </row>
    <row r="609" spans="1:34" hidden="1" outlineLevel="2" x14ac:dyDescent="0.25">
      <c r="B609" t="s">
        <v>459</v>
      </c>
      <c r="C609" s="71">
        <f>C599</f>
        <v>4</v>
      </c>
      <c r="D609" s="71" t="s">
        <v>683</v>
      </c>
      <c r="E609" s="71">
        <f>E599*4</f>
        <v>48</v>
      </c>
      <c r="F609" s="71">
        <f>F599</f>
        <v>9</v>
      </c>
      <c r="G609" s="71">
        <f>G599</f>
        <v>15</v>
      </c>
      <c r="H609" s="71">
        <f>H599</f>
        <v>0</v>
      </c>
      <c r="M609" s="2"/>
      <c r="N609" s="71">
        <f>N599</f>
        <v>-1</v>
      </c>
      <c r="O609" s="71" t="str">
        <f>O599</f>
        <v>N</v>
      </c>
      <c r="P609" s="45" t="str">
        <f t="shared" si="237"/>
        <v>Beide</v>
      </c>
      <c r="T609" s="71">
        <f>T599/2</f>
        <v>3.5</v>
      </c>
      <c r="V609" s="3">
        <f>V599*2</f>
        <v>270000</v>
      </c>
      <c r="X609">
        <f t="shared" si="238"/>
        <v>0</v>
      </c>
      <c r="Y609">
        <f t="shared" si="239"/>
        <v>0</v>
      </c>
      <c r="Z609">
        <f t="shared" si="240"/>
        <v>0</v>
      </c>
      <c r="AA609">
        <f t="shared" si="241"/>
        <v>0</v>
      </c>
      <c r="AB609">
        <f t="shared" si="242"/>
        <v>0</v>
      </c>
      <c r="AC609">
        <f t="shared" si="243"/>
        <v>0</v>
      </c>
      <c r="AD609">
        <f t="shared" si="236"/>
        <v>0</v>
      </c>
      <c r="AE609">
        <f t="shared" si="244"/>
        <v>0</v>
      </c>
      <c r="AF609" s="3">
        <f t="shared" si="245"/>
        <v>0</v>
      </c>
      <c r="AH609">
        <f t="shared" si="246"/>
        <v>0</v>
      </c>
    </row>
    <row r="610" spans="1:34" hidden="1" outlineLevel="2" x14ac:dyDescent="0.25">
      <c r="B610" t="s">
        <v>467</v>
      </c>
      <c r="C610" s="71">
        <f>C599</f>
        <v>4</v>
      </c>
      <c r="D610" s="71" t="s">
        <v>684</v>
      </c>
      <c r="E610" s="71">
        <f>E599</f>
        <v>12</v>
      </c>
      <c r="F610" s="71">
        <f>F599</f>
        <v>9</v>
      </c>
      <c r="G610" s="71">
        <f>G599/2</f>
        <v>7.5</v>
      </c>
      <c r="H610" s="71">
        <f>H599</f>
        <v>0</v>
      </c>
      <c r="M610" s="2"/>
      <c r="N610" s="71">
        <f>N599</f>
        <v>-1</v>
      </c>
      <c r="O610" s="71" t="str">
        <f>O599</f>
        <v>N</v>
      </c>
      <c r="P610" s="45" t="str">
        <f t="shared" si="237"/>
        <v>Beide</v>
      </c>
      <c r="T610" s="71">
        <f>T599*1.5</f>
        <v>10.5</v>
      </c>
      <c r="V610" s="3">
        <f>V599*5</f>
        <v>675000</v>
      </c>
      <c r="X610">
        <f t="shared" si="238"/>
        <v>0</v>
      </c>
      <c r="Y610">
        <f t="shared" si="239"/>
        <v>0</v>
      </c>
      <c r="Z610">
        <f t="shared" si="240"/>
        <v>0</v>
      </c>
      <c r="AA610">
        <f t="shared" si="241"/>
        <v>0</v>
      </c>
      <c r="AB610">
        <f t="shared" si="242"/>
        <v>0</v>
      </c>
      <c r="AC610">
        <f t="shared" si="243"/>
        <v>0</v>
      </c>
      <c r="AD610">
        <f t="shared" si="236"/>
        <v>0</v>
      </c>
      <c r="AE610">
        <f t="shared" si="244"/>
        <v>0</v>
      </c>
      <c r="AF610" s="3">
        <f t="shared" si="245"/>
        <v>0</v>
      </c>
      <c r="AH610">
        <f t="shared" si="246"/>
        <v>0</v>
      </c>
    </row>
    <row r="611" spans="1:34" hidden="1" outlineLevel="2" x14ac:dyDescent="0.25">
      <c r="B611" t="s">
        <v>461</v>
      </c>
      <c r="C611" s="71">
        <f>C599</f>
        <v>4</v>
      </c>
      <c r="D611" s="71" t="s">
        <v>684</v>
      </c>
      <c r="E611" s="71">
        <f>E599</f>
        <v>12</v>
      </c>
      <c r="F611" s="71">
        <f>F599</f>
        <v>9</v>
      </c>
      <c r="G611" s="71">
        <f>G599</f>
        <v>15</v>
      </c>
      <c r="H611" s="71">
        <f>H599</f>
        <v>0</v>
      </c>
      <c r="M611" s="2"/>
      <c r="N611" s="71">
        <f>N599</f>
        <v>-1</v>
      </c>
      <c r="O611" s="71" t="str">
        <f>O599</f>
        <v>N</v>
      </c>
      <c r="P611" s="45" t="str">
        <f t="shared" si="237"/>
        <v>Beide</v>
      </c>
      <c r="T611" s="71">
        <f>T599</f>
        <v>7</v>
      </c>
      <c r="V611" s="3">
        <f>V599</f>
        <v>135000</v>
      </c>
      <c r="X611">
        <f t="shared" si="238"/>
        <v>0</v>
      </c>
      <c r="Y611">
        <f t="shared" si="239"/>
        <v>0</v>
      </c>
      <c r="Z611">
        <f t="shared" si="240"/>
        <v>0</v>
      </c>
      <c r="AA611">
        <f t="shared" si="241"/>
        <v>0</v>
      </c>
      <c r="AB611">
        <f t="shared" si="242"/>
        <v>0</v>
      </c>
      <c r="AC611">
        <f t="shared" si="243"/>
        <v>0</v>
      </c>
      <c r="AD611">
        <f t="shared" si="236"/>
        <v>0</v>
      </c>
      <c r="AE611">
        <f t="shared" si="244"/>
        <v>0</v>
      </c>
      <c r="AF611" s="3">
        <f t="shared" si="245"/>
        <v>0</v>
      </c>
      <c r="AH611">
        <f t="shared" si="246"/>
        <v>0</v>
      </c>
    </row>
    <row r="612" spans="1:34" hidden="1" outlineLevel="2" x14ac:dyDescent="0.25">
      <c r="B612" t="s">
        <v>460</v>
      </c>
      <c r="C612" s="71">
        <f>C599</f>
        <v>4</v>
      </c>
      <c r="D612" s="71" t="s">
        <v>692</v>
      </c>
      <c r="E612" s="71">
        <v>0</v>
      </c>
      <c r="F612" s="71">
        <f>F599</f>
        <v>9</v>
      </c>
      <c r="G612" s="71">
        <f>G599</f>
        <v>15</v>
      </c>
      <c r="H612" s="71">
        <f>H599</f>
        <v>0</v>
      </c>
      <c r="M612" s="2"/>
      <c r="N612" s="71">
        <f>N599</f>
        <v>-1</v>
      </c>
      <c r="O612" s="71" t="str">
        <f>O599</f>
        <v>N</v>
      </c>
      <c r="P612" s="45" t="str">
        <f t="shared" si="237"/>
        <v>Beide</v>
      </c>
      <c r="T612" s="71">
        <f>T599</f>
        <v>7</v>
      </c>
      <c r="V612" s="3">
        <f>V599*2</f>
        <v>270000</v>
      </c>
      <c r="X612">
        <f t="shared" si="238"/>
        <v>0</v>
      </c>
      <c r="Y612">
        <f t="shared" si="239"/>
        <v>0</v>
      </c>
      <c r="Z612">
        <f t="shared" si="240"/>
        <v>0</v>
      </c>
      <c r="AA612">
        <f t="shared" si="241"/>
        <v>0</v>
      </c>
      <c r="AB612">
        <f t="shared" si="242"/>
        <v>0</v>
      </c>
      <c r="AC612">
        <f t="shared" si="243"/>
        <v>0</v>
      </c>
      <c r="AD612">
        <f t="shared" si="236"/>
        <v>0</v>
      </c>
      <c r="AE612">
        <f t="shared" si="244"/>
        <v>0</v>
      </c>
      <c r="AF612" s="3">
        <f t="shared" si="245"/>
        <v>0</v>
      </c>
      <c r="AH612">
        <f t="shared" si="246"/>
        <v>0</v>
      </c>
    </row>
    <row r="613" spans="1:34" hidden="1" outlineLevel="2" x14ac:dyDescent="0.25">
      <c r="B613" t="s">
        <v>466</v>
      </c>
      <c r="C613" s="71">
        <f>C599</f>
        <v>4</v>
      </c>
      <c r="D613" s="71" t="s">
        <v>684</v>
      </c>
      <c r="E613" s="71">
        <f>E599</f>
        <v>12</v>
      </c>
      <c r="F613" s="71">
        <f>F599</f>
        <v>9</v>
      </c>
      <c r="G613" s="71">
        <f>G599/2</f>
        <v>7.5</v>
      </c>
      <c r="H613" s="71">
        <f>H599</f>
        <v>0</v>
      </c>
      <c r="M613" s="2"/>
      <c r="N613" s="71">
        <f>N599</f>
        <v>-1</v>
      </c>
      <c r="O613" s="71" t="str">
        <f>O599</f>
        <v>N</v>
      </c>
      <c r="P613" s="45" t="str">
        <f t="shared" si="237"/>
        <v>Beide</v>
      </c>
      <c r="T613" s="71">
        <f>T599*1.3</f>
        <v>9.1</v>
      </c>
      <c r="V613" s="3">
        <f>V599*2</f>
        <v>270000</v>
      </c>
      <c r="X613">
        <f t="shared" si="238"/>
        <v>0</v>
      </c>
      <c r="Y613">
        <f t="shared" si="239"/>
        <v>0</v>
      </c>
      <c r="Z613">
        <f t="shared" si="240"/>
        <v>0</v>
      </c>
      <c r="AA613">
        <f t="shared" si="241"/>
        <v>0</v>
      </c>
      <c r="AB613">
        <f t="shared" si="242"/>
        <v>0</v>
      </c>
      <c r="AC613">
        <f t="shared" si="243"/>
        <v>0</v>
      </c>
      <c r="AD613">
        <f t="shared" si="236"/>
        <v>0</v>
      </c>
      <c r="AE613">
        <f t="shared" si="244"/>
        <v>0</v>
      </c>
      <c r="AF613" s="3">
        <f t="shared" si="245"/>
        <v>0</v>
      </c>
      <c r="AH613">
        <f t="shared" si="246"/>
        <v>0</v>
      </c>
    </row>
    <row r="614" spans="1:34" s="25" customFormat="1" hidden="1" outlineLevel="1" collapsed="1" x14ac:dyDescent="0.25">
      <c r="A614" s="25" t="s">
        <v>404</v>
      </c>
      <c r="B614" s="25" t="s">
        <v>53</v>
      </c>
      <c r="C614" s="45">
        <v>2</v>
      </c>
      <c r="D614" s="45" t="s">
        <v>684</v>
      </c>
      <c r="E614" s="45">
        <v>5</v>
      </c>
      <c r="F614" s="45">
        <v>21</v>
      </c>
      <c r="G614" s="45">
        <v>24</v>
      </c>
      <c r="H614" s="45">
        <v>0</v>
      </c>
      <c r="I614" s="2"/>
      <c r="J614" s="2"/>
      <c r="K614" s="2"/>
      <c r="L614" s="2"/>
      <c r="M614" s="2"/>
      <c r="N614" s="45">
        <v>0</v>
      </c>
      <c r="O614" s="45" t="s">
        <v>636</v>
      </c>
      <c r="P614" s="45" t="str">
        <f t="shared" ref="P614:P629" si="247">IF(P583="Beide",P583,"Innere Sphäre")</f>
        <v>Beide</v>
      </c>
      <c r="Q614" s="45">
        <v>2</v>
      </c>
      <c r="R614" s="45">
        <v>1</v>
      </c>
      <c r="S614" s="45">
        <v>45</v>
      </c>
      <c r="T614" s="45">
        <v>6</v>
      </c>
      <c r="U614" s="48">
        <v>30000</v>
      </c>
      <c r="V614" s="48">
        <v>30000</v>
      </c>
      <c r="X614" s="25">
        <f t="shared" si="238"/>
        <v>0</v>
      </c>
      <c r="Y614" s="25">
        <f t="shared" si="239"/>
        <v>0</v>
      </c>
      <c r="Z614" s="25">
        <f t="shared" si="240"/>
        <v>0</v>
      </c>
      <c r="AA614" s="25">
        <f t="shared" si="241"/>
        <v>0</v>
      </c>
      <c r="AB614" s="25">
        <f t="shared" si="242"/>
        <v>0</v>
      </c>
      <c r="AC614" s="25">
        <f t="shared" si="243"/>
        <v>0</v>
      </c>
      <c r="AD614" s="25">
        <f t="shared" si="236"/>
        <v>0</v>
      </c>
      <c r="AE614" s="25">
        <f t="shared" si="244"/>
        <v>0</v>
      </c>
      <c r="AF614" s="48">
        <f t="shared" si="245"/>
        <v>0</v>
      </c>
      <c r="AH614" s="25">
        <f t="shared" si="246"/>
        <v>0</v>
      </c>
    </row>
    <row r="615" spans="1:34" hidden="1" outlineLevel="2" x14ac:dyDescent="0.25">
      <c r="B615" t="s">
        <v>463</v>
      </c>
      <c r="C615" s="71">
        <f>C614</f>
        <v>2</v>
      </c>
      <c r="D615" s="71" t="s">
        <v>693</v>
      </c>
      <c r="E615" s="71">
        <f>E614</f>
        <v>5</v>
      </c>
      <c r="F615" s="71">
        <f>F614</f>
        <v>21</v>
      </c>
      <c r="G615" s="71">
        <f>G614</f>
        <v>24</v>
      </c>
      <c r="H615" s="71">
        <f>H614</f>
        <v>0</v>
      </c>
      <c r="M615" s="2"/>
      <c r="N615" s="71">
        <f>N614</f>
        <v>0</v>
      </c>
      <c r="O615" s="71" t="str">
        <f>O614</f>
        <v>N</v>
      </c>
      <c r="P615" s="45" t="str">
        <f t="shared" si="247"/>
        <v>Beide</v>
      </c>
      <c r="T615" s="71">
        <f>T614</f>
        <v>6</v>
      </c>
      <c r="V615" s="72">
        <f>V614*3</f>
        <v>90000</v>
      </c>
      <c r="X615">
        <f t="shared" si="238"/>
        <v>0</v>
      </c>
      <c r="Y615">
        <f t="shared" si="239"/>
        <v>0</v>
      </c>
      <c r="Z615">
        <f t="shared" si="240"/>
        <v>0</v>
      </c>
      <c r="AA615">
        <f t="shared" si="241"/>
        <v>0</v>
      </c>
      <c r="AB615">
        <f t="shared" si="242"/>
        <v>0</v>
      </c>
      <c r="AC615">
        <f t="shared" si="243"/>
        <v>0</v>
      </c>
      <c r="AD615">
        <f t="shared" si="236"/>
        <v>0</v>
      </c>
      <c r="AE615">
        <f t="shared" si="244"/>
        <v>0</v>
      </c>
      <c r="AF615" s="3">
        <f t="shared" si="245"/>
        <v>0</v>
      </c>
      <c r="AH615">
        <f t="shared" si="246"/>
        <v>0</v>
      </c>
    </row>
    <row r="616" spans="1:34" hidden="1" outlineLevel="2" x14ac:dyDescent="0.25">
      <c r="B616" t="s">
        <v>279</v>
      </c>
      <c r="C616" s="71">
        <f>C614</f>
        <v>2</v>
      </c>
      <c r="D616" s="73" t="s">
        <v>683</v>
      </c>
      <c r="E616" s="71">
        <f>E614*0.8</f>
        <v>4</v>
      </c>
      <c r="F616" s="71">
        <f>F614</f>
        <v>21</v>
      </c>
      <c r="G616" s="71">
        <f>G614</f>
        <v>24</v>
      </c>
      <c r="H616" s="71">
        <f>H614</f>
        <v>0</v>
      </c>
      <c r="M616" s="2"/>
      <c r="N616" s="71">
        <f>N614</f>
        <v>0</v>
      </c>
      <c r="O616" s="71" t="str">
        <f>O614</f>
        <v>N</v>
      </c>
      <c r="P616" s="45" t="str">
        <f t="shared" si="247"/>
        <v>Beide</v>
      </c>
      <c r="T616" s="71">
        <f>T614</f>
        <v>6</v>
      </c>
      <c r="V616" s="72">
        <f>V614*1.5</f>
        <v>45000</v>
      </c>
      <c r="X616">
        <f t="shared" si="238"/>
        <v>0</v>
      </c>
      <c r="Y616">
        <f t="shared" si="239"/>
        <v>0</v>
      </c>
      <c r="Z616">
        <f t="shared" si="240"/>
        <v>0</v>
      </c>
      <c r="AA616">
        <f t="shared" si="241"/>
        <v>0</v>
      </c>
      <c r="AB616">
        <f t="shared" si="242"/>
        <v>0</v>
      </c>
      <c r="AC616">
        <f t="shared" si="243"/>
        <v>0</v>
      </c>
      <c r="AD616">
        <f t="shared" si="236"/>
        <v>0</v>
      </c>
      <c r="AE616">
        <f t="shared" si="244"/>
        <v>0</v>
      </c>
      <c r="AF616" s="3">
        <f t="shared" si="245"/>
        <v>0</v>
      </c>
      <c r="AH616">
        <f t="shared" si="246"/>
        <v>0</v>
      </c>
    </row>
    <row r="617" spans="1:34" hidden="1" outlineLevel="2" x14ac:dyDescent="0.25">
      <c r="B617" t="s">
        <v>473</v>
      </c>
      <c r="C617" s="71">
        <f>C614</f>
        <v>2</v>
      </c>
      <c r="D617" s="73" t="s">
        <v>684</v>
      </c>
      <c r="E617" s="71">
        <f>E614</f>
        <v>5</v>
      </c>
      <c r="F617" s="71">
        <f>F614</f>
        <v>21</v>
      </c>
      <c r="G617" s="71">
        <f>G614</f>
        <v>24</v>
      </c>
      <c r="H617" s="71">
        <f>H614</f>
        <v>0</v>
      </c>
      <c r="M617" s="2"/>
      <c r="N617" s="71">
        <f>N614</f>
        <v>0</v>
      </c>
      <c r="O617" s="71" t="str">
        <f>O614</f>
        <v>N</v>
      </c>
      <c r="P617" s="45" t="str">
        <f t="shared" si="247"/>
        <v>Beide</v>
      </c>
      <c r="T617" s="71">
        <f>T614</f>
        <v>6</v>
      </c>
      <c r="V617" s="72">
        <f>V614*2</f>
        <v>60000</v>
      </c>
      <c r="X617">
        <f t="shared" si="238"/>
        <v>0</v>
      </c>
      <c r="Y617">
        <f t="shared" si="239"/>
        <v>0</v>
      </c>
      <c r="Z617">
        <f t="shared" si="240"/>
        <v>0</v>
      </c>
      <c r="AA617">
        <f t="shared" si="241"/>
        <v>0</v>
      </c>
      <c r="AB617">
        <f t="shared" si="242"/>
        <v>0</v>
      </c>
      <c r="AC617">
        <f t="shared" si="243"/>
        <v>0</v>
      </c>
      <c r="AD617">
        <f t="shared" si="236"/>
        <v>0</v>
      </c>
      <c r="AE617">
        <f t="shared" si="244"/>
        <v>0</v>
      </c>
      <c r="AF617" s="3">
        <f t="shared" si="245"/>
        <v>0</v>
      </c>
      <c r="AH617">
        <f t="shared" si="246"/>
        <v>0</v>
      </c>
    </row>
    <row r="618" spans="1:34" hidden="1" outlineLevel="2" x14ac:dyDescent="0.25">
      <c r="B618" t="s">
        <v>476</v>
      </c>
      <c r="C618" s="71">
        <f>C614</f>
        <v>2</v>
      </c>
      <c r="D618" s="73" t="s">
        <v>684</v>
      </c>
      <c r="E618" s="71">
        <f>E614</f>
        <v>5</v>
      </c>
      <c r="F618" s="71">
        <f>F614</f>
        <v>21</v>
      </c>
      <c r="G618" s="71">
        <f>G614</f>
        <v>24</v>
      </c>
      <c r="H618" s="71">
        <f>H614</f>
        <v>0</v>
      </c>
      <c r="M618" s="2"/>
      <c r="N618" s="71">
        <f>N614</f>
        <v>0</v>
      </c>
      <c r="O618" s="71" t="str">
        <f>O614</f>
        <v>N</v>
      </c>
      <c r="P618" s="45" t="str">
        <f t="shared" si="247"/>
        <v>Beide</v>
      </c>
      <c r="T618" s="71">
        <f>T614</f>
        <v>6</v>
      </c>
      <c r="V618" s="72">
        <f>V614*3</f>
        <v>90000</v>
      </c>
      <c r="X618">
        <f t="shared" si="238"/>
        <v>0</v>
      </c>
      <c r="Y618">
        <f t="shared" si="239"/>
        <v>0</v>
      </c>
      <c r="Z618">
        <f t="shared" si="240"/>
        <v>0</v>
      </c>
      <c r="AA618">
        <f t="shared" si="241"/>
        <v>0</v>
      </c>
      <c r="AB618">
        <f t="shared" si="242"/>
        <v>0</v>
      </c>
      <c r="AC618">
        <f t="shared" si="243"/>
        <v>0</v>
      </c>
      <c r="AD618">
        <f t="shared" si="236"/>
        <v>0</v>
      </c>
      <c r="AE618">
        <f t="shared" si="244"/>
        <v>0</v>
      </c>
      <c r="AF618" s="3">
        <f t="shared" si="245"/>
        <v>0</v>
      </c>
      <c r="AH618">
        <f t="shared" si="246"/>
        <v>0</v>
      </c>
    </row>
    <row r="619" spans="1:34" hidden="1" outlineLevel="2" x14ac:dyDescent="0.25">
      <c r="B619" t="s">
        <v>475</v>
      </c>
      <c r="C619" s="71">
        <f>C614</f>
        <v>2</v>
      </c>
      <c r="D619" s="73" t="s">
        <v>684</v>
      </c>
      <c r="E619" s="71">
        <f>E614</f>
        <v>5</v>
      </c>
      <c r="F619" s="71">
        <f>F614</f>
        <v>21</v>
      </c>
      <c r="G619" s="71">
        <f>G614</f>
        <v>24</v>
      </c>
      <c r="H619" s="71">
        <f>H614</f>
        <v>0</v>
      </c>
      <c r="M619" s="2"/>
      <c r="N619" s="71">
        <f>N614</f>
        <v>0</v>
      </c>
      <c r="O619" s="71" t="str">
        <f>O614</f>
        <v>N</v>
      </c>
      <c r="P619" s="45" t="str">
        <f t="shared" si="247"/>
        <v>Beide</v>
      </c>
      <c r="T619" s="71">
        <f>T614</f>
        <v>6</v>
      </c>
      <c r="V619" s="72">
        <f>V614</f>
        <v>30000</v>
      </c>
      <c r="X619">
        <f t="shared" si="238"/>
        <v>0</v>
      </c>
      <c r="Y619">
        <f t="shared" si="239"/>
        <v>0</v>
      </c>
      <c r="Z619">
        <f t="shared" si="240"/>
        <v>0</v>
      </c>
      <c r="AA619">
        <f t="shared" si="241"/>
        <v>0</v>
      </c>
      <c r="AB619">
        <f t="shared" si="242"/>
        <v>0</v>
      </c>
      <c r="AC619">
        <f t="shared" si="243"/>
        <v>0</v>
      </c>
      <c r="AD619">
        <f t="shared" si="236"/>
        <v>0</v>
      </c>
      <c r="AE619">
        <f t="shared" si="244"/>
        <v>0</v>
      </c>
      <c r="AF619" s="3">
        <f t="shared" si="245"/>
        <v>0</v>
      </c>
      <c r="AH619">
        <f t="shared" si="246"/>
        <v>0</v>
      </c>
    </row>
    <row r="620" spans="1:34" hidden="1" outlineLevel="2" x14ac:dyDescent="0.25">
      <c r="B620" t="s">
        <v>474</v>
      </c>
      <c r="C620" s="71">
        <f>C614</f>
        <v>2</v>
      </c>
      <c r="D620" s="73" t="s">
        <v>684</v>
      </c>
      <c r="E620" s="71">
        <f>E614</f>
        <v>5</v>
      </c>
      <c r="F620" s="71">
        <f>F614</f>
        <v>21</v>
      </c>
      <c r="G620" s="71">
        <f>G614</f>
        <v>24</v>
      </c>
      <c r="H620" s="71">
        <f>H614</f>
        <v>0</v>
      </c>
      <c r="M620" s="2"/>
      <c r="N620" s="71">
        <f>N614</f>
        <v>0</v>
      </c>
      <c r="O620" s="71" t="str">
        <f>O614</f>
        <v>N</v>
      </c>
      <c r="P620" s="45" t="str">
        <f t="shared" si="247"/>
        <v>Beide</v>
      </c>
      <c r="T620" s="71">
        <f>T614</f>
        <v>6</v>
      </c>
      <c r="V620" s="72">
        <f>V614*4</f>
        <v>120000</v>
      </c>
      <c r="X620">
        <f t="shared" si="238"/>
        <v>0</v>
      </c>
      <c r="Y620">
        <f t="shared" si="239"/>
        <v>0</v>
      </c>
      <c r="Z620">
        <f t="shared" si="240"/>
        <v>0</v>
      </c>
      <c r="AA620">
        <f t="shared" si="241"/>
        <v>0</v>
      </c>
      <c r="AB620">
        <f t="shared" si="242"/>
        <v>0</v>
      </c>
      <c r="AC620">
        <f t="shared" si="243"/>
        <v>0</v>
      </c>
      <c r="AD620">
        <f t="shared" si="236"/>
        <v>0</v>
      </c>
      <c r="AE620">
        <f t="shared" si="244"/>
        <v>0</v>
      </c>
      <c r="AF620" s="3">
        <f t="shared" si="245"/>
        <v>0</v>
      </c>
      <c r="AH620">
        <f t="shared" si="246"/>
        <v>0</v>
      </c>
    </row>
    <row r="621" spans="1:34" hidden="1" outlineLevel="2" x14ac:dyDescent="0.25">
      <c r="B621" t="s">
        <v>480</v>
      </c>
      <c r="C621" s="71">
        <f>C614</f>
        <v>2</v>
      </c>
      <c r="D621" s="73" t="s">
        <v>684</v>
      </c>
      <c r="E621" s="71">
        <f>E614</f>
        <v>5</v>
      </c>
      <c r="F621" s="71">
        <f>F614</f>
        <v>21</v>
      </c>
      <c r="G621" s="71">
        <f>G614</f>
        <v>24</v>
      </c>
      <c r="H621" s="71">
        <f>H614</f>
        <v>0</v>
      </c>
      <c r="M621" s="2"/>
      <c r="N621" s="71">
        <f>N614</f>
        <v>0</v>
      </c>
      <c r="O621" s="71" t="str">
        <f>O614</f>
        <v>N</v>
      </c>
      <c r="P621" s="45" t="str">
        <f t="shared" si="247"/>
        <v>Beide</v>
      </c>
      <c r="T621" s="71">
        <f>T614</f>
        <v>6</v>
      </c>
      <c r="V621" s="72">
        <f>V614*2.5</f>
        <v>75000</v>
      </c>
      <c r="X621">
        <f t="shared" si="238"/>
        <v>0</v>
      </c>
      <c r="Y621">
        <f t="shared" si="239"/>
        <v>0</v>
      </c>
      <c r="Z621">
        <f t="shared" si="240"/>
        <v>0</v>
      </c>
      <c r="AA621">
        <f t="shared" si="241"/>
        <v>0</v>
      </c>
      <c r="AB621">
        <f t="shared" si="242"/>
        <v>0</v>
      </c>
      <c r="AC621">
        <f t="shared" si="243"/>
        <v>0</v>
      </c>
      <c r="AD621">
        <f t="shared" si="236"/>
        <v>0</v>
      </c>
      <c r="AE621">
        <f t="shared" si="244"/>
        <v>0</v>
      </c>
      <c r="AF621" s="3">
        <f t="shared" si="245"/>
        <v>0</v>
      </c>
      <c r="AH621">
        <f t="shared" si="246"/>
        <v>0</v>
      </c>
    </row>
    <row r="622" spans="1:34" hidden="1" outlineLevel="2" x14ac:dyDescent="0.25">
      <c r="B622" t="s">
        <v>481</v>
      </c>
      <c r="C622" s="71">
        <f>C614</f>
        <v>2</v>
      </c>
      <c r="D622" s="73" t="s">
        <v>684</v>
      </c>
      <c r="E622" s="71">
        <f>E614</f>
        <v>5</v>
      </c>
      <c r="F622" s="71">
        <f>F614</f>
        <v>21</v>
      </c>
      <c r="G622" s="71">
        <f>G614/2</f>
        <v>12</v>
      </c>
      <c r="H622" s="71">
        <f>H614</f>
        <v>0</v>
      </c>
      <c r="M622" s="2"/>
      <c r="N622" s="71">
        <f>N614+2</f>
        <v>2</v>
      </c>
      <c r="O622" s="71" t="str">
        <f>O614</f>
        <v>N</v>
      </c>
      <c r="P622" s="45" t="str">
        <f t="shared" si="247"/>
        <v>Beide</v>
      </c>
      <c r="T622" s="71">
        <f>T614</f>
        <v>6</v>
      </c>
      <c r="V622" s="72">
        <f>V614*2</f>
        <v>60000</v>
      </c>
      <c r="X622">
        <f t="shared" si="238"/>
        <v>0</v>
      </c>
      <c r="Y622">
        <f t="shared" si="239"/>
        <v>0</v>
      </c>
      <c r="Z622">
        <f t="shared" si="240"/>
        <v>0</v>
      </c>
      <c r="AA622">
        <f t="shared" si="241"/>
        <v>0</v>
      </c>
      <c r="AB622">
        <f t="shared" si="242"/>
        <v>0</v>
      </c>
      <c r="AC622">
        <f t="shared" si="243"/>
        <v>0</v>
      </c>
      <c r="AD622">
        <f t="shared" si="236"/>
        <v>0</v>
      </c>
      <c r="AE622">
        <f t="shared" si="244"/>
        <v>0</v>
      </c>
      <c r="AF622" s="3">
        <f t="shared" si="245"/>
        <v>0</v>
      </c>
      <c r="AH622">
        <f t="shared" si="246"/>
        <v>0</v>
      </c>
    </row>
    <row r="623" spans="1:34" hidden="1" outlineLevel="2" x14ac:dyDescent="0.25">
      <c r="B623" t="s">
        <v>477</v>
      </c>
      <c r="C623" s="71">
        <f>C614</f>
        <v>2</v>
      </c>
      <c r="D623" s="71" t="s">
        <v>684</v>
      </c>
      <c r="E623" s="71">
        <f>E614</f>
        <v>5</v>
      </c>
      <c r="F623" s="71">
        <f>F614</f>
        <v>21</v>
      </c>
      <c r="G623" s="71">
        <f>G614</f>
        <v>24</v>
      </c>
      <c r="H623" s="71">
        <f>H614</f>
        <v>0</v>
      </c>
      <c r="M623" s="2"/>
      <c r="N623" s="71">
        <f>N614</f>
        <v>0</v>
      </c>
      <c r="O623" s="71" t="str">
        <f>O614</f>
        <v>N</v>
      </c>
      <c r="P623" s="45" t="str">
        <f t="shared" si="247"/>
        <v>Beide</v>
      </c>
      <c r="T623" s="71">
        <f>T614</f>
        <v>6</v>
      </c>
      <c r="V623" s="72">
        <f>V614*3</f>
        <v>90000</v>
      </c>
      <c r="X623">
        <f t="shared" si="238"/>
        <v>0</v>
      </c>
      <c r="Y623">
        <f t="shared" si="239"/>
        <v>0</v>
      </c>
      <c r="Z623">
        <f t="shared" si="240"/>
        <v>0</v>
      </c>
      <c r="AA623">
        <f t="shared" si="241"/>
        <v>0</v>
      </c>
      <c r="AB623">
        <f t="shared" si="242"/>
        <v>0</v>
      </c>
      <c r="AC623">
        <f t="shared" si="243"/>
        <v>0</v>
      </c>
      <c r="AD623">
        <f t="shared" si="236"/>
        <v>0</v>
      </c>
      <c r="AE623">
        <f t="shared" si="244"/>
        <v>0</v>
      </c>
      <c r="AF623" s="3">
        <f t="shared" si="245"/>
        <v>0</v>
      </c>
      <c r="AH623">
        <f t="shared" si="246"/>
        <v>0</v>
      </c>
    </row>
    <row r="624" spans="1:34" hidden="1" outlineLevel="2" x14ac:dyDescent="0.25">
      <c r="B624" t="s">
        <v>462</v>
      </c>
      <c r="C624" s="71">
        <f>C614</f>
        <v>2</v>
      </c>
      <c r="D624" s="71" t="s">
        <v>684</v>
      </c>
      <c r="E624" s="71">
        <f>E614</f>
        <v>5</v>
      </c>
      <c r="F624" s="71">
        <f>F614</f>
        <v>21</v>
      </c>
      <c r="G624" s="71">
        <f>G614</f>
        <v>24</v>
      </c>
      <c r="H624" s="71">
        <f>H614</f>
        <v>0</v>
      </c>
      <c r="M624" s="2"/>
      <c r="N624" s="71">
        <f>N614</f>
        <v>0</v>
      </c>
      <c r="O624" s="71" t="str">
        <f>O614</f>
        <v>N</v>
      </c>
      <c r="P624" s="45" t="str">
        <f t="shared" si="247"/>
        <v>Beide</v>
      </c>
      <c r="T624" s="71">
        <f>T614</f>
        <v>6</v>
      </c>
      <c r="V624" s="72">
        <f>V614*5</f>
        <v>150000</v>
      </c>
      <c r="X624">
        <f t="shared" si="238"/>
        <v>0</v>
      </c>
      <c r="Y624">
        <f t="shared" si="239"/>
        <v>0</v>
      </c>
      <c r="Z624">
        <f t="shared" si="240"/>
        <v>0</v>
      </c>
      <c r="AA624">
        <f t="shared" si="241"/>
        <v>0</v>
      </c>
      <c r="AB624">
        <f t="shared" si="242"/>
        <v>0</v>
      </c>
      <c r="AC624">
        <f t="shared" si="243"/>
        <v>0</v>
      </c>
      <c r="AD624">
        <f t="shared" si="236"/>
        <v>0</v>
      </c>
      <c r="AE624">
        <f t="shared" si="244"/>
        <v>0</v>
      </c>
      <c r="AF624" s="3">
        <f t="shared" si="245"/>
        <v>0</v>
      </c>
      <c r="AH624">
        <f t="shared" si="246"/>
        <v>0</v>
      </c>
    </row>
    <row r="625" spans="1:34" hidden="1" outlineLevel="2" x14ac:dyDescent="0.25">
      <c r="B625" t="s">
        <v>457</v>
      </c>
      <c r="C625" s="71">
        <f>C614</f>
        <v>2</v>
      </c>
      <c r="D625" s="71" t="s">
        <v>684</v>
      </c>
      <c r="E625" s="71">
        <f>E614</f>
        <v>5</v>
      </c>
      <c r="F625" s="71">
        <f>F614</f>
        <v>21</v>
      </c>
      <c r="G625" s="71">
        <f>G614</f>
        <v>24</v>
      </c>
      <c r="H625" s="71">
        <f>H614</f>
        <v>0</v>
      </c>
      <c r="M625" s="2"/>
      <c r="N625" s="71">
        <f>N614</f>
        <v>0</v>
      </c>
      <c r="O625" s="71" t="str">
        <f>O614</f>
        <v>N</v>
      </c>
      <c r="P625" s="45" t="str">
        <f t="shared" si="247"/>
        <v>Beide</v>
      </c>
      <c r="T625" s="71">
        <f>T614</f>
        <v>6</v>
      </c>
      <c r="V625" s="72">
        <f>V614*2</f>
        <v>60000</v>
      </c>
      <c r="X625">
        <f t="shared" si="238"/>
        <v>0</v>
      </c>
      <c r="Y625">
        <f t="shared" si="239"/>
        <v>0</v>
      </c>
      <c r="Z625">
        <f t="shared" si="240"/>
        <v>0</v>
      </c>
      <c r="AA625">
        <f t="shared" si="241"/>
        <v>0</v>
      </c>
      <c r="AB625">
        <f t="shared" si="242"/>
        <v>0</v>
      </c>
      <c r="AC625">
        <f t="shared" si="243"/>
        <v>0</v>
      </c>
      <c r="AD625">
        <f t="shared" si="236"/>
        <v>0</v>
      </c>
      <c r="AE625">
        <f t="shared" si="244"/>
        <v>0</v>
      </c>
      <c r="AF625" s="3">
        <f t="shared" si="245"/>
        <v>0</v>
      </c>
      <c r="AH625">
        <f t="shared" si="246"/>
        <v>0</v>
      </c>
    </row>
    <row r="626" spans="1:34" hidden="1" outlineLevel="2" x14ac:dyDescent="0.25">
      <c r="B626" t="s">
        <v>464</v>
      </c>
      <c r="C626" s="71">
        <f>C614</f>
        <v>2</v>
      </c>
      <c r="D626" s="71" t="s">
        <v>684</v>
      </c>
      <c r="E626" s="71">
        <f>E614</f>
        <v>5</v>
      </c>
      <c r="F626" s="71">
        <f>F614</f>
        <v>21</v>
      </c>
      <c r="G626" s="71">
        <f>G614</f>
        <v>24</v>
      </c>
      <c r="H626" s="71">
        <f>H614</f>
        <v>0</v>
      </c>
      <c r="M626" s="2"/>
      <c r="N626" s="71">
        <f>N614</f>
        <v>0</v>
      </c>
      <c r="O626" s="71" t="str">
        <f>O614</f>
        <v>N</v>
      </c>
      <c r="P626" s="45" t="str">
        <f t="shared" si="247"/>
        <v>Beide</v>
      </c>
      <c r="T626" s="71">
        <f>T614</f>
        <v>6</v>
      </c>
      <c r="V626" s="72">
        <f>V614*4</f>
        <v>120000</v>
      </c>
      <c r="X626">
        <f t="shared" si="238"/>
        <v>0</v>
      </c>
      <c r="Y626">
        <f t="shared" si="239"/>
        <v>0</v>
      </c>
      <c r="Z626">
        <f t="shared" si="240"/>
        <v>0</v>
      </c>
      <c r="AA626">
        <f t="shared" si="241"/>
        <v>0</v>
      </c>
      <c r="AB626">
        <f t="shared" si="242"/>
        <v>0</v>
      </c>
      <c r="AC626">
        <f t="shared" si="243"/>
        <v>0</v>
      </c>
      <c r="AD626">
        <f t="shared" si="236"/>
        <v>0</v>
      </c>
      <c r="AE626">
        <f t="shared" si="244"/>
        <v>0</v>
      </c>
      <c r="AF626" s="3">
        <f t="shared" si="245"/>
        <v>0</v>
      </c>
      <c r="AH626">
        <f t="shared" si="246"/>
        <v>0</v>
      </c>
    </row>
    <row r="627" spans="1:34" hidden="1" outlineLevel="2" x14ac:dyDescent="0.25">
      <c r="B627" t="s">
        <v>458</v>
      </c>
      <c r="C627" s="71">
        <f>C614</f>
        <v>2</v>
      </c>
      <c r="D627" s="71" t="s">
        <v>684</v>
      </c>
      <c r="E627" s="71">
        <f>E614</f>
        <v>5</v>
      </c>
      <c r="F627" s="71">
        <f>F614</f>
        <v>21</v>
      </c>
      <c r="G627" s="71">
        <f>G614</f>
        <v>24</v>
      </c>
      <c r="H627" s="71">
        <f>H614</f>
        <v>0</v>
      </c>
      <c r="M627" s="2"/>
      <c r="N627" s="71">
        <f>N614</f>
        <v>0</v>
      </c>
      <c r="O627" s="71" t="str">
        <f>O614</f>
        <v>N</v>
      </c>
      <c r="P627" s="45" t="str">
        <f t="shared" si="247"/>
        <v>Beide</v>
      </c>
      <c r="T627" s="71">
        <f>T614*1.2</f>
        <v>7.1999999999999993</v>
      </c>
      <c r="V627" s="72">
        <f>V614*2</f>
        <v>60000</v>
      </c>
      <c r="X627">
        <f t="shared" si="238"/>
        <v>0</v>
      </c>
      <c r="Y627">
        <f t="shared" si="239"/>
        <v>0</v>
      </c>
      <c r="Z627">
        <f t="shared" si="240"/>
        <v>0</v>
      </c>
      <c r="AA627">
        <f t="shared" si="241"/>
        <v>0</v>
      </c>
      <c r="AB627">
        <f t="shared" si="242"/>
        <v>0</v>
      </c>
      <c r="AC627">
        <f t="shared" si="243"/>
        <v>0</v>
      </c>
      <c r="AD627">
        <f t="shared" si="236"/>
        <v>0</v>
      </c>
      <c r="AE627">
        <f t="shared" si="244"/>
        <v>0</v>
      </c>
      <c r="AF627" s="3">
        <f t="shared" si="245"/>
        <v>0</v>
      </c>
      <c r="AH627">
        <f t="shared" si="246"/>
        <v>0</v>
      </c>
    </row>
    <row r="628" spans="1:34" hidden="1" outlineLevel="2" x14ac:dyDescent="0.25">
      <c r="B628" t="s">
        <v>233</v>
      </c>
      <c r="C628" s="39">
        <f>C614</f>
        <v>2</v>
      </c>
      <c r="D628" s="71" t="s">
        <v>684</v>
      </c>
      <c r="E628" s="71">
        <f>E614</f>
        <v>5</v>
      </c>
      <c r="F628" s="71">
        <f>F614</f>
        <v>21</v>
      </c>
      <c r="G628" s="71">
        <f>G614</f>
        <v>24</v>
      </c>
      <c r="H628" s="71">
        <f>H614</f>
        <v>0</v>
      </c>
      <c r="M628" s="2"/>
      <c r="N628" s="71">
        <f>N614</f>
        <v>0</v>
      </c>
      <c r="O628" s="71" t="str">
        <f>O614</f>
        <v>N</v>
      </c>
      <c r="P628" s="45" t="str">
        <f t="shared" si="247"/>
        <v>Beide</v>
      </c>
      <c r="T628" s="71">
        <f>T614</f>
        <v>6</v>
      </c>
      <c r="V628" s="72">
        <f>V614*1.5</f>
        <v>45000</v>
      </c>
      <c r="X628">
        <f t="shared" si="238"/>
        <v>0</v>
      </c>
      <c r="Y628">
        <f t="shared" si="239"/>
        <v>0</v>
      </c>
      <c r="Z628">
        <f t="shared" si="240"/>
        <v>0</v>
      </c>
      <c r="AA628">
        <f t="shared" si="241"/>
        <v>0</v>
      </c>
      <c r="AB628">
        <f t="shared" si="242"/>
        <v>0</v>
      </c>
      <c r="AC628">
        <f t="shared" si="243"/>
        <v>0</v>
      </c>
      <c r="AD628">
        <f t="shared" si="236"/>
        <v>0</v>
      </c>
      <c r="AE628">
        <f t="shared" si="244"/>
        <v>0</v>
      </c>
      <c r="AF628" s="3">
        <f t="shared" si="245"/>
        <v>0</v>
      </c>
      <c r="AH628">
        <f t="shared" si="246"/>
        <v>0</v>
      </c>
    </row>
    <row r="629" spans="1:34" hidden="1" outlineLevel="2" x14ac:dyDescent="0.25">
      <c r="B629" t="s">
        <v>478</v>
      </c>
      <c r="C629" s="39">
        <f>C614</f>
        <v>2</v>
      </c>
      <c r="D629" s="73" t="s">
        <v>684</v>
      </c>
      <c r="E629" s="71">
        <f>E614</f>
        <v>5</v>
      </c>
      <c r="F629" s="71">
        <f>F614</f>
        <v>21</v>
      </c>
      <c r="G629" s="71">
        <f>G614</f>
        <v>24</v>
      </c>
      <c r="H629" s="71">
        <f>H614</f>
        <v>0</v>
      </c>
      <c r="M629" s="2"/>
      <c r="N629" s="71">
        <f>N614</f>
        <v>0</v>
      </c>
      <c r="O629" s="71" t="str">
        <f>O614</f>
        <v>N</v>
      </c>
      <c r="P629" s="45" t="str">
        <f t="shared" si="247"/>
        <v>Beide</v>
      </c>
      <c r="T629" s="71">
        <f>T614</f>
        <v>6</v>
      </c>
      <c r="V629" s="72">
        <f>V614*2</f>
        <v>60000</v>
      </c>
      <c r="X629">
        <f t="shared" si="238"/>
        <v>0</v>
      </c>
      <c r="Y629">
        <f t="shared" si="239"/>
        <v>0</v>
      </c>
      <c r="Z629">
        <f t="shared" si="240"/>
        <v>0</v>
      </c>
      <c r="AA629">
        <f t="shared" si="241"/>
        <v>0</v>
      </c>
      <c r="AB629">
        <f t="shared" si="242"/>
        <v>0</v>
      </c>
      <c r="AC629">
        <f t="shared" si="243"/>
        <v>0</v>
      </c>
      <c r="AD629">
        <f t="shared" si="236"/>
        <v>0</v>
      </c>
      <c r="AE629">
        <f t="shared" si="244"/>
        <v>0</v>
      </c>
      <c r="AF629" s="3">
        <f t="shared" si="245"/>
        <v>0</v>
      </c>
      <c r="AH629">
        <f t="shared" si="246"/>
        <v>0</v>
      </c>
    </row>
    <row r="630" spans="1:34" hidden="1" outlineLevel="2" x14ac:dyDescent="0.25">
      <c r="B630" t="s">
        <v>479</v>
      </c>
      <c r="C630" s="39">
        <f>C614</f>
        <v>2</v>
      </c>
      <c r="D630" s="73" t="s">
        <v>684</v>
      </c>
      <c r="E630" s="71">
        <f>E614</f>
        <v>5</v>
      </c>
      <c r="F630" s="71">
        <f>F614</f>
        <v>21</v>
      </c>
      <c r="G630" s="71">
        <f>G614</f>
        <v>24</v>
      </c>
      <c r="H630" s="71">
        <f>H614</f>
        <v>0</v>
      </c>
      <c r="M630" s="2"/>
      <c r="N630" s="71">
        <f>N614</f>
        <v>0</v>
      </c>
      <c r="O630" s="71" t="str">
        <f>O614</f>
        <v>N</v>
      </c>
      <c r="P630" s="45" t="str">
        <f t="shared" ref="P630:P633" si="248">IF(P599="Beide",P599,"Innere Sphäre")</f>
        <v>Beide</v>
      </c>
      <c r="T630" s="71">
        <f>T614</f>
        <v>6</v>
      </c>
      <c r="V630" s="72">
        <f>V614*3</f>
        <v>90000</v>
      </c>
      <c r="X630">
        <f t="shared" si="238"/>
        <v>0</v>
      </c>
      <c r="Y630">
        <f t="shared" si="239"/>
        <v>0</v>
      </c>
      <c r="Z630">
        <f t="shared" si="240"/>
        <v>0</v>
      </c>
      <c r="AA630">
        <f t="shared" si="241"/>
        <v>0</v>
      </c>
      <c r="AB630">
        <f t="shared" si="242"/>
        <v>0</v>
      </c>
      <c r="AC630">
        <f t="shared" si="243"/>
        <v>0</v>
      </c>
      <c r="AD630">
        <f t="shared" si="236"/>
        <v>0</v>
      </c>
      <c r="AE630">
        <f t="shared" si="244"/>
        <v>0</v>
      </c>
      <c r="AF630" s="3">
        <f t="shared" si="245"/>
        <v>0</v>
      </c>
      <c r="AH630">
        <f t="shared" si="246"/>
        <v>0</v>
      </c>
    </row>
    <row r="631" spans="1:34" hidden="1" outlineLevel="2" x14ac:dyDescent="0.25">
      <c r="B631" t="s">
        <v>459</v>
      </c>
      <c r="C631" s="39">
        <f>C614</f>
        <v>2</v>
      </c>
      <c r="D631" s="71" t="s">
        <v>683</v>
      </c>
      <c r="E631" s="71">
        <f>E614</f>
        <v>5</v>
      </c>
      <c r="F631" s="71">
        <f>F614</f>
        <v>21</v>
      </c>
      <c r="G631" s="71">
        <f>G614</f>
        <v>24</v>
      </c>
      <c r="H631" s="71">
        <f>H614</f>
        <v>0</v>
      </c>
      <c r="M631" s="2"/>
      <c r="N631" s="71">
        <f>N614</f>
        <v>0</v>
      </c>
      <c r="O631" s="71" t="str">
        <f>O614</f>
        <v>N</v>
      </c>
      <c r="P631" s="45" t="str">
        <f t="shared" si="248"/>
        <v>Beide</v>
      </c>
      <c r="T631" s="71">
        <f>T614/2</f>
        <v>3</v>
      </c>
      <c r="V631" s="72">
        <f>V614*2</f>
        <v>60000</v>
      </c>
      <c r="X631">
        <f t="shared" si="238"/>
        <v>0</v>
      </c>
      <c r="Y631">
        <f t="shared" si="239"/>
        <v>0</v>
      </c>
      <c r="Z631">
        <f t="shared" si="240"/>
        <v>0</v>
      </c>
      <c r="AA631">
        <f t="shared" si="241"/>
        <v>0</v>
      </c>
      <c r="AB631">
        <f t="shared" si="242"/>
        <v>0</v>
      </c>
      <c r="AC631">
        <f t="shared" si="243"/>
        <v>0</v>
      </c>
      <c r="AD631">
        <f t="shared" si="236"/>
        <v>0</v>
      </c>
      <c r="AE631">
        <f t="shared" si="244"/>
        <v>0</v>
      </c>
      <c r="AF631" s="3">
        <f t="shared" si="245"/>
        <v>0</v>
      </c>
      <c r="AH631">
        <f t="shared" si="246"/>
        <v>0</v>
      </c>
    </row>
    <row r="632" spans="1:34" hidden="1" outlineLevel="2" x14ac:dyDescent="0.25">
      <c r="B632" t="s">
        <v>461</v>
      </c>
      <c r="C632" s="39">
        <f>C614</f>
        <v>2</v>
      </c>
      <c r="D632" s="71" t="s">
        <v>684</v>
      </c>
      <c r="E632" s="71">
        <f>E614</f>
        <v>5</v>
      </c>
      <c r="F632" s="71">
        <f>F614</f>
        <v>21</v>
      </c>
      <c r="G632" s="71">
        <f>G614</f>
        <v>24</v>
      </c>
      <c r="H632" s="71">
        <f>H614</f>
        <v>0</v>
      </c>
      <c r="M632" s="2"/>
      <c r="N632" s="71">
        <f>N614</f>
        <v>0</v>
      </c>
      <c r="O632" s="71" t="str">
        <f>O614</f>
        <v>N</v>
      </c>
      <c r="P632" s="45" t="str">
        <f t="shared" si="248"/>
        <v>Beide</v>
      </c>
      <c r="T632" s="71">
        <f>T614</f>
        <v>6</v>
      </c>
      <c r="V632" s="72">
        <f>V614</f>
        <v>30000</v>
      </c>
      <c r="X632">
        <f t="shared" si="238"/>
        <v>0</v>
      </c>
      <c r="Y632">
        <f t="shared" si="239"/>
        <v>0</v>
      </c>
      <c r="Z632">
        <f t="shared" si="240"/>
        <v>0</v>
      </c>
      <c r="AA632">
        <f t="shared" si="241"/>
        <v>0</v>
      </c>
      <c r="AB632">
        <f t="shared" si="242"/>
        <v>0</v>
      </c>
      <c r="AC632">
        <f t="shared" si="243"/>
        <v>0</v>
      </c>
      <c r="AD632">
        <f t="shared" si="236"/>
        <v>0</v>
      </c>
      <c r="AE632">
        <f t="shared" si="244"/>
        <v>0</v>
      </c>
      <c r="AF632" s="3">
        <f t="shared" si="245"/>
        <v>0</v>
      </c>
      <c r="AH632">
        <f t="shared" si="246"/>
        <v>0</v>
      </c>
    </row>
    <row r="633" spans="1:34" hidden="1" outlineLevel="2" x14ac:dyDescent="0.25">
      <c r="B633" t="s">
        <v>466</v>
      </c>
      <c r="C633" s="39">
        <f>C614</f>
        <v>2</v>
      </c>
      <c r="D633" s="71" t="s">
        <v>684</v>
      </c>
      <c r="E633" s="71">
        <f>E614</f>
        <v>5</v>
      </c>
      <c r="F633" s="71">
        <f>F614</f>
        <v>21</v>
      </c>
      <c r="G633" s="71">
        <f>G614/2</f>
        <v>12</v>
      </c>
      <c r="H633" s="71">
        <f>H614</f>
        <v>0</v>
      </c>
      <c r="M633" s="2"/>
      <c r="N633" s="71">
        <f>N614</f>
        <v>0</v>
      </c>
      <c r="O633" s="71" t="str">
        <f>O614</f>
        <v>N</v>
      </c>
      <c r="P633" s="45" t="str">
        <f t="shared" si="248"/>
        <v>Beide</v>
      </c>
      <c r="T633" s="71">
        <f>T614*1.3</f>
        <v>7.8000000000000007</v>
      </c>
      <c r="V633" s="72">
        <f>V614*2</f>
        <v>60000</v>
      </c>
      <c r="X633">
        <f t="shared" si="238"/>
        <v>0</v>
      </c>
      <c r="Y633">
        <f t="shared" si="239"/>
        <v>0</v>
      </c>
      <c r="Z633">
        <f t="shared" si="240"/>
        <v>0</v>
      </c>
      <c r="AA633">
        <f t="shared" si="241"/>
        <v>0</v>
      </c>
      <c r="AB633">
        <f t="shared" si="242"/>
        <v>0</v>
      </c>
      <c r="AC633">
        <f t="shared" si="243"/>
        <v>0</v>
      </c>
      <c r="AD633">
        <f t="shared" si="236"/>
        <v>0</v>
      </c>
      <c r="AE633">
        <f t="shared" si="244"/>
        <v>0</v>
      </c>
      <c r="AF633" s="3">
        <f t="shared" si="245"/>
        <v>0</v>
      </c>
      <c r="AH633">
        <f t="shared" si="246"/>
        <v>0</v>
      </c>
    </row>
    <row r="634" spans="1:34" s="25" customFormat="1" hidden="1" outlineLevel="1" collapsed="1" x14ac:dyDescent="0.25">
      <c r="A634" s="25" t="s">
        <v>404</v>
      </c>
      <c r="B634" s="25" t="s">
        <v>53</v>
      </c>
      <c r="C634" s="45">
        <v>2</v>
      </c>
      <c r="D634" s="45" t="s">
        <v>684</v>
      </c>
      <c r="E634" s="45">
        <v>5</v>
      </c>
      <c r="F634" s="45">
        <v>21</v>
      </c>
      <c r="G634" s="45">
        <v>24</v>
      </c>
      <c r="H634" s="45">
        <v>0</v>
      </c>
      <c r="I634" s="2"/>
      <c r="J634" s="2"/>
      <c r="K634" s="2"/>
      <c r="L634" s="2"/>
      <c r="M634" s="2"/>
      <c r="N634" s="45">
        <v>0</v>
      </c>
      <c r="O634" s="45" t="s">
        <v>636</v>
      </c>
      <c r="P634" s="45" t="str">
        <f t="shared" ref="P634:P647" si="249">IF(P585="Beide",P585,"Clan")</f>
        <v>Beide</v>
      </c>
      <c r="Q634" s="45">
        <v>1</v>
      </c>
      <c r="R634" s="45">
        <v>1</v>
      </c>
      <c r="S634" s="45">
        <v>55</v>
      </c>
      <c r="T634" s="45">
        <v>7</v>
      </c>
      <c r="U634" s="48">
        <v>30000</v>
      </c>
      <c r="V634" s="48">
        <v>30000</v>
      </c>
      <c r="X634" s="25">
        <f t="shared" si="238"/>
        <v>0</v>
      </c>
      <c r="Y634" s="25">
        <f t="shared" si="239"/>
        <v>0</v>
      </c>
      <c r="Z634" s="25">
        <f t="shared" si="240"/>
        <v>0</v>
      </c>
      <c r="AA634" s="25">
        <f t="shared" si="241"/>
        <v>0</v>
      </c>
      <c r="AB634" s="25">
        <f t="shared" si="242"/>
        <v>0</v>
      </c>
      <c r="AC634" s="25">
        <f t="shared" si="243"/>
        <v>0</v>
      </c>
      <c r="AD634" s="25">
        <f t="shared" si="236"/>
        <v>0</v>
      </c>
      <c r="AE634" s="25">
        <f t="shared" si="244"/>
        <v>0</v>
      </c>
      <c r="AF634" s="48">
        <f t="shared" si="245"/>
        <v>0</v>
      </c>
      <c r="AH634" s="25">
        <f t="shared" si="246"/>
        <v>0</v>
      </c>
    </row>
    <row r="635" spans="1:34" hidden="1" outlineLevel="2" x14ac:dyDescent="0.25">
      <c r="B635" t="s">
        <v>463</v>
      </c>
      <c r="C635" s="73">
        <f>C634</f>
        <v>2</v>
      </c>
      <c r="D635" s="73" t="s">
        <v>693</v>
      </c>
      <c r="E635" s="73">
        <f>E634</f>
        <v>5</v>
      </c>
      <c r="F635" s="73">
        <f>F634</f>
        <v>21</v>
      </c>
      <c r="G635" s="73">
        <f>G634</f>
        <v>24</v>
      </c>
      <c r="H635" s="73">
        <f>H634</f>
        <v>0</v>
      </c>
      <c r="M635" s="2"/>
      <c r="N635" s="73">
        <f>N634</f>
        <v>0</v>
      </c>
      <c r="O635" s="73" t="str">
        <f>O634</f>
        <v>N</v>
      </c>
      <c r="P635" s="45" t="str">
        <f t="shared" si="249"/>
        <v>Beide</v>
      </c>
      <c r="Q635" s="73"/>
      <c r="R635" s="73"/>
      <c r="S635" s="73"/>
      <c r="T635" s="73">
        <f>T634</f>
        <v>7</v>
      </c>
      <c r="V635" s="74">
        <f>V634*3</f>
        <v>90000</v>
      </c>
      <c r="X635">
        <f t="shared" si="238"/>
        <v>0</v>
      </c>
      <c r="Y635">
        <f t="shared" si="239"/>
        <v>0</v>
      </c>
      <c r="Z635">
        <f t="shared" si="240"/>
        <v>0</v>
      </c>
      <c r="AA635">
        <f t="shared" si="241"/>
        <v>0</v>
      </c>
      <c r="AB635">
        <f t="shared" si="242"/>
        <v>0</v>
      </c>
      <c r="AC635">
        <f t="shared" si="243"/>
        <v>0</v>
      </c>
      <c r="AD635">
        <f t="shared" si="236"/>
        <v>0</v>
      </c>
      <c r="AE635">
        <f t="shared" si="244"/>
        <v>0</v>
      </c>
      <c r="AF635" s="3">
        <f t="shared" si="245"/>
        <v>0</v>
      </c>
      <c r="AH635">
        <f t="shared" si="246"/>
        <v>0</v>
      </c>
    </row>
    <row r="636" spans="1:34" hidden="1" outlineLevel="2" x14ac:dyDescent="0.25">
      <c r="B636" t="s">
        <v>279</v>
      </c>
      <c r="C636" s="73">
        <f>C634</f>
        <v>2</v>
      </c>
      <c r="D636" s="73" t="s">
        <v>683</v>
      </c>
      <c r="E636" s="73">
        <f>E634*0.8</f>
        <v>4</v>
      </c>
      <c r="F636" s="73">
        <f>F634</f>
        <v>21</v>
      </c>
      <c r="G636" s="73">
        <f>G634</f>
        <v>24</v>
      </c>
      <c r="H636" s="73">
        <f>H634</f>
        <v>0</v>
      </c>
      <c r="M636" s="2"/>
      <c r="N636" s="73">
        <f>N634</f>
        <v>0</v>
      </c>
      <c r="O636" s="73" t="str">
        <f>O634</f>
        <v>N</v>
      </c>
      <c r="P636" s="45" t="str">
        <f t="shared" si="249"/>
        <v>Beide</v>
      </c>
      <c r="Q636" s="73"/>
      <c r="R636" s="73"/>
      <c r="S636" s="73"/>
      <c r="T636" s="73">
        <f>T634</f>
        <v>7</v>
      </c>
      <c r="V636" s="74">
        <f>V634*1.5</f>
        <v>45000</v>
      </c>
      <c r="X636">
        <f t="shared" si="238"/>
        <v>0</v>
      </c>
      <c r="Y636">
        <f t="shared" si="239"/>
        <v>0</v>
      </c>
      <c r="Z636">
        <f t="shared" si="240"/>
        <v>0</v>
      </c>
      <c r="AA636">
        <f t="shared" si="241"/>
        <v>0</v>
      </c>
      <c r="AB636">
        <f t="shared" si="242"/>
        <v>0</v>
      </c>
      <c r="AC636">
        <f t="shared" si="243"/>
        <v>0</v>
      </c>
      <c r="AD636">
        <f t="shared" si="236"/>
        <v>0</v>
      </c>
      <c r="AE636">
        <f t="shared" si="244"/>
        <v>0</v>
      </c>
      <c r="AF636" s="3">
        <f t="shared" si="245"/>
        <v>0</v>
      </c>
      <c r="AH636">
        <f t="shared" si="246"/>
        <v>0</v>
      </c>
    </row>
    <row r="637" spans="1:34" hidden="1" outlineLevel="2" x14ac:dyDescent="0.25">
      <c r="B637" t="s">
        <v>473</v>
      </c>
      <c r="C637" s="73">
        <f>C634</f>
        <v>2</v>
      </c>
      <c r="D637" s="73" t="s">
        <v>684</v>
      </c>
      <c r="E637" s="73">
        <f>E634</f>
        <v>5</v>
      </c>
      <c r="F637" s="73">
        <f>F634</f>
        <v>21</v>
      </c>
      <c r="G637" s="73">
        <f>G634</f>
        <v>24</v>
      </c>
      <c r="H637" s="73">
        <f>H634</f>
        <v>0</v>
      </c>
      <c r="M637" s="2"/>
      <c r="N637" s="73">
        <f>N634</f>
        <v>0</v>
      </c>
      <c r="O637" s="73" t="str">
        <f>O634</f>
        <v>N</v>
      </c>
      <c r="P637" s="45" t="str">
        <f t="shared" si="249"/>
        <v>Beide</v>
      </c>
      <c r="Q637" s="73"/>
      <c r="R637" s="73"/>
      <c r="S637" s="73"/>
      <c r="T637" s="73">
        <f>T634</f>
        <v>7</v>
      </c>
      <c r="V637" s="74">
        <f>V634*2</f>
        <v>60000</v>
      </c>
      <c r="X637">
        <f t="shared" si="238"/>
        <v>0</v>
      </c>
      <c r="Y637">
        <f t="shared" si="239"/>
        <v>0</v>
      </c>
      <c r="Z637">
        <f t="shared" si="240"/>
        <v>0</v>
      </c>
      <c r="AA637">
        <f t="shared" si="241"/>
        <v>0</v>
      </c>
      <c r="AB637">
        <f t="shared" si="242"/>
        <v>0</v>
      </c>
      <c r="AC637">
        <f t="shared" si="243"/>
        <v>0</v>
      </c>
      <c r="AD637">
        <f t="shared" si="236"/>
        <v>0</v>
      </c>
      <c r="AE637">
        <f t="shared" si="244"/>
        <v>0</v>
      </c>
      <c r="AF637" s="3">
        <f t="shared" si="245"/>
        <v>0</v>
      </c>
      <c r="AH637">
        <f t="shared" si="246"/>
        <v>0</v>
      </c>
    </row>
    <row r="638" spans="1:34" hidden="1" outlineLevel="2" x14ac:dyDescent="0.25">
      <c r="B638" t="s">
        <v>476</v>
      </c>
      <c r="C638" s="73">
        <f>C634</f>
        <v>2</v>
      </c>
      <c r="D638" s="73" t="s">
        <v>684</v>
      </c>
      <c r="E638" s="73">
        <f>E634</f>
        <v>5</v>
      </c>
      <c r="F638" s="73">
        <f>F634</f>
        <v>21</v>
      </c>
      <c r="G638" s="73">
        <f>G634</f>
        <v>24</v>
      </c>
      <c r="H638" s="73">
        <f>H634</f>
        <v>0</v>
      </c>
      <c r="M638" s="2"/>
      <c r="N638" s="73">
        <f>N634</f>
        <v>0</v>
      </c>
      <c r="O638" s="73" t="str">
        <f>O634</f>
        <v>N</v>
      </c>
      <c r="P638" s="45" t="str">
        <f t="shared" si="249"/>
        <v>Beide</v>
      </c>
      <c r="Q638" s="73"/>
      <c r="R638" s="73"/>
      <c r="S638" s="73"/>
      <c r="T638" s="73">
        <f>T634</f>
        <v>7</v>
      </c>
      <c r="V638" s="74">
        <f>V634*3</f>
        <v>90000</v>
      </c>
      <c r="X638">
        <f t="shared" si="238"/>
        <v>0</v>
      </c>
      <c r="Y638">
        <f t="shared" si="239"/>
        <v>0</v>
      </c>
      <c r="Z638">
        <f t="shared" si="240"/>
        <v>0</v>
      </c>
      <c r="AA638">
        <f t="shared" si="241"/>
        <v>0</v>
      </c>
      <c r="AB638">
        <f t="shared" si="242"/>
        <v>0</v>
      </c>
      <c r="AC638">
        <f t="shared" si="243"/>
        <v>0</v>
      </c>
      <c r="AD638">
        <f t="shared" si="236"/>
        <v>0</v>
      </c>
      <c r="AE638">
        <f t="shared" si="244"/>
        <v>0</v>
      </c>
      <c r="AF638" s="3">
        <f t="shared" si="245"/>
        <v>0</v>
      </c>
      <c r="AH638">
        <f t="shared" si="246"/>
        <v>0</v>
      </c>
    </row>
    <row r="639" spans="1:34" hidden="1" outlineLevel="2" x14ac:dyDescent="0.25">
      <c r="B639" t="s">
        <v>475</v>
      </c>
      <c r="C639" s="73">
        <f>C634</f>
        <v>2</v>
      </c>
      <c r="D639" s="73" t="s">
        <v>684</v>
      </c>
      <c r="E639" s="73">
        <f>E634</f>
        <v>5</v>
      </c>
      <c r="F639" s="73">
        <f>F634</f>
        <v>21</v>
      </c>
      <c r="G639" s="73">
        <f>G634</f>
        <v>24</v>
      </c>
      <c r="H639" s="73">
        <f>H634</f>
        <v>0</v>
      </c>
      <c r="M639" s="2"/>
      <c r="N639" s="73">
        <f>N634</f>
        <v>0</v>
      </c>
      <c r="O639" s="73" t="str">
        <f>O634</f>
        <v>N</v>
      </c>
      <c r="P639" s="45" t="str">
        <f t="shared" si="249"/>
        <v>Beide</v>
      </c>
      <c r="Q639" s="73"/>
      <c r="R639" s="73"/>
      <c r="S639" s="73"/>
      <c r="T639" s="73">
        <f>T634</f>
        <v>7</v>
      </c>
      <c r="V639" s="74">
        <f>V634</f>
        <v>30000</v>
      </c>
      <c r="X639">
        <f t="shared" si="238"/>
        <v>0</v>
      </c>
      <c r="Y639">
        <f t="shared" si="239"/>
        <v>0</v>
      </c>
      <c r="Z639">
        <f t="shared" si="240"/>
        <v>0</v>
      </c>
      <c r="AA639">
        <f t="shared" si="241"/>
        <v>0</v>
      </c>
      <c r="AB639">
        <f t="shared" si="242"/>
        <v>0</v>
      </c>
      <c r="AC639">
        <f t="shared" si="243"/>
        <v>0</v>
      </c>
      <c r="AD639">
        <f t="shared" si="236"/>
        <v>0</v>
      </c>
      <c r="AE639">
        <f t="shared" si="244"/>
        <v>0</v>
      </c>
      <c r="AF639" s="3">
        <f t="shared" si="245"/>
        <v>0</v>
      </c>
      <c r="AH639">
        <f t="shared" si="246"/>
        <v>0</v>
      </c>
    </row>
    <row r="640" spans="1:34" hidden="1" outlineLevel="2" x14ac:dyDescent="0.25">
      <c r="B640" t="s">
        <v>474</v>
      </c>
      <c r="C640" s="73">
        <f>C634</f>
        <v>2</v>
      </c>
      <c r="D640" s="73" t="s">
        <v>684</v>
      </c>
      <c r="E640" s="73">
        <f>E634</f>
        <v>5</v>
      </c>
      <c r="F640" s="73">
        <f>F634</f>
        <v>21</v>
      </c>
      <c r="G640" s="73">
        <f>G634</f>
        <v>24</v>
      </c>
      <c r="H640" s="73">
        <f>H634</f>
        <v>0</v>
      </c>
      <c r="M640" s="2"/>
      <c r="N640" s="73">
        <f>N634</f>
        <v>0</v>
      </c>
      <c r="O640" s="73" t="str">
        <f>O634</f>
        <v>N</v>
      </c>
      <c r="P640" s="45" t="str">
        <f t="shared" si="249"/>
        <v>Beide</v>
      </c>
      <c r="Q640" s="73"/>
      <c r="R640" s="73"/>
      <c r="S640" s="73"/>
      <c r="T640" s="73">
        <f>T634</f>
        <v>7</v>
      </c>
      <c r="V640" s="74">
        <f>V634*4</f>
        <v>120000</v>
      </c>
      <c r="X640">
        <f t="shared" si="238"/>
        <v>0</v>
      </c>
      <c r="Y640">
        <f t="shared" si="239"/>
        <v>0</v>
      </c>
      <c r="Z640">
        <f t="shared" si="240"/>
        <v>0</v>
      </c>
      <c r="AA640">
        <f t="shared" si="241"/>
        <v>0</v>
      </c>
      <c r="AB640">
        <f t="shared" si="242"/>
        <v>0</v>
      </c>
      <c r="AC640">
        <f t="shared" si="243"/>
        <v>0</v>
      </c>
      <c r="AD640">
        <f t="shared" si="236"/>
        <v>0</v>
      </c>
      <c r="AE640">
        <f t="shared" si="244"/>
        <v>0</v>
      </c>
      <c r="AF640" s="3">
        <f t="shared" si="245"/>
        <v>0</v>
      </c>
      <c r="AH640">
        <f t="shared" si="246"/>
        <v>0</v>
      </c>
    </row>
    <row r="641" spans="1:34" hidden="1" outlineLevel="2" x14ac:dyDescent="0.25">
      <c r="B641" t="s">
        <v>480</v>
      </c>
      <c r="C641" s="73">
        <f>C634</f>
        <v>2</v>
      </c>
      <c r="D641" s="73" t="s">
        <v>684</v>
      </c>
      <c r="E641" s="73">
        <f>E634</f>
        <v>5</v>
      </c>
      <c r="F641" s="73">
        <f>F634</f>
        <v>21</v>
      </c>
      <c r="G641" s="73">
        <f>G634</f>
        <v>24</v>
      </c>
      <c r="H641" s="73">
        <f>H634</f>
        <v>0</v>
      </c>
      <c r="M641" s="2"/>
      <c r="N641" s="73">
        <f>N634</f>
        <v>0</v>
      </c>
      <c r="O641" s="73" t="str">
        <f>O634</f>
        <v>N</v>
      </c>
      <c r="P641" s="45" t="str">
        <f t="shared" si="249"/>
        <v>Beide</v>
      </c>
      <c r="Q641" s="73"/>
      <c r="R641" s="73"/>
      <c r="S641" s="73"/>
      <c r="T641" s="73">
        <f>T634</f>
        <v>7</v>
      </c>
      <c r="V641" s="74">
        <f>V634*2.5</f>
        <v>75000</v>
      </c>
      <c r="X641">
        <f t="shared" si="238"/>
        <v>0</v>
      </c>
      <c r="Y641">
        <f t="shared" si="239"/>
        <v>0</v>
      </c>
      <c r="Z641">
        <f t="shared" si="240"/>
        <v>0</v>
      </c>
      <c r="AA641">
        <f t="shared" si="241"/>
        <v>0</v>
      </c>
      <c r="AB641">
        <f t="shared" si="242"/>
        <v>0</v>
      </c>
      <c r="AC641">
        <f t="shared" si="243"/>
        <v>0</v>
      </c>
      <c r="AD641">
        <f t="shared" si="236"/>
        <v>0</v>
      </c>
      <c r="AE641">
        <f t="shared" si="244"/>
        <v>0</v>
      </c>
      <c r="AF641" s="3">
        <f t="shared" si="245"/>
        <v>0</v>
      </c>
      <c r="AH641">
        <f t="shared" si="246"/>
        <v>0</v>
      </c>
    </row>
    <row r="642" spans="1:34" hidden="1" outlineLevel="2" x14ac:dyDescent="0.25">
      <c r="B642" t="s">
        <v>481</v>
      </c>
      <c r="C642" s="73">
        <f>C634</f>
        <v>2</v>
      </c>
      <c r="D642" s="73" t="s">
        <v>684</v>
      </c>
      <c r="E642" s="73">
        <f>E634</f>
        <v>5</v>
      </c>
      <c r="F642" s="73">
        <f>F634</f>
        <v>21</v>
      </c>
      <c r="G642" s="73">
        <f>G634/2</f>
        <v>12</v>
      </c>
      <c r="H642" s="73">
        <f>H634</f>
        <v>0</v>
      </c>
      <c r="M642" s="2"/>
      <c r="N642" s="73">
        <f>N634+2</f>
        <v>2</v>
      </c>
      <c r="O642" s="73" t="str">
        <f>O634</f>
        <v>N</v>
      </c>
      <c r="P642" s="45" t="str">
        <f t="shared" si="249"/>
        <v>Beide</v>
      </c>
      <c r="Q642" s="73"/>
      <c r="R642" s="73"/>
      <c r="S642" s="73"/>
      <c r="T642" s="73">
        <f>T634</f>
        <v>7</v>
      </c>
      <c r="V642" s="74">
        <f>V634*2</f>
        <v>60000</v>
      </c>
      <c r="X642">
        <f t="shared" si="238"/>
        <v>0</v>
      </c>
      <c r="Y642">
        <f t="shared" si="239"/>
        <v>0</v>
      </c>
      <c r="Z642">
        <f t="shared" si="240"/>
        <v>0</v>
      </c>
      <c r="AA642">
        <f t="shared" si="241"/>
        <v>0</v>
      </c>
      <c r="AB642">
        <f t="shared" si="242"/>
        <v>0</v>
      </c>
      <c r="AC642">
        <f t="shared" si="243"/>
        <v>0</v>
      </c>
      <c r="AD642">
        <f t="shared" si="236"/>
        <v>0</v>
      </c>
      <c r="AE642">
        <f t="shared" si="244"/>
        <v>0</v>
      </c>
      <c r="AF642" s="3">
        <f t="shared" si="245"/>
        <v>0</v>
      </c>
      <c r="AH642">
        <f t="shared" si="246"/>
        <v>0</v>
      </c>
    </row>
    <row r="643" spans="1:34" hidden="1" outlineLevel="2" x14ac:dyDescent="0.25">
      <c r="B643" t="s">
        <v>477</v>
      </c>
      <c r="C643" s="73">
        <f>C634</f>
        <v>2</v>
      </c>
      <c r="D643" s="73" t="s">
        <v>684</v>
      </c>
      <c r="E643" s="73">
        <f>E634</f>
        <v>5</v>
      </c>
      <c r="F643" s="73">
        <f>F634</f>
        <v>21</v>
      </c>
      <c r="G643" s="73">
        <f>G634</f>
        <v>24</v>
      </c>
      <c r="H643" s="73">
        <f>H634</f>
        <v>0</v>
      </c>
      <c r="M643" s="2"/>
      <c r="N643" s="73">
        <f>N634</f>
        <v>0</v>
      </c>
      <c r="O643" s="73" t="str">
        <f>O634</f>
        <v>N</v>
      </c>
      <c r="P643" s="45" t="str">
        <f t="shared" si="249"/>
        <v>Beide</v>
      </c>
      <c r="Q643" s="73"/>
      <c r="R643" s="73"/>
      <c r="S643" s="73"/>
      <c r="T643" s="73">
        <f>T634</f>
        <v>7</v>
      </c>
      <c r="V643" s="74">
        <f>V634*3</f>
        <v>90000</v>
      </c>
      <c r="X643">
        <f t="shared" si="238"/>
        <v>0</v>
      </c>
      <c r="Y643">
        <f t="shared" si="239"/>
        <v>0</v>
      </c>
      <c r="Z643">
        <f t="shared" si="240"/>
        <v>0</v>
      </c>
      <c r="AA643">
        <f t="shared" si="241"/>
        <v>0</v>
      </c>
      <c r="AB643">
        <f t="shared" si="242"/>
        <v>0</v>
      </c>
      <c r="AC643">
        <f t="shared" si="243"/>
        <v>0</v>
      </c>
      <c r="AD643">
        <f t="shared" si="236"/>
        <v>0</v>
      </c>
      <c r="AE643">
        <f t="shared" si="244"/>
        <v>0</v>
      </c>
      <c r="AF643" s="3">
        <f t="shared" si="245"/>
        <v>0</v>
      </c>
      <c r="AH643">
        <f t="shared" si="246"/>
        <v>0</v>
      </c>
    </row>
    <row r="644" spans="1:34" hidden="1" outlineLevel="2" x14ac:dyDescent="0.25">
      <c r="B644" t="s">
        <v>462</v>
      </c>
      <c r="C644" s="73">
        <f>C634</f>
        <v>2</v>
      </c>
      <c r="D644" s="73" t="s">
        <v>684</v>
      </c>
      <c r="E644" s="73">
        <f>E634</f>
        <v>5</v>
      </c>
      <c r="F644" s="73">
        <f>F634</f>
        <v>21</v>
      </c>
      <c r="G644" s="73">
        <f>G634</f>
        <v>24</v>
      </c>
      <c r="H644" s="73">
        <f>H634</f>
        <v>0</v>
      </c>
      <c r="M644" s="2"/>
      <c r="N644" s="73">
        <f>N634</f>
        <v>0</v>
      </c>
      <c r="O644" s="73" t="str">
        <f>O634</f>
        <v>N</v>
      </c>
      <c r="P644" s="45" t="str">
        <f t="shared" si="249"/>
        <v>Beide</v>
      </c>
      <c r="Q644" s="73"/>
      <c r="R644" s="73"/>
      <c r="S644" s="73"/>
      <c r="T644" s="73">
        <f>T634</f>
        <v>7</v>
      </c>
      <c r="V644" s="74">
        <f>V634*5</f>
        <v>150000</v>
      </c>
      <c r="X644">
        <f t="shared" si="238"/>
        <v>0</v>
      </c>
      <c r="Y644">
        <f t="shared" si="239"/>
        <v>0</v>
      </c>
      <c r="Z644">
        <f t="shared" si="240"/>
        <v>0</v>
      </c>
      <c r="AA644">
        <f t="shared" si="241"/>
        <v>0</v>
      </c>
      <c r="AB644">
        <f t="shared" si="242"/>
        <v>0</v>
      </c>
      <c r="AC644">
        <f t="shared" si="243"/>
        <v>0</v>
      </c>
      <c r="AD644">
        <f t="shared" si="236"/>
        <v>0</v>
      </c>
      <c r="AE644">
        <f t="shared" si="244"/>
        <v>0</v>
      </c>
      <c r="AF644" s="3">
        <f t="shared" si="245"/>
        <v>0</v>
      </c>
      <c r="AH644">
        <f t="shared" si="246"/>
        <v>0</v>
      </c>
    </row>
    <row r="645" spans="1:34" hidden="1" outlineLevel="2" x14ac:dyDescent="0.25">
      <c r="B645" t="s">
        <v>457</v>
      </c>
      <c r="C645" s="73">
        <f>C634</f>
        <v>2</v>
      </c>
      <c r="D645" s="73" t="s">
        <v>684</v>
      </c>
      <c r="E645" s="73">
        <f>E634</f>
        <v>5</v>
      </c>
      <c r="F645" s="73">
        <f>F634</f>
        <v>21</v>
      </c>
      <c r="G645" s="73">
        <f>G634</f>
        <v>24</v>
      </c>
      <c r="H645" s="73">
        <f>H634</f>
        <v>0</v>
      </c>
      <c r="M645" s="2"/>
      <c r="N645" s="73">
        <f>N634</f>
        <v>0</v>
      </c>
      <c r="O645" s="73" t="str">
        <f>O634</f>
        <v>N</v>
      </c>
      <c r="P645" s="45" t="str">
        <f t="shared" si="249"/>
        <v>Beide</v>
      </c>
      <c r="Q645" s="73"/>
      <c r="R645" s="73"/>
      <c r="S645" s="73"/>
      <c r="T645" s="73">
        <f>T634</f>
        <v>7</v>
      </c>
      <c r="V645" s="74">
        <f>V634*2</f>
        <v>60000</v>
      </c>
      <c r="X645">
        <f t="shared" si="238"/>
        <v>0</v>
      </c>
      <c r="Y645">
        <f t="shared" si="239"/>
        <v>0</v>
      </c>
      <c r="Z645">
        <f t="shared" si="240"/>
        <v>0</v>
      </c>
      <c r="AA645">
        <f t="shared" si="241"/>
        <v>0</v>
      </c>
      <c r="AB645">
        <f t="shared" si="242"/>
        <v>0</v>
      </c>
      <c r="AC645">
        <f t="shared" si="243"/>
        <v>0</v>
      </c>
      <c r="AD645">
        <f t="shared" si="236"/>
        <v>0</v>
      </c>
      <c r="AE645">
        <f t="shared" si="244"/>
        <v>0</v>
      </c>
      <c r="AF645" s="3">
        <f t="shared" si="245"/>
        <v>0</v>
      </c>
      <c r="AH645">
        <f t="shared" si="246"/>
        <v>0</v>
      </c>
    </row>
    <row r="646" spans="1:34" hidden="1" outlineLevel="2" x14ac:dyDescent="0.25">
      <c r="B646" t="s">
        <v>464</v>
      </c>
      <c r="C646" s="73">
        <f>C634</f>
        <v>2</v>
      </c>
      <c r="D646" s="73" t="s">
        <v>684</v>
      </c>
      <c r="E646" s="73">
        <f>E634</f>
        <v>5</v>
      </c>
      <c r="F646" s="73">
        <f>F634</f>
        <v>21</v>
      </c>
      <c r="G646" s="73">
        <f>G634</f>
        <v>24</v>
      </c>
      <c r="H646" s="73">
        <f>H634</f>
        <v>0</v>
      </c>
      <c r="M646" s="2"/>
      <c r="N646" s="73">
        <f>N634</f>
        <v>0</v>
      </c>
      <c r="O646" s="73" t="str">
        <f>O634</f>
        <v>N</v>
      </c>
      <c r="P646" s="45" t="str">
        <f t="shared" si="249"/>
        <v>Beide</v>
      </c>
      <c r="Q646" s="73"/>
      <c r="R646" s="73"/>
      <c r="S646" s="73"/>
      <c r="T646" s="73">
        <f>T634</f>
        <v>7</v>
      </c>
      <c r="V646" s="74">
        <f>V634*4</f>
        <v>120000</v>
      </c>
      <c r="X646">
        <f t="shared" si="238"/>
        <v>0</v>
      </c>
      <c r="Y646">
        <f t="shared" si="239"/>
        <v>0</v>
      </c>
      <c r="Z646">
        <f t="shared" si="240"/>
        <v>0</v>
      </c>
      <c r="AA646">
        <f t="shared" si="241"/>
        <v>0</v>
      </c>
      <c r="AB646">
        <f t="shared" si="242"/>
        <v>0</v>
      </c>
      <c r="AC646">
        <f t="shared" si="243"/>
        <v>0</v>
      </c>
      <c r="AD646">
        <f t="shared" si="236"/>
        <v>0</v>
      </c>
      <c r="AE646">
        <f t="shared" si="244"/>
        <v>0</v>
      </c>
      <c r="AF646" s="3">
        <f t="shared" si="245"/>
        <v>0</v>
      </c>
      <c r="AH646">
        <f t="shared" si="246"/>
        <v>0</v>
      </c>
    </row>
    <row r="647" spans="1:34" hidden="1" outlineLevel="2" x14ac:dyDescent="0.25">
      <c r="B647" t="s">
        <v>458</v>
      </c>
      <c r="C647" s="73">
        <f>C634</f>
        <v>2</v>
      </c>
      <c r="D647" s="73" t="s">
        <v>684</v>
      </c>
      <c r="E647" s="73">
        <f>E634</f>
        <v>5</v>
      </c>
      <c r="F647" s="73">
        <f>F634</f>
        <v>21</v>
      </c>
      <c r="G647" s="73">
        <f>G634</f>
        <v>24</v>
      </c>
      <c r="H647" s="73">
        <f>H634</f>
        <v>0</v>
      </c>
      <c r="M647" s="2"/>
      <c r="N647" s="73">
        <f>N634</f>
        <v>0</v>
      </c>
      <c r="O647" s="73" t="str">
        <f>O634</f>
        <v>N</v>
      </c>
      <c r="P647" s="45" t="str">
        <f t="shared" si="249"/>
        <v>Beide</v>
      </c>
      <c r="Q647" s="73"/>
      <c r="R647" s="73"/>
      <c r="S647" s="73"/>
      <c r="T647" s="73">
        <f>T634*1.2</f>
        <v>8.4</v>
      </c>
      <c r="V647" s="74">
        <f>V634*2</f>
        <v>60000</v>
      </c>
      <c r="X647">
        <f t="shared" si="238"/>
        <v>0</v>
      </c>
      <c r="Y647">
        <f t="shared" si="239"/>
        <v>0</v>
      </c>
      <c r="Z647">
        <f t="shared" si="240"/>
        <v>0</v>
      </c>
      <c r="AA647">
        <f t="shared" si="241"/>
        <v>0</v>
      </c>
      <c r="AB647">
        <f t="shared" si="242"/>
        <v>0</v>
      </c>
      <c r="AC647">
        <f t="shared" si="243"/>
        <v>0</v>
      </c>
      <c r="AD647">
        <f t="shared" si="236"/>
        <v>0</v>
      </c>
      <c r="AE647">
        <f t="shared" si="244"/>
        <v>0</v>
      </c>
      <c r="AF647" s="3">
        <f t="shared" si="245"/>
        <v>0</v>
      </c>
      <c r="AH647">
        <f t="shared" si="246"/>
        <v>0</v>
      </c>
    </row>
    <row r="648" spans="1:34" hidden="1" outlineLevel="2" x14ac:dyDescent="0.25">
      <c r="B648" t="s">
        <v>233</v>
      </c>
      <c r="C648" s="73">
        <f>C634</f>
        <v>2</v>
      </c>
      <c r="D648" s="73" t="s">
        <v>684</v>
      </c>
      <c r="E648" s="73">
        <f>E634</f>
        <v>5</v>
      </c>
      <c r="F648" s="73">
        <f>F634</f>
        <v>21</v>
      </c>
      <c r="G648" s="73">
        <f>G634</f>
        <v>24</v>
      </c>
      <c r="H648" s="73">
        <f>H634</f>
        <v>0</v>
      </c>
      <c r="M648" s="2"/>
      <c r="N648" s="73">
        <f>N634</f>
        <v>0</v>
      </c>
      <c r="O648" s="73" t="str">
        <f>O634</f>
        <v>N</v>
      </c>
      <c r="P648" s="45" t="str">
        <f t="shared" ref="P648:P653" si="250">IF(P599="Beide",P599,"Clan")</f>
        <v>Beide</v>
      </c>
      <c r="Q648" s="73"/>
      <c r="R648" s="73"/>
      <c r="S648" s="73"/>
      <c r="T648" s="73">
        <f>T634</f>
        <v>7</v>
      </c>
      <c r="V648" s="74">
        <f>V634*1.5</f>
        <v>45000</v>
      </c>
      <c r="X648">
        <f t="shared" si="238"/>
        <v>0</v>
      </c>
      <c r="Y648">
        <f t="shared" si="239"/>
        <v>0</v>
      </c>
      <c r="Z648">
        <f t="shared" si="240"/>
        <v>0</v>
      </c>
      <c r="AA648">
        <f t="shared" si="241"/>
        <v>0</v>
      </c>
      <c r="AB648">
        <f t="shared" si="242"/>
        <v>0</v>
      </c>
      <c r="AC648">
        <f t="shared" si="243"/>
        <v>0</v>
      </c>
      <c r="AD648">
        <f t="shared" si="236"/>
        <v>0</v>
      </c>
      <c r="AE648">
        <f t="shared" si="244"/>
        <v>0</v>
      </c>
      <c r="AF648" s="3">
        <f t="shared" si="245"/>
        <v>0</v>
      </c>
      <c r="AH648">
        <f t="shared" si="246"/>
        <v>0</v>
      </c>
    </row>
    <row r="649" spans="1:34" hidden="1" outlineLevel="2" x14ac:dyDescent="0.25">
      <c r="B649" t="s">
        <v>478</v>
      </c>
      <c r="C649" s="73">
        <f>C634</f>
        <v>2</v>
      </c>
      <c r="D649" s="73" t="s">
        <v>684</v>
      </c>
      <c r="E649" s="73">
        <f>E634</f>
        <v>5</v>
      </c>
      <c r="F649" s="73">
        <f>F634</f>
        <v>21</v>
      </c>
      <c r="G649" s="73">
        <f>G634</f>
        <v>24</v>
      </c>
      <c r="H649" s="73">
        <f>H634</f>
        <v>0</v>
      </c>
      <c r="M649" s="2"/>
      <c r="N649" s="73">
        <f>N634</f>
        <v>0</v>
      </c>
      <c r="O649" s="73" t="str">
        <f>O634</f>
        <v>N</v>
      </c>
      <c r="P649" s="45" t="str">
        <f t="shared" si="250"/>
        <v>Beide</v>
      </c>
      <c r="Q649" s="73"/>
      <c r="R649" s="73"/>
      <c r="S649" s="73"/>
      <c r="T649" s="73">
        <f>T634</f>
        <v>7</v>
      </c>
      <c r="V649" s="74">
        <f>V634*2</f>
        <v>60000</v>
      </c>
      <c r="X649">
        <f t="shared" si="238"/>
        <v>0</v>
      </c>
      <c r="Y649">
        <f t="shared" si="239"/>
        <v>0</v>
      </c>
      <c r="Z649">
        <f t="shared" si="240"/>
        <v>0</v>
      </c>
      <c r="AA649">
        <f t="shared" si="241"/>
        <v>0</v>
      </c>
      <c r="AB649">
        <f t="shared" si="242"/>
        <v>0</v>
      </c>
      <c r="AC649">
        <f t="shared" si="243"/>
        <v>0</v>
      </c>
      <c r="AD649">
        <f t="shared" ref="AD649:AD712" si="251">(I649+J649)*Q649*IF(O649="J",IF(P649="Innere Sphäre",0.25,0)+IF(P649="Clan",0.2,0)+IF(P649="Beide",0.2,0),0)</f>
        <v>0</v>
      </c>
      <c r="AE649">
        <f t="shared" si="244"/>
        <v>0</v>
      </c>
      <c r="AF649" s="3">
        <f t="shared" si="245"/>
        <v>0</v>
      </c>
      <c r="AH649">
        <f t="shared" si="246"/>
        <v>0</v>
      </c>
    </row>
    <row r="650" spans="1:34" hidden="1" outlineLevel="2" x14ac:dyDescent="0.25">
      <c r="B650" t="s">
        <v>479</v>
      </c>
      <c r="C650" s="73">
        <f>C634</f>
        <v>2</v>
      </c>
      <c r="D650" s="73" t="s">
        <v>684</v>
      </c>
      <c r="E650" s="73">
        <f>E634</f>
        <v>5</v>
      </c>
      <c r="F650" s="73">
        <f>F634</f>
        <v>21</v>
      </c>
      <c r="G650" s="73">
        <f>G634</f>
        <v>24</v>
      </c>
      <c r="H650" s="73">
        <f>H634</f>
        <v>0</v>
      </c>
      <c r="M650" s="2"/>
      <c r="N650" s="73">
        <f>N634</f>
        <v>0</v>
      </c>
      <c r="O650" s="73" t="str">
        <f>O634</f>
        <v>N</v>
      </c>
      <c r="P650" s="45" t="str">
        <f t="shared" si="250"/>
        <v>Beide</v>
      </c>
      <c r="Q650" s="73"/>
      <c r="R650" s="73"/>
      <c r="S650" s="73"/>
      <c r="T650" s="73">
        <f>T634</f>
        <v>7</v>
      </c>
      <c r="V650" s="74">
        <f>V634*3</f>
        <v>90000</v>
      </c>
      <c r="X650">
        <f t="shared" si="238"/>
        <v>0</v>
      </c>
      <c r="Y650">
        <f t="shared" si="239"/>
        <v>0</v>
      </c>
      <c r="Z650">
        <f t="shared" si="240"/>
        <v>0</v>
      </c>
      <c r="AA650">
        <f t="shared" si="241"/>
        <v>0</v>
      </c>
      <c r="AB650">
        <f t="shared" si="242"/>
        <v>0</v>
      </c>
      <c r="AC650">
        <f t="shared" si="243"/>
        <v>0</v>
      </c>
      <c r="AD650">
        <f t="shared" si="251"/>
        <v>0</v>
      </c>
      <c r="AE650">
        <f t="shared" si="244"/>
        <v>0</v>
      </c>
      <c r="AF650" s="3">
        <f t="shared" si="245"/>
        <v>0</v>
      </c>
      <c r="AH650">
        <f t="shared" si="246"/>
        <v>0</v>
      </c>
    </row>
    <row r="651" spans="1:34" hidden="1" outlineLevel="2" x14ac:dyDescent="0.25">
      <c r="B651" t="s">
        <v>459</v>
      </c>
      <c r="C651" s="73">
        <f>C634</f>
        <v>2</v>
      </c>
      <c r="D651" s="73" t="s">
        <v>683</v>
      </c>
      <c r="E651" s="73">
        <f>E634</f>
        <v>5</v>
      </c>
      <c r="F651" s="73">
        <f>F634</f>
        <v>21</v>
      </c>
      <c r="G651" s="73">
        <f>G634</f>
        <v>24</v>
      </c>
      <c r="H651" s="73">
        <f>H634</f>
        <v>0</v>
      </c>
      <c r="M651" s="2"/>
      <c r="N651" s="73">
        <f>N634</f>
        <v>0</v>
      </c>
      <c r="O651" s="73" t="str">
        <f>O634</f>
        <v>N</v>
      </c>
      <c r="P651" s="45" t="str">
        <f t="shared" si="250"/>
        <v>Beide</v>
      </c>
      <c r="Q651" s="73"/>
      <c r="R651" s="73"/>
      <c r="S651" s="73"/>
      <c r="T651" s="73">
        <f>T634/2</f>
        <v>3.5</v>
      </c>
      <c r="V651" s="74">
        <f>V634*2</f>
        <v>60000</v>
      </c>
      <c r="X651">
        <f t="shared" si="238"/>
        <v>0</v>
      </c>
      <c r="Y651">
        <f t="shared" si="239"/>
        <v>0</v>
      </c>
      <c r="Z651">
        <f t="shared" si="240"/>
        <v>0</v>
      </c>
      <c r="AA651">
        <f t="shared" si="241"/>
        <v>0</v>
      </c>
      <c r="AB651">
        <f t="shared" si="242"/>
        <v>0</v>
      </c>
      <c r="AC651">
        <f t="shared" si="243"/>
        <v>0</v>
      </c>
      <c r="AD651">
        <f t="shared" si="251"/>
        <v>0</v>
      </c>
      <c r="AE651">
        <f t="shared" si="244"/>
        <v>0</v>
      </c>
      <c r="AF651" s="3">
        <f t="shared" si="245"/>
        <v>0</v>
      </c>
      <c r="AH651">
        <f t="shared" si="246"/>
        <v>0</v>
      </c>
    </row>
    <row r="652" spans="1:34" hidden="1" outlineLevel="2" x14ac:dyDescent="0.25">
      <c r="B652" t="s">
        <v>461</v>
      </c>
      <c r="C652" s="73">
        <f>C634</f>
        <v>2</v>
      </c>
      <c r="D652" s="73" t="s">
        <v>684</v>
      </c>
      <c r="E652" s="73">
        <f>E634</f>
        <v>5</v>
      </c>
      <c r="F652" s="73">
        <f>F634</f>
        <v>21</v>
      </c>
      <c r="G652" s="73">
        <f>G634</f>
        <v>24</v>
      </c>
      <c r="H652" s="73">
        <f>H634</f>
        <v>0</v>
      </c>
      <c r="M652" s="2"/>
      <c r="N652" s="73">
        <f>N634</f>
        <v>0</v>
      </c>
      <c r="O652" s="73" t="str">
        <f>O634</f>
        <v>N</v>
      </c>
      <c r="P652" s="45" t="str">
        <f t="shared" si="250"/>
        <v>Beide</v>
      </c>
      <c r="Q652" s="73"/>
      <c r="R652" s="73"/>
      <c r="S652" s="73"/>
      <c r="T652" s="73">
        <f>T634</f>
        <v>7</v>
      </c>
      <c r="V652" s="74">
        <f>V634</f>
        <v>30000</v>
      </c>
      <c r="X652">
        <f t="shared" si="238"/>
        <v>0</v>
      </c>
      <c r="Y652">
        <f t="shared" si="239"/>
        <v>0</v>
      </c>
      <c r="Z652">
        <f t="shared" si="240"/>
        <v>0</v>
      </c>
      <c r="AA652">
        <f t="shared" si="241"/>
        <v>0</v>
      </c>
      <c r="AB652">
        <f t="shared" si="242"/>
        <v>0</v>
      </c>
      <c r="AC652">
        <f t="shared" si="243"/>
        <v>0</v>
      </c>
      <c r="AD652">
        <f t="shared" si="251"/>
        <v>0</v>
      </c>
      <c r="AE652">
        <f t="shared" si="244"/>
        <v>0</v>
      </c>
      <c r="AF652" s="3">
        <f t="shared" si="245"/>
        <v>0</v>
      </c>
      <c r="AH652">
        <f t="shared" si="246"/>
        <v>0</v>
      </c>
    </row>
    <row r="653" spans="1:34" hidden="1" outlineLevel="2" x14ac:dyDescent="0.25">
      <c r="B653" t="s">
        <v>466</v>
      </c>
      <c r="C653" s="73">
        <f>C634</f>
        <v>2</v>
      </c>
      <c r="D653" s="73" t="s">
        <v>684</v>
      </c>
      <c r="E653" s="73">
        <f>E634</f>
        <v>5</v>
      </c>
      <c r="F653" s="73">
        <f>F634</f>
        <v>21</v>
      </c>
      <c r="G653" s="73">
        <f>G634/2</f>
        <v>12</v>
      </c>
      <c r="H653" s="73">
        <f>H634</f>
        <v>0</v>
      </c>
      <c r="M653" s="2"/>
      <c r="N653" s="73">
        <f>N634</f>
        <v>0</v>
      </c>
      <c r="O653" s="73" t="str">
        <f>O634</f>
        <v>N</v>
      </c>
      <c r="P653" s="45" t="str">
        <f t="shared" si="250"/>
        <v>Beide</v>
      </c>
      <c r="Q653" s="73"/>
      <c r="R653" s="73"/>
      <c r="S653" s="73"/>
      <c r="T653" s="73">
        <f>T634*1.3</f>
        <v>9.1</v>
      </c>
      <c r="V653" s="74">
        <f>V634*2</f>
        <v>60000</v>
      </c>
      <c r="X653">
        <f t="shared" si="238"/>
        <v>0</v>
      </c>
      <c r="Y653">
        <f t="shared" si="239"/>
        <v>0</v>
      </c>
      <c r="Z653">
        <f t="shared" si="240"/>
        <v>0</v>
      </c>
      <c r="AA653">
        <f t="shared" si="241"/>
        <v>0</v>
      </c>
      <c r="AB653">
        <f t="shared" si="242"/>
        <v>0</v>
      </c>
      <c r="AC653">
        <f t="shared" si="243"/>
        <v>0</v>
      </c>
      <c r="AD653">
        <f t="shared" si="251"/>
        <v>0</v>
      </c>
      <c r="AE653">
        <f t="shared" si="244"/>
        <v>0</v>
      </c>
      <c r="AF653" s="3">
        <f t="shared" si="245"/>
        <v>0</v>
      </c>
      <c r="AH653">
        <f t="shared" si="246"/>
        <v>0</v>
      </c>
    </row>
    <row r="654" spans="1:34" s="25" customFormat="1" hidden="1" outlineLevel="1" collapsed="1" x14ac:dyDescent="0.25">
      <c r="A654" s="25" t="s">
        <v>405</v>
      </c>
      <c r="B654" s="25" t="s">
        <v>53</v>
      </c>
      <c r="C654" s="45">
        <v>4</v>
      </c>
      <c r="D654" s="45" t="s">
        <v>684</v>
      </c>
      <c r="E654" s="45">
        <v>10</v>
      </c>
      <c r="F654" s="45">
        <v>21</v>
      </c>
      <c r="G654" s="45">
        <v>12</v>
      </c>
      <c r="H654" s="45">
        <v>1</v>
      </c>
      <c r="I654" s="2"/>
      <c r="J654" s="2"/>
      <c r="K654" s="2"/>
      <c r="L654" s="2"/>
      <c r="M654" s="2"/>
      <c r="N654" s="45">
        <v>0</v>
      </c>
      <c r="O654" s="45" t="s">
        <v>636</v>
      </c>
      <c r="P654" s="45" t="str">
        <f t="shared" ref="P654:P673" si="252">IF(P608="Beide",P608,"Innere Sphäre")</f>
        <v>Beide</v>
      </c>
      <c r="Q654" s="45">
        <v>5</v>
      </c>
      <c r="R654" s="45">
        <v>2</v>
      </c>
      <c r="S654" s="45">
        <v>90</v>
      </c>
      <c r="T654" s="45">
        <v>11</v>
      </c>
      <c r="U654" s="48">
        <v>100000</v>
      </c>
      <c r="V654" s="48">
        <v>30000</v>
      </c>
      <c r="X654" s="25">
        <f t="shared" si="238"/>
        <v>0</v>
      </c>
      <c r="Y654" s="25">
        <f t="shared" si="239"/>
        <v>0</v>
      </c>
      <c r="Z654" s="25">
        <f t="shared" si="240"/>
        <v>0</v>
      </c>
      <c r="AA654" s="25">
        <f t="shared" si="241"/>
        <v>0</v>
      </c>
      <c r="AB654" s="25">
        <f t="shared" si="242"/>
        <v>0</v>
      </c>
      <c r="AC654" s="25">
        <f t="shared" si="243"/>
        <v>0</v>
      </c>
      <c r="AD654" s="25">
        <f t="shared" si="251"/>
        <v>0</v>
      </c>
      <c r="AE654" s="25">
        <f t="shared" si="244"/>
        <v>0</v>
      </c>
      <c r="AF654" s="48">
        <f t="shared" si="245"/>
        <v>0</v>
      </c>
      <c r="AH654" s="25">
        <f t="shared" si="246"/>
        <v>0</v>
      </c>
    </row>
    <row r="655" spans="1:34" hidden="1" outlineLevel="2" x14ac:dyDescent="0.25">
      <c r="B655" t="s">
        <v>463</v>
      </c>
      <c r="C655" s="73">
        <f>C654</f>
        <v>4</v>
      </c>
      <c r="D655" s="73" t="s">
        <v>693</v>
      </c>
      <c r="E655" s="73">
        <f>E654</f>
        <v>10</v>
      </c>
      <c r="F655" s="73">
        <f>F654</f>
        <v>21</v>
      </c>
      <c r="G655" s="73">
        <f>G654</f>
        <v>12</v>
      </c>
      <c r="H655" s="73">
        <f>H654</f>
        <v>1</v>
      </c>
      <c r="M655" s="2"/>
      <c r="N655" s="73">
        <f>N654</f>
        <v>0</v>
      </c>
      <c r="O655" s="73" t="str">
        <f>O654</f>
        <v>N</v>
      </c>
      <c r="P655" s="45" t="str">
        <f t="shared" si="252"/>
        <v>Beide</v>
      </c>
      <c r="Q655" s="73"/>
      <c r="R655" s="73"/>
      <c r="S655" s="73"/>
      <c r="T655" s="73">
        <f>T654</f>
        <v>11</v>
      </c>
      <c r="V655" s="74">
        <f>V654*3</f>
        <v>90000</v>
      </c>
      <c r="X655">
        <f t="shared" si="238"/>
        <v>0</v>
      </c>
      <c r="Y655">
        <f t="shared" si="239"/>
        <v>0</v>
      </c>
      <c r="Z655">
        <f t="shared" si="240"/>
        <v>0</v>
      </c>
      <c r="AA655">
        <f t="shared" si="241"/>
        <v>0</v>
      </c>
      <c r="AB655">
        <f t="shared" si="242"/>
        <v>0</v>
      </c>
      <c r="AC655">
        <f t="shared" si="243"/>
        <v>0</v>
      </c>
      <c r="AD655">
        <f t="shared" si="251"/>
        <v>0</v>
      </c>
      <c r="AE655">
        <f t="shared" si="244"/>
        <v>0</v>
      </c>
      <c r="AF655" s="3">
        <f t="shared" si="245"/>
        <v>0</v>
      </c>
      <c r="AH655">
        <f t="shared" si="246"/>
        <v>0</v>
      </c>
    </row>
    <row r="656" spans="1:34" hidden="1" outlineLevel="2" x14ac:dyDescent="0.25">
      <c r="B656" t="s">
        <v>279</v>
      </c>
      <c r="C656" s="73">
        <f>C654</f>
        <v>4</v>
      </c>
      <c r="D656" s="73" t="s">
        <v>683</v>
      </c>
      <c r="E656" s="73">
        <f>E654*0.8</f>
        <v>8</v>
      </c>
      <c r="F656" s="73">
        <f>F654</f>
        <v>21</v>
      </c>
      <c r="G656" s="73">
        <f>G654</f>
        <v>12</v>
      </c>
      <c r="H656" s="73">
        <f>H654</f>
        <v>1</v>
      </c>
      <c r="M656" s="2"/>
      <c r="N656" s="73">
        <f>N654</f>
        <v>0</v>
      </c>
      <c r="O656" s="73" t="str">
        <f>O654</f>
        <v>N</v>
      </c>
      <c r="P656" s="45" t="str">
        <f t="shared" si="252"/>
        <v>Beide</v>
      </c>
      <c r="Q656" s="73"/>
      <c r="R656" s="73"/>
      <c r="S656" s="73"/>
      <c r="T656" s="73">
        <f>T654</f>
        <v>11</v>
      </c>
      <c r="V656" s="74">
        <f>V654*1.5</f>
        <v>45000</v>
      </c>
      <c r="X656">
        <f t="shared" si="238"/>
        <v>0</v>
      </c>
      <c r="Y656">
        <f t="shared" si="239"/>
        <v>0</v>
      </c>
      <c r="Z656">
        <f t="shared" si="240"/>
        <v>0</v>
      </c>
      <c r="AA656">
        <f t="shared" si="241"/>
        <v>0</v>
      </c>
      <c r="AB656">
        <f t="shared" si="242"/>
        <v>0</v>
      </c>
      <c r="AC656">
        <f t="shared" si="243"/>
        <v>0</v>
      </c>
      <c r="AD656">
        <f t="shared" si="251"/>
        <v>0</v>
      </c>
      <c r="AE656">
        <f t="shared" si="244"/>
        <v>0</v>
      </c>
      <c r="AF656" s="3">
        <f t="shared" si="245"/>
        <v>0</v>
      </c>
      <c r="AH656">
        <f t="shared" si="246"/>
        <v>0</v>
      </c>
    </row>
    <row r="657" spans="2:34" hidden="1" outlineLevel="2" x14ac:dyDescent="0.25">
      <c r="B657" t="s">
        <v>473</v>
      </c>
      <c r="C657" s="73">
        <f>C654</f>
        <v>4</v>
      </c>
      <c r="D657" s="73" t="s">
        <v>684</v>
      </c>
      <c r="E657" s="73">
        <f>E654</f>
        <v>10</v>
      </c>
      <c r="F657" s="73">
        <f>F654</f>
        <v>21</v>
      </c>
      <c r="G657" s="73">
        <f>G654</f>
        <v>12</v>
      </c>
      <c r="H657" s="73">
        <f>H654</f>
        <v>1</v>
      </c>
      <c r="M657" s="2"/>
      <c r="N657" s="73">
        <f>N654</f>
        <v>0</v>
      </c>
      <c r="O657" s="73" t="str">
        <f>O654</f>
        <v>N</v>
      </c>
      <c r="P657" s="45" t="str">
        <f t="shared" si="252"/>
        <v>Beide</v>
      </c>
      <c r="Q657" s="73"/>
      <c r="R657" s="73"/>
      <c r="S657" s="73"/>
      <c r="T657" s="73">
        <f>T654</f>
        <v>11</v>
      </c>
      <c r="V657" s="74">
        <f>V654*2</f>
        <v>60000</v>
      </c>
      <c r="X657">
        <f t="shared" ref="X657:X717" si="253">C657*(I657+J657+K657+L657)/(1+H657)</f>
        <v>0</v>
      </c>
      <c r="Y657">
        <f t="shared" ref="Y657:Y717" si="254">Q657*(I657+J657)+M657/G657</f>
        <v>0</v>
      </c>
      <c r="Z657">
        <f t="shared" ref="Z657:Z717" si="255">R657*(I657+J657)+M657/G657</f>
        <v>0</v>
      </c>
      <c r="AA657">
        <f t="shared" ref="AA657:AA717" si="256">S657*(I657+J657+K657+L657)+T657*(M657/G657)</f>
        <v>0</v>
      </c>
      <c r="AB657">
        <f t="shared" ref="AB657:AB717" si="257">15*M657/G657</f>
        <v>0</v>
      </c>
      <c r="AC657">
        <f t="shared" ref="AC657:AC717" si="258">E657*(I657+J657+K657+L657)/(H657+1)</f>
        <v>0</v>
      </c>
      <c r="AD657">
        <f t="shared" si="251"/>
        <v>0</v>
      </c>
      <c r="AE657">
        <f t="shared" ref="AE657:AE717" si="259">IF(AD657&gt;0,S657*(I657+J657)*0.25,0)</f>
        <v>0</v>
      </c>
      <c r="AF657" s="3">
        <f t="shared" ref="AF657:AF717" si="260">U657*(I657+J657+K657+L657)+V657/G657*M657</f>
        <v>0</v>
      </c>
      <c r="AH657">
        <f t="shared" ref="AH657:AH717" si="261">(K657+L657)*Q657*1.1</f>
        <v>0</v>
      </c>
    </row>
    <row r="658" spans="2:34" hidden="1" outlineLevel="2" x14ac:dyDescent="0.25">
      <c r="B658" t="s">
        <v>476</v>
      </c>
      <c r="C658" s="73">
        <f>C654</f>
        <v>4</v>
      </c>
      <c r="D658" s="73" t="s">
        <v>684</v>
      </c>
      <c r="E658" s="73">
        <f>E654</f>
        <v>10</v>
      </c>
      <c r="F658" s="73">
        <f>F654</f>
        <v>21</v>
      </c>
      <c r="G658" s="73">
        <f>G654</f>
        <v>12</v>
      </c>
      <c r="H658" s="73">
        <f>H654</f>
        <v>1</v>
      </c>
      <c r="M658" s="2"/>
      <c r="N658" s="73">
        <f>N654</f>
        <v>0</v>
      </c>
      <c r="O658" s="73" t="str">
        <f>O654</f>
        <v>N</v>
      </c>
      <c r="P658" s="45" t="str">
        <f t="shared" si="252"/>
        <v>Beide</v>
      </c>
      <c r="Q658" s="73"/>
      <c r="R658" s="73"/>
      <c r="S658" s="73"/>
      <c r="T658" s="73">
        <f>T654</f>
        <v>11</v>
      </c>
      <c r="V658" s="74">
        <f>V654*3</f>
        <v>90000</v>
      </c>
      <c r="X658">
        <f t="shared" si="253"/>
        <v>0</v>
      </c>
      <c r="Y658">
        <f t="shared" si="254"/>
        <v>0</v>
      </c>
      <c r="Z658">
        <f t="shared" si="255"/>
        <v>0</v>
      </c>
      <c r="AA658">
        <f t="shared" si="256"/>
        <v>0</v>
      </c>
      <c r="AB658">
        <f t="shared" si="257"/>
        <v>0</v>
      </c>
      <c r="AC658">
        <f t="shared" si="258"/>
        <v>0</v>
      </c>
      <c r="AD658">
        <f t="shared" si="251"/>
        <v>0</v>
      </c>
      <c r="AE658">
        <f t="shared" si="259"/>
        <v>0</v>
      </c>
      <c r="AF658" s="3">
        <f t="shared" si="260"/>
        <v>0</v>
      </c>
      <c r="AH658">
        <f t="shared" si="261"/>
        <v>0</v>
      </c>
    </row>
    <row r="659" spans="2:34" hidden="1" outlineLevel="2" x14ac:dyDescent="0.25">
      <c r="B659" t="s">
        <v>475</v>
      </c>
      <c r="C659" s="73">
        <f>C654</f>
        <v>4</v>
      </c>
      <c r="D659" s="73" t="s">
        <v>684</v>
      </c>
      <c r="E659" s="73">
        <f>E654</f>
        <v>10</v>
      </c>
      <c r="F659" s="73">
        <f>F654</f>
        <v>21</v>
      </c>
      <c r="G659" s="73">
        <f>G654</f>
        <v>12</v>
      </c>
      <c r="H659" s="73">
        <f>H654</f>
        <v>1</v>
      </c>
      <c r="M659" s="2"/>
      <c r="N659" s="73">
        <f>N654</f>
        <v>0</v>
      </c>
      <c r="O659" s="73" t="str">
        <f>O654</f>
        <v>N</v>
      </c>
      <c r="P659" s="45" t="str">
        <f t="shared" si="252"/>
        <v>Beide</v>
      </c>
      <c r="Q659" s="73"/>
      <c r="R659" s="73"/>
      <c r="S659" s="73"/>
      <c r="T659" s="73">
        <f>T654</f>
        <v>11</v>
      </c>
      <c r="V659" s="74">
        <f>V654</f>
        <v>30000</v>
      </c>
      <c r="X659">
        <f t="shared" si="253"/>
        <v>0</v>
      </c>
      <c r="Y659">
        <f t="shared" si="254"/>
        <v>0</v>
      </c>
      <c r="Z659">
        <f t="shared" si="255"/>
        <v>0</v>
      </c>
      <c r="AA659">
        <f t="shared" si="256"/>
        <v>0</v>
      </c>
      <c r="AB659">
        <f t="shared" si="257"/>
        <v>0</v>
      </c>
      <c r="AC659">
        <f t="shared" si="258"/>
        <v>0</v>
      </c>
      <c r="AD659">
        <f t="shared" si="251"/>
        <v>0</v>
      </c>
      <c r="AE659">
        <f t="shared" si="259"/>
        <v>0</v>
      </c>
      <c r="AF659" s="3">
        <f t="shared" si="260"/>
        <v>0</v>
      </c>
      <c r="AH659">
        <f t="shared" si="261"/>
        <v>0</v>
      </c>
    </row>
    <row r="660" spans="2:34" hidden="1" outlineLevel="2" x14ac:dyDescent="0.25">
      <c r="B660" t="s">
        <v>474</v>
      </c>
      <c r="C660" s="73">
        <f>C654</f>
        <v>4</v>
      </c>
      <c r="D660" s="73" t="s">
        <v>684</v>
      </c>
      <c r="E660" s="73">
        <f>E654</f>
        <v>10</v>
      </c>
      <c r="F660" s="73">
        <f>F654</f>
        <v>21</v>
      </c>
      <c r="G660" s="73">
        <f>G654</f>
        <v>12</v>
      </c>
      <c r="H660" s="73">
        <f>H654</f>
        <v>1</v>
      </c>
      <c r="M660" s="2"/>
      <c r="N660" s="73">
        <f>N654</f>
        <v>0</v>
      </c>
      <c r="O660" s="73" t="str">
        <f>O654</f>
        <v>N</v>
      </c>
      <c r="P660" s="45" t="str">
        <f t="shared" si="252"/>
        <v>Beide</v>
      </c>
      <c r="Q660" s="73"/>
      <c r="R660" s="73"/>
      <c r="S660" s="73"/>
      <c r="T660" s="73">
        <f>T654</f>
        <v>11</v>
      </c>
      <c r="V660" s="74">
        <f>V654*4</f>
        <v>120000</v>
      </c>
      <c r="X660">
        <f t="shared" si="253"/>
        <v>0</v>
      </c>
      <c r="Y660">
        <f t="shared" si="254"/>
        <v>0</v>
      </c>
      <c r="Z660">
        <f t="shared" si="255"/>
        <v>0</v>
      </c>
      <c r="AA660">
        <f t="shared" si="256"/>
        <v>0</v>
      </c>
      <c r="AB660">
        <f t="shared" si="257"/>
        <v>0</v>
      </c>
      <c r="AC660">
        <f t="shared" si="258"/>
        <v>0</v>
      </c>
      <c r="AD660">
        <f t="shared" si="251"/>
        <v>0</v>
      </c>
      <c r="AE660">
        <f t="shared" si="259"/>
        <v>0</v>
      </c>
      <c r="AF660" s="3">
        <f t="shared" si="260"/>
        <v>0</v>
      </c>
      <c r="AH660">
        <f t="shared" si="261"/>
        <v>0</v>
      </c>
    </row>
    <row r="661" spans="2:34" hidden="1" outlineLevel="2" x14ac:dyDescent="0.25">
      <c r="B661" t="s">
        <v>480</v>
      </c>
      <c r="C661" s="73">
        <f>C654</f>
        <v>4</v>
      </c>
      <c r="D661" s="73" t="s">
        <v>684</v>
      </c>
      <c r="E661" s="73">
        <f>E654</f>
        <v>10</v>
      </c>
      <c r="F661" s="73">
        <f>F654</f>
        <v>21</v>
      </c>
      <c r="G661" s="73">
        <f>G654</f>
        <v>12</v>
      </c>
      <c r="H661" s="73">
        <f>H654</f>
        <v>1</v>
      </c>
      <c r="M661" s="2"/>
      <c r="N661" s="73">
        <f>N654</f>
        <v>0</v>
      </c>
      <c r="O661" s="73" t="str">
        <f>O654</f>
        <v>N</v>
      </c>
      <c r="P661" s="45" t="str">
        <f t="shared" si="252"/>
        <v>Beide</v>
      </c>
      <c r="Q661" s="73"/>
      <c r="R661" s="73"/>
      <c r="S661" s="73"/>
      <c r="T661" s="73">
        <f>T654</f>
        <v>11</v>
      </c>
      <c r="V661" s="74">
        <f>V654*2.5</f>
        <v>75000</v>
      </c>
      <c r="X661">
        <f t="shared" si="253"/>
        <v>0</v>
      </c>
      <c r="Y661">
        <f t="shared" si="254"/>
        <v>0</v>
      </c>
      <c r="Z661">
        <f t="shared" si="255"/>
        <v>0</v>
      </c>
      <c r="AA661">
        <f t="shared" si="256"/>
        <v>0</v>
      </c>
      <c r="AB661">
        <f t="shared" si="257"/>
        <v>0</v>
      </c>
      <c r="AC661">
        <f t="shared" si="258"/>
        <v>0</v>
      </c>
      <c r="AD661">
        <f t="shared" si="251"/>
        <v>0</v>
      </c>
      <c r="AE661">
        <f t="shared" si="259"/>
        <v>0</v>
      </c>
      <c r="AF661" s="3">
        <f t="shared" si="260"/>
        <v>0</v>
      </c>
      <c r="AH661">
        <f t="shared" si="261"/>
        <v>0</v>
      </c>
    </row>
    <row r="662" spans="2:34" hidden="1" outlineLevel="2" x14ac:dyDescent="0.25">
      <c r="B662" t="s">
        <v>481</v>
      </c>
      <c r="C662" s="73">
        <f>C654</f>
        <v>4</v>
      </c>
      <c r="D662" s="73" t="s">
        <v>684</v>
      </c>
      <c r="E662" s="73">
        <f>E654</f>
        <v>10</v>
      </c>
      <c r="F662" s="73">
        <f>F654</f>
        <v>21</v>
      </c>
      <c r="G662" s="73">
        <f>G654/2</f>
        <v>6</v>
      </c>
      <c r="H662" s="73">
        <f>H654</f>
        <v>1</v>
      </c>
      <c r="M662" s="2"/>
      <c r="N662" s="73">
        <f>N654+2</f>
        <v>2</v>
      </c>
      <c r="O662" s="73" t="str">
        <f>O654</f>
        <v>N</v>
      </c>
      <c r="P662" s="45" t="str">
        <f t="shared" si="252"/>
        <v>Beide</v>
      </c>
      <c r="Q662" s="73"/>
      <c r="R662" s="73"/>
      <c r="S662" s="73"/>
      <c r="T662" s="73">
        <f>T654</f>
        <v>11</v>
      </c>
      <c r="V662" s="74">
        <f>V654*2</f>
        <v>60000</v>
      </c>
      <c r="X662">
        <f t="shared" si="253"/>
        <v>0</v>
      </c>
      <c r="Y662">
        <f t="shared" si="254"/>
        <v>0</v>
      </c>
      <c r="Z662">
        <f t="shared" si="255"/>
        <v>0</v>
      </c>
      <c r="AA662">
        <f t="shared" si="256"/>
        <v>0</v>
      </c>
      <c r="AB662">
        <f t="shared" si="257"/>
        <v>0</v>
      </c>
      <c r="AC662">
        <f t="shared" si="258"/>
        <v>0</v>
      </c>
      <c r="AD662">
        <f t="shared" si="251"/>
        <v>0</v>
      </c>
      <c r="AE662">
        <f t="shared" si="259"/>
        <v>0</v>
      </c>
      <c r="AF662" s="3">
        <f t="shared" si="260"/>
        <v>0</v>
      </c>
      <c r="AH662">
        <f t="shared" si="261"/>
        <v>0</v>
      </c>
    </row>
    <row r="663" spans="2:34" hidden="1" outlineLevel="2" x14ac:dyDescent="0.25">
      <c r="B663" t="s">
        <v>477</v>
      </c>
      <c r="C663" s="73">
        <f>C654</f>
        <v>4</v>
      </c>
      <c r="D663" s="73" t="s">
        <v>684</v>
      </c>
      <c r="E663" s="73">
        <f>E654</f>
        <v>10</v>
      </c>
      <c r="F663" s="73">
        <f>F654</f>
        <v>21</v>
      </c>
      <c r="G663" s="73">
        <f>G654</f>
        <v>12</v>
      </c>
      <c r="H663" s="73">
        <f>H654</f>
        <v>1</v>
      </c>
      <c r="M663" s="2"/>
      <c r="N663" s="73">
        <f>N654</f>
        <v>0</v>
      </c>
      <c r="O663" s="73" t="str">
        <f>O654</f>
        <v>N</v>
      </c>
      <c r="P663" s="45" t="str">
        <f t="shared" si="252"/>
        <v>Beide</v>
      </c>
      <c r="Q663" s="73"/>
      <c r="R663" s="73"/>
      <c r="S663" s="73"/>
      <c r="T663" s="73">
        <f>T654</f>
        <v>11</v>
      </c>
      <c r="V663" s="74">
        <f>V654*3</f>
        <v>90000</v>
      </c>
      <c r="X663">
        <f t="shared" si="253"/>
        <v>0</v>
      </c>
      <c r="Y663">
        <f t="shared" si="254"/>
        <v>0</v>
      </c>
      <c r="Z663">
        <f t="shared" si="255"/>
        <v>0</v>
      </c>
      <c r="AA663">
        <f t="shared" si="256"/>
        <v>0</v>
      </c>
      <c r="AB663">
        <f t="shared" si="257"/>
        <v>0</v>
      </c>
      <c r="AC663">
        <f t="shared" si="258"/>
        <v>0</v>
      </c>
      <c r="AD663">
        <f t="shared" si="251"/>
        <v>0</v>
      </c>
      <c r="AE663">
        <f t="shared" si="259"/>
        <v>0</v>
      </c>
      <c r="AF663" s="3">
        <f t="shared" si="260"/>
        <v>0</v>
      </c>
      <c r="AH663">
        <f t="shared" si="261"/>
        <v>0</v>
      </c>
    </row>
    <row r="664" spans="2:34" hidden="1" outlineLevel="2" x14ac:dyDescent="0.25">
      <c r="B664" t="s">
        <v>462</v>
      </c>
      <c r="C664" s="73">
        <f>C654</f>
        <v>4</v>
      </c>
      <c r="D664" s="73" t="s">
        <v>684</v>
      </c>
      <c r="E664" s="73">
        <f>E654</f>
        <v>10</v>
      </c>
      <c r="F664" s="73">
        <f>F654</f>
        <v>21</v>
      </c>
      <c r="G664" s="73">
        <f>G654</f>
        <v>12</v>
      </c>
      <c r="H664" s="73">
        <f>H654</f>
        <v>1</v>
      </c>
      <c r="M664" s="2"/>
      <c r="N664" s="73">
        <f>N654</f>
        <v>0</v>
      </c>
      <c r="O664" s="73" t="str">
        <f>O654</f>
        <v>N</v>
      </c>
      <c r="P664" s="45" t="str">
        <f t="shared" si="252"/>
        <v>Beide</v>
      </c>
      <c r="Q664" s="73"/>
      <c r="R664" s="73"/>
      <c r="S664" s="73"/>
      <c r="T664" s="73">
        <f>T654</f>
        <v>11</v>
      </c>
      <c r="V664" s="74">
        <f>V654*5</f>
        <v>150000</v>
      </c>
      <c r="X664">
        <f t="shared" si="253"/>
        <v>0</v>
      </c>
      <c r="Y664">
        <f t="shared" si="254"/>
        <v>0</v>
      </c>
      <c r="Z664">
        <f t="shared" si="255"/>
        <v>0</v>
      </c>
      <c r="AA664">
        <f t="shared" si="256"/>
        <v>0</v>
      </c>
      <c r="AB664">
        <f t="shared" si="257"/>
        <v>0</v>
      </c>
      <c r="AC664">
        <f t="shared" si="258"/>
        <v>0</v>
      </c>
      <c r="AD664">
        <f t="shared" si="251"/>
        <v>0</v>
      </c>
      <c r="AE664">
        <f t="shared" si="259"/>
        <v>0</v>
      </c>
      <c r="AF664" s="3">
        <f t="shared" si="260"/>
        <v>0</v>
      </c>
      <c r="AH664">
        <f t="shared" si="261"/>
        <v>0</v>
      </c>
    </row>
    <row r="665" spans="2:34" hidden="1" outlineLevel="2" x14ac:dyDescent="0.25">
      <c r="B665" t="s">
        <v>457</v>
      </c>
      <c r="C665" s="73">
        <f>C654</f>
        <v>4</v>
      </c>
      <c r="D665" s="73" t="s">
        <v>684</v>
      </c>
      <c r="E665" s="73">
        <f>E654</f>
        <v>10</v>
      </c>
      <c r="F665" s="73">
        <f>F654</f>
        <v>21</v>
      </c>
      <c r="G665" s="73">
        <f>G654</f>
        <v>12</v>
      </c>
      <c r="H665" s="73">
        <f>H654</f>
        <v>1</v>
      </c>
      <c r="M665" s="2"/>
      <c r="N665" s="73">
        <f>N654</f>
        <v>0</v>
      </c>
      <c r="O665" s="73" t="str">
        <f>O654</f>
        <v>N</v>
      </c>
      <c r="P665" s="45" t="str">
        <f t="shared" si="252"/>
        <v>Beide</v>
      </c>
      <c r="Q665" s="73"/>
      <c r="R665" s="73"/>
      <c r="S665" s="73"/>
      <c r="T665" s="73">
        <f>T654</f>
        <v>11</v>
      </c>
      <c r="V665" s="74">
        <f>V654*2</f>
        <v>60000</v>
      </c>
      <c r="X665">
        <f t="shared" si="253"/>
        <v>0</v>
      </c>
      <c r="Y665">
        <f t="shared" si="254"/>
        <v>0</v>
      </c>
      <c r="Z665">
        <f t="shared" si="255"/>
        <v>0</v>
      </c>
      <c r="AA665">
        <f t="shared" si="256"/>
        <v>0</v>
      </c>
      <c r="AB665">
        <f t="shared" si="257"/>
        <v>0</v>
      </c>
      <c r="AC665">
        <f t="shared" si="258"/>
        <v>0</v>
      </c>
      <c r="AD665">
        <f t="shared" si="251"/>
        <v>0</v>
      </c>
      <c r="AE665">
        <f t="shared" si="259"/>
        <v>0</v>
      </c>
      <c r="AF665" s="3">
        <f t="shared" si="260"/>
        <v>0</v>
      </c>
      <c r="AH665">
        <f t="shared" si="261"/>
        <v>0</v>
      </c>
    </row>
    <row r="666" spans="2:34" hidden="1" outlineLevel="2" x14ac:dyDescent="0.25">
      <c r="B666" t="s">
        <v>464</v>
      </c>
      <c r="C666" s="73">
        <f>C654</f>
        <v>4</v>
      </c>
      <c r="D666" s="73" t="s">
        <v>684</v>
      </c>
      <c r="E666" s="73">
        <f>E654</f>
        <v>10</v>
      </c>
      <c r="F666" s="73">
        <f>F654</f>
        <v>21</v>
      </c>
      <c r="G666" s="73">
        <f>G654</f>
        <v>12</v>
      </c>
      <c r="H666" s="73">
        <f>H654</f>
        <v>1</v>
      </c>
      <c r="M666" s="2"/>
      <c r="N666" s="73">
        <f>N654</f>
        <v>0</v>
      </c>
      <c r="O666" s="73" t="str">
        <f>O654</f>
        <v>N</v>
      </c>
      <c r="P666" s="45" t="str">
        <f t="shared" si="252"/>
        <v>Beide</v>
      </c>
      <c r="Q666" s="73"/>
      <c r="R666" s="73"/>
      <c r="S666" s="73"/>
      <c r="T666" s="73">
        <f>T654</f>
        <v>11</v>
      </c>
      <c r="V666" s="74">
        <f>V654*4</f>
        <v>120000</v>
      </c>
      <c r="X666">
        <f t="shared" si="253"/>
        <v>0</v>
      </c>
      <c r="Y666">
        <f t="shared" si="254"/>
        <v>0</v>
      </c>
      <c r="Z666">
        <f t="shared" si="255"/>
        <v>0</v>
      </c>
      <c r="AA666">
        <f t="shared" si="256"/>
        <v>0</v>
      </c>
      <c r="AB666">
        <f t="shared" si="257"/>
        <v>0</v>
      </c>
      <c r="AC666">
        <f t="shared" si="258"/>
        <v>0</v>
      </c>
      <c r="AD666">
        <f t="shared" si="251"/>
        <v>0</v>
      </c>
      <c r="AE666">
        <f t="shared" si="259"/>
        <v>0</v>
      </c>
      <c r="AF666" s="3">
        <f t="shared" si="260"/>
        <v>0</v>
      </c>
      <c r="AH666">
        <f t="shared" si="261"/>
        <v>0</v>
      </c>
    </row>
    <row r="667" spans="2:34" hidden="1" outlineLevel="2" x14ac:dyDescent="0.25">
      <c r="B667" t="s">
        <v>458</v>
      </c>
      <c r="C667" s="73">
        <f>C654</f>
        <v>4</v>
      </c>
      <c r="D667" s="73" t="s">
        <v>684</v>
      </c>
      <c r="E667" s="73">
        <f>E654</f>
        <v>10</v>
      </c>
      <c r="F667" s="73">
        <f>F654</f>
        <v>21</v>
      </c>
      <c r="G667" s="73">
        <f>G654</f>
        <v>12</v>
      </c>
      <c r="H667" s="73">
        <f>H654</f>
        <v>1</v>
      </c>
      <c r="M667" s="2"/>
      <c r="N667" s="73">
        <f>N654</f>
        <v>0</v>
      </c>
      <c r="O667" s="73" t="str">
        <f>O654</f>
        <v>N</v>
      </c>
      <c r="P667" s="45" t="str">
        <f t="shared" si="252"/>
        <v>Beide</v>
      </c>
      <c r="Q667" s="73"/>
      <c r="R667" s="73"/>
      <c r="S667" s="73"/>
      <c r="T667" s="73">
        <f>T654*1.2</f>
        <v>13.2</v>
      </c>
      <c r="V667" s="74">
        <f>V654*2</f>
        <v>60000</v>
      </c>
      <c r="X667">
        <f t="shared" si="253"/>
        <v>0</v>
      </c>
      <c r="Y667">
        <f t="shared" si="254"/>
        <v>0</v>
      </c>
      <c r="Z667">
        <f t="shared" si="255"/>
        <v>0</v>
      </c>
      <c r="AA667">
        <f t="shared" si="256"/>
        <v>0</v>
      </c>
      <c r="AB667">
        <f t="shared" si="257"/>
        <v>0</v>
      </c>
      <c r="AC667">
        <f t="shared" si="258"/>
        <v>0</v>
      </c>
      <c r="AD667">
        <f t="shared" si="251"/>
        <v>0</v>
      </c>
      <c r="AE667">
        <f t="shared" si="259"/>
        <v>0</v>
      </c>
      <c r="AF667" s="3">
        <f t="shared" si="260"/>
        <v>0</v>
      </c>
      <c r="AH667">
        <f t="shared" si="261"/>
        <v>0</v>
      </c>
    </row>
    <row r="668" spans="2:34" hidden="1" outlineLevel="2" x14ac:dyDescent="0.25">
      <c r="B668" t="s">
        <v>233</v>
      </c>
      <c r="C668" s="73">
        <f>C654</f>
        <v>4</v>
      </c>
      <c r="D668" s="73" t="s">
        <v>684</v>
      </c>
      <c r="E668" s="73">
        <f>E654</f>
        <v>10</v>
      </c>
      <c r="F668" s="73">
        <f>F654</f>
        <v>21</v>
      </c>
      <c r="G668" s="73">
        <f>G654</f>
        <v>12</v>
      </c>
      <c r="H668" s="73">
        <f>H654</f>
        <v>1</v>
      </c>
      <c r="M668" s="2"/>
      <c r="N668" s="73">
        <f>N654</f>
        <v>0</v>
      </c>
      <c r="O668" s="73" t="str">
        <f>O654</f>
        <v>N</v>
      </c>
      <c r="P668" s="45" t="str">
        <f t="shared" si="252"/>
        <v>Beide</v>
      </c>
      <c r="Q668" s="73"/>
      <c r="R668" s="73"/>
      <c r="S668" s="73"/>
      <c r="T668" s="73">
        <f>T654</f>
        <v>11</v>
      </c>
      <c r="V668" s="74">
        <f>V654*1.5</f>
        <v>45000</v>
      </c>
      <c r="X668">
        <f t="shared" si="253"/>
        <v>0</v>
      </c>
      <c r="Y668">
        <f t="shared" si="254"/>
        <v>0</v>
      </c>
      <c r="Z668">
        <f t="shared" si="255"/>
        <v>0</v>
      </c>
      <c r="AA668">
        <f t="shared" si="256"/>
        <v>0</v>
      </c>
      <c r="AB668">
        <f t="shared" si="257"/>
        <v>0</v>
      </c>
      <c r="AC668">
        <f t="shared" si="258"/>
        <v>0</v>
      </c>
      <c r="AD668">
        <f t="shared" si="251"/>
        <v>0</v>
      </c>
      <c r="AE668">
        <f t="shared" si="259"/>
        <v>0</v>
      </c>
      <c r="AF668" s="3">
        <f t="shared" si="260"/>
        <v>0</v>
      </c>
      <c r="AH668">
        <f t="shared" si="261"/>
        <v>0</v>
      </c>
    </row>
    <row r="669" spans="2:34" hidden="1" outlineLevel="2" x14ac:dyDescent="0.25">
      <c r="B669" t="s">
        <v>478</v>
      </c>
      <c r="C669" s="73">
        <f>C654</f>
        <v>4</v>
      </c>
      <c r="D669" s="73" t="s">
        <v>684</v>
      </c>
      <c r="E669" s="73">
        <f>E654</f>
        <v>10</v>
      </c>
      <c r="F669" s="73">
        <f>F654</f>
        <v>21</v>
      </c>
      <c r="G669" s="73">
        <f>G654</f>
        <v>12</v>
      </c>
      <c r="H669" s="73">
        <f>H654</f>
        <v>1</v>
      </c>
      <c r="M669" s="2"/>
      <c r="N669" s="73">
        <f>N654</f>
        <v>0</v>
      </c>
      <c r="O669" s="73" t="str">
        <f>O654</f>
        <v>N</v>
      </c>
      <c r="P669" s="45" t="str">
        <f t="shared" si="252"/>
        <v>Beide</v>
      </c>
      <c r="Q669" s="73"/>
      <c r="R669" s="73"/>
      <c r="S669" s="73"/>
      <c r="T669" s="73">
        <f>T654</f>
        <v>11</v>
      </c>
      <c r="V669" s="74">
        <f>V654*2</f>
        <v>60000</v>
      </c>
      <c r="X669">
        <f t="shared" si="253"/>
        <v>0</v>
      </c>
      <c r="Y669">
        <f t="shared" si="254"/>
        <v>0</v>
      </c>
      <c r="Z669">
        <f t="shared" si="255"/>
        <v>0</v>
      </c>
      <c r="AA669">
        <f t="shared" si="256"/>
        <v>0</v>
      </c>
      <c r="AB669">
        <f t="shared" si="257"/>
        <v>0</v>
      </c>
      <c r="AC669">
        <f t="shared" si="258"/>
        <v>0</v>
      </c>
      <c r="AD669">
        <f t="shared" si="251"/>
        <v>0</v>
      </c>
      <c r="AE669">
        <f t="shared" si="259"/>
        <v>0</v>
      </c>
      <c r="AF669" s="3">
        <f t="shared" si="260"/>
        <v>0</v>
      </c>
      <c r="AH669">
        <f t="shared" si="261"/>
        <v>0</v>
      </c>
    </row>
    <row r="670" spans="2:34" hidden="1" outlineLevel="2" x14ac:dyDescent="0.25">
      <c r="B670" t="s">
        <v>479</v>
      </c>
      <c r="C670" s="73">
        <f>C654</f>
        <v>4</v>
      </c>
      <c r="D670" s="73" t="s">
        <v>684</v>
      </c>
      <c r="E670" s="73">
        <f>E654</f>
        <v>10</v>
      </c>
      <c r="F670" s="73">
        <f>F654</f>
        <v>21</v>
      </c>
      <c r="G670" s="73">
        <f>G654</f>
        <v>12</v>
      </c>
      <c r="H670" s="73">
        <f>H654</f>
        <v>1</v>
      </c>
      <c r="M670" s="2"/>
      <c r="N670" s="73">
        <f>N654</f>
        <v>0</v>
      </c>
      <c r="O670" s="73" t="str">
        <f>O654</f>
        <v>N</v>
      </c>
      <c r="P670" s="45" t="str">
        <f t="shared" si="252"/>
        <v>Beide</v>
      </c>
      <c r="Q670" s="73"/>
      <c r="R670" s="73"/>
      <c r="S670" s="73"/>
      <c r="T670" s="73">
        <f>T654</f>
        <v>11</v>
      </c>
      <c r="V670" s="74">
        <f>V654*3</f>
        <v>90000</v>
      </c>
      <c r="X670">
        <f t="shared" si="253"/>
        <v>0</v>
      </c>
      <c r="Y670">
        <f t="shared" si="254"/>
        <v>0</v>
      </c>
      <c r="Z670">
        <f t="shared" si="255"/>
        <v>0</v>
      </c>
      <c r="AA670">
        <f t="shared" si="256"/>
        <v>0</v>
      </c>
      <c r="AB670">
        <f t="shared" si="257"/>
        <v>0</v>
      </c>
      <c r="AC670">
        <f t="shared" si="258"/>
        <v>0</v>
      </c>
      <c r="AD670">
        <f t="shared" si="251"/>
        <v>0</v>
      </c>
      <c r="AE670">
        <f t="shared" si="259"/>
        <v>0</v>
      </c>
      <c r="AF670" s="3">
        <f t="shared" si="260"/>
        <v>0</v>
      </c>
      <c r="AH670">
        <f t="shared" si="261"/>
        <v>0</v>
      </c>
    </row>
    <row r="671" spans="2:34" hidden="1" outlineLevel="2" x14ac:dyDescent="0.25">
      <c r="B671" t="s">
        <v>459</v>
      </c>
      <c r="C671" s="73">
        <f>C654</f>
        <v>4</v>
      </c>
      <c r="D671" s="73" t="s">
        <v>683</v>
      </c>
      <c r="E671" s="73">
        <f>E654</f>
        <v>10</v>
      </c>
      <c r="F671" s="73">
        <f>F654</f>
        <v>21</v>
      </c>
      <c r="G671" s="73">
        <f>G654</f>
        <v>12</v>
      </c>
      <c r="H671" s="73">
        <f>H654</f>
        <v>1</v>
      </c>
      <c r="M671" s="2"/>
      <c r="N671" s="73">
        <f>N654</f>
        <v>0</v>
      </c>
      <c r="O671" s="73" t="str">
        <f>O654</f>
        <v>N</v>
      </c>
      <c r="P671" s="45" t="str">
        <f t="shared" si="252"/>
        <v>Beide</v>
      </c>
      <c r="Q671" s="73"/>
      <c r="R671" s="73"/>
      <c r="S671" s="73"/>
      <c r="T671" s="73">
        <f>T654/2</f>
        <v>5.5</v>
      </c>
      <c r="V671" s="74">
        <f>V654*2</f>
        <v>60000</v>
      </c>
      <c r="X671">
        <f t="shared" si="253"/>
        <v>0</v>
      </c>
      <c r="Y671">
        <f t="shared" si="254"/>
        <v>0</v>
      </c>
      <c r="Z671">
        <f t="shared" si="255"/>
        <v>0</v>
      </c>
      <c r="AA671">
        <f t="shared" si="256"/>
        <v>0</v>
      </c>
      <c r="AB671">
        <f t="shared" si="257"/>
        <v>0</v>
      </c>
      <c r="AC671">
        <f t="shared" si="258"/>
        <v>0</v>
      </c>
      <c r="AD671">
        <f t="shared" si="251"/>
        <v>0</v>
      </c>
      <c r="AE671">
        <f t="shared" si="259"/>
        <v>0</v>
      </c>
      <c r="AF671" s="3">
        <f t="shared" si="260"/>
        <v>0</v>
      </c>
      <c r="AH671">
        <f t="shared" si="261"/>
        <v>0</v>
      </c>
    </row>
    <row r="672" spans="2:34" hidden="1" outlineLevel="2" x14ac:dyDescent="0.25">
      <c r="B672" t="s">
        <v>461</v>
      </c>
      <c r="C672" s="73">
        <f>C654</f>
        <v>4</v>
      </c>
      <c r="D672" s="73" t="s">
        <v>684</v>
      </c>
      <c r="E672" s="73">
        <f>E654</f>
        <v>10</v>
      </c>
      <c r="F672" s="73">
        <f>F654</f>
        <v>21</v>
      </c>
      <c r="G672" s="73">
        <f>G654</f>
        <v>12</v>
      </c>
      <c r="H672" s="73">
        <f>H654</f>
        <v>1</v>
      </c>
      <c r="M672" s="2"/>
      <c r="N672" s="73">
        <f>N654</f>
        <v>0</v>
      </c>
      <c r="O672" s="73" t="str">
        <f>O654</f>
        <v>N</v>
      </c>
      <c r="P672" s="45" t="str">
        <f t="shared" si="252"/>
        <v>Beide</v>
      </c>
      <c r="Q672" s="73"/>
      <c r="R672" s="73"/>
      <c r="S672" s="73"/>
      <c r="T672" s="73">
        <f>T654</f>
        <v>11</v>
      </c>
      <c r="V672" s="74">
        <f>V654</f>
        <v>30000</v>
      </c>
      <c r="X672">
        <f t="shared" si="253"/>
        <v>0</v>
      </c>
      <c r="Y672">
        <f t="shared" si="254"/>
        <v>0</v>
      </c>
      <c r="Z672">
        <f t="shared" si="255"/>
        <v>0</v>
      </c>
      <c r="AA672">
        <f t="shared" si="256"/>
        <v>0</v>
      </c>
      <c r="AB672">
        <f t="shared" si="257"/>
        <v>0</v>
      </c>
      <c r="AC672">
        <f t="shared" si="258"/>
        <v>0</v>
      </c>
      <c r="AD672">
        <f t="shared" si="251"/>
        <v>0</v>
      </c>
      <c r="AE672">
        <f t="shared" si="259"/>
        <v>0</v>
      </c>
      <c r="AF672" s="3">
        <f t="shared" si="260"/>
        <v>0</v>
      </c>
      <c r="AH672">
        <f t="shared" si="261"/>
        <v>0</v>
      </c>
    </row>
    <row r="673" spans="1:34" hidden="1" outlineLevel="2" x14ac:dyDescent="0.25">
      <c r="B673" t="s">
        <v>466</v>
      </c>
      <c r="C673" s="73">
        <f>C654</f>
        <v>4</v>
      </c>
      <c r="D673" s="73" t="s">
        <v>684</v>
      </c>
      <c r="E673" s="73">
        <f>E654</f>
        <v>10</v>
      </c>
      <c r="F673" s="73">
        <f>F654</f>
        <v>21</v>
      </c>
      <c r="G673" s="73">
        <f>G654/2</f>
        <v>6</v>
      </c>
      <c r="H673" s="73">
        <f>H654</f>
        <v>1</v>
      </c>
      <c r="M673" s="2"/>
      <c r="N673" s="73">
        <f>N654</f>
        <v>0</v>
      </c>
      <c r="O673" s="73" t="str">
        <f>O654</f>
        <v>N</v>
      </c>
      <c r="P673" s="45" t="str">
        <f t="shared" si="252"/>
        <v>Beide</v>
      </c>
      <c r="Q673" s="73"/>
      <c r="R673" s="73"/>
      <c r="S673" s="73"/>
      <c r="T673" s="73">
        <f>T654*1.3</f>
        <v>14.3</v>
      </c>
      <c r="V673" s="74">
        <f>V654*2</f>
        <v>60000</v>
      </c>
      <c r="X673">
        <f t="shared" si="253"/>
        <v>0</v>
      </c>
      <c r="Y673">
        <f t="shared" si="254"/>
        <v>0</v>
      </c>
      <c r="Z673">
        <f t="shared" si="255"/>
        <v>0</v>
      </c>
      <c r="AA673">
        <f t="shared" si="256"/>
        <v>0</v>
      </c>
      <c r="AB673">
        <f t="shared" si="257"/>
        <v>0</v>
      </c>
      <c r="AC673">
        <f t="shared" si="258"/>
        <v>0</v>
      </c>
      <c r="AD673">
        <f t="shared" si="251"/>
        <v>0</v>
      </c>
      <c r="AE673">
        <f t="shared" si="259"/>
        <v>0</v>
      </c>
      <c r="AF673" s="3">
        <f t="shared" si="260"/>
        <v>0</v>
      </c>
      <c r="AH673">
        <f t="shared" si="261"/>
        <v>0</v>
      </c>
    </row>
    <row r="674" spans="1:34" s="25" customFormat="1" hidden="1" outlineLevel="1" collapsed="1" x14ac:dyDescent="0.25">
      <c r="A674" s="25" t="s">
        <v>405</v>
      </c>
      <c r="B674" s="25" t="s">
        <v>53</v>
      </c>
      <c r="C674" s="45">
        <v>4</v>
      </c>
      <c r="D674" s="45" t="s">
        <v>684</v>
      </c>
      <c r="E674" s="45">
        <v>10</v>
      </c>
      <c r="F674" s="45">
        <v>21</v>
      </c>
      <c r="G674" s="45">
        <v>12</v>
      </c>
      <c r="H674" s="45">
        <v>1</v>
      </c>
      <c r="I674" s="2"/>
      <c r="J674" s="2"/>
      <c r="K674" s="2"/>
      <c r="L674" s="2"/>
      <c r="M674" s="2"/>
      <c r="N674" s="45">
        <v>0</v>
      </c>
      <c r="O674" s="45" t="s">
        <v>636</v>
      </c>
      <c r="P674" s="45" t="str">
        <f t="shared" ref="P674:P693" si="262">IF(P625="Beide",P625,"Clan")</f>
        <v>Beide</v>
      </c>
      <c r="Q674" s="45">
        <v>2.5</v>
      </c>
      <c r="R674" s="45">
        <v>1</v>
      </c>
      <c r="S674" s="45">
        <v>109</v>
      </c>
      <c r="T674" s="45">
        <v>14</v>
      </c>
      <c r="U674" s="48">
        <v>100000</v>
      </c>
      <c r="V674" s="48">
        <v>30000</v>
      </c>
      <c r="X674" s="25">
        <f t="shared" si="253"/>
        <v>0</v>
      </c>
      <c r="Y674" s="25">
        <f t="shared" si="254"/>
        <v>0</v>
      </c>
      <c r="Z674" s="25">
        <f t="shared" si="255"/>
        <v>0</v>
      </c>
      <c r="AA674" s="25">
        <f t="shared" si="256"/>
        <v>0</v>
      </c>
      <c r="AB674" s="25">
        <f t="shared" si="257"/>
        <v>0</v>
      </c>
      <c r="AC674" s="25">
        <f t="shared" si="258"/>
        <v>0</v>
      </c>
      <c r="AD674" s="25">
        <f t="shared" si="251"/>
        <v>0</v>
      </c>
      <c r="AE674" s="25">
        <f t="shared" si="259"/>
        <v>0</v>
      </c>
      <c r="AF674" s="48">
        <f t="shared" si="260"/>
        <v>0</v>
      </c>
      <c r="AH674" s="25">
        <f t="shared" si="261"/>
        <v>0</v>
      </c>
    </row>
    <row r="675" spans="1:34" hidden="1" outlineLevel="2" x14ac:dyDescent="0.25">
      <c r="B675" t="s">
        <v>463</v>
      </c>
      <c r="C675" s="73">
        <f>C674</f>
        <v>4</v>
      </c>
      <c r="D675" s="73" t="s">
        <v>693</v>
      </c>
      <c r="E675" s="73">
        <f>E674</f>
        <v>10</v>
      </c>
      <c r="F675" s="73">
        <f>F674</f>
        <v>21</v>
      </c>
      <c r="G675" s="73">
        <f>G674</f>
        <v>12</v>
      </c>
      <c r="H675" s="73">
        <f>H674</f>
        <v>1</v>
      </c>
      <c r="M675" s="2"/>
      <c r="N675" s="73">
        <f>N674</f>
        <v>0</v>
      </c>
      <c r="O675" s="73" t="str">
        <f>O674</f>
        <v>N</v>
      </c>
      <c r="P675" s="45" t="str">
        <f t="shared" si="262"/>
        <v>Beide</v>
      </c>
      <c r="Q675" s="73"/>
      <c r="R675" s="73"/>
      <c r="S675" s="73"/>
      <c r="T675" s="73">
        <f>T674</f>
        <v>14</v>
      </c>
      <c r="V675" s="74">
        <f>V674*3</f>
        <v>90000</v>
      </c>
      <c r="X675">
        <f t="shared" si="253"/>
        <v>0</v>
      </c>
      <c r="Y675">
        <f t="shared" si="254"/>
        <v>0</v>
      </c>
      <c r="Z675">
        <f t="shared" si="255"/>
        <v>0</v>
      </c>
      <c r="AA675">
        <f t="shared" si="256"/>
        <v>0</v>
      </c>
      <c r="AB675">
        <f t="shared" si="257"/>
        <v>0</v>
      </c>
      <c r="AC675">
        <f t="shared" si="258"/>
        <v>0</v>
      </c>
      <c r="AD675">
        <f t="shared" si="251"/>
        <v>0</v>
      </c>
      <c r="AE675">
        <f t="shared" si="259"/>
        <v>0</v>
      </c>
      <c r="AF675" s="3">
        <f t="shared" si="260"/>
        <v>0</v>
      </c>
      <c r="AH675">
        <f t="shared" si="261"/>
        <v>0</v>
      </c>
    </row>
    <row r="676" spans="1:34" hidden="1" outlineLevel="2" x14ac:dyDescent="0.25">
      <c r="B676" t="s">
        <v>279</v>
      </c>
      <c r="C676" s="73">
        <f>C674</f>
        <v>4</v>
      </c>
      <c r="D676" s="73" t="s">
        <v>683</v>
      </c>
      <c r="E676" s="73">
        <f>E674*0.8</f>
        <v>8</v>
      </c>
      <c r="F676" s="73">
        <f>F674</f>
        <v>21</v>
      </c>
      <c r="G676" s="73">
        <f>G674</f>
        <v>12</v>
      </c>
      <c r="H676" s="73">
        <f>H674</f>
        <v>1</v>
      </c>
      <c r="M676" s="2"/>
      <c r="N676" s="73">
        <f>N674</f>
        <v>0</v>
      </c>
      <c r="O676" s="73" t="str">
        <f>O674</f>
        <v>N</v>
      </c>
      <c r="P676" s="45" t="str">
        <f t="shared" si="262"/>
        <v>Beide</v>
      </c>
      <c r="Q676" s="73"/>
      <c r="R676" s="73"/>
      <c r="S676" s="73"/>
      <c r="T676" s="73">
        <f>T674</f>
        <v>14</v>
      </c>
      <c r="V676" s="74">
        <f>V674*1.5</f>
        <v>45000</v>
      </c>
      <c r="X676">
        <f t="shared" si="253"/>
        <v>0</v>
      </c>
      <c r="Y676">
        <f t="shared" si="254"/>
        <v>0</v>
      </c>
      <c r="Z676">
        <f t="shared" si="255"/>
        <v>0</v>
      </c>
      <c r="AA676">
        <f t="shared" si="256"/>
        <v>0</v>
      </c>
      <c r="AB676">
        <f t="shared" si="257"/>
        <v>0</v>
      </c>
      <c r="AC676">
        <f t="shared" si="258"/>
        <v>0</v>
      </c>
      <c r="AD676">
        <f t="shared" si="251"/>
        <v>0</v>
      </c>
      <c r="AE676">
        <f t="shared" si="259"/>
        <v>0</v>
      </c>
      <c r="AF676" s="3">
        <f t="shared" si="260"/>
        <v>0</v>
      </c>
      <c r="AH676">
        <f t="shared" si="261"/>
        <v>0</v>
      </c>
    </row>
    <row r="677" spans="1:34" hidden="1" outlineLevel="2" x14ac:dyDescent="0.25">
      <c r="B677" t="s">
        <v>473</v>
      </c>
      <c r="C677" s="73">
        <f>C674</f>
        <v>4</v>
      </c>
      <c r="D677" s="73" t="s">
        <v>684</v>
      </c>
      <c r="E677" s="73">
        <f>E674</f>
        <v>10</v>
      </c>
      <c r="F677" s="73">
        <f>F674</f>
        <v>21</v>
      </c>
      <c r="G677" s="73">
        <f>G674</f>
        <v>12</v>
      </c>
      <c r="H677" s="73">
        <f>H674</f>
        <v>1</v>
      </c>
      <c r="M677" s="2"/>
      <c r="N677" s="73">
        <f>N674</f>
        <v>0</v>
      </c>
      <c r="O677" s="73" t="str">
        <f>O674</f>
        <v>N</v>
      </c>
      <c r="P677" s="45" t="str">
        <f t="shared" si="262"/>
        <v>Beide</v>
      </c>
      <c r="Q677" s="73"/>
      <c r="R677" s="73"/>
      <c r="S677" s="73"/>
      <c r="T677" s="73">
        <f>T674</f>
        <v>14</v>
      </c>
      <c r="V677" s="74">
        <f>V674*2</f>
        <v>60000</v>
      </c>
      <c r="X677">
        <f t="shared" si="253"/>
        <v>0</v>
      </c>
      <c r="Y677">
        <f t="shared" si="254"/>
        <v>0</v>
      </c>
      <c r="Z677">
        <f t="shared" si="255"/>
        <v>0</v>
      </c>
      <c r="AA677">
        <f t="shared" si="256"/>
        <v>0</v>
      </c>
      <c r="AB677">
        <f t="shared" si="257"/>
        <v>0</v>
      </c>
      <c r="AC677">
        <f t="shared" si="258"/>
        <v>0</v>
      </c>
      <c r="AD677">
        <f t="shared" si="251"/>
        <v>0</v>
      </c>
      <c r="AE677">
        <f t="shared" si="259"/>
        <v>0</v>
      </c>
      <c r="AF677" s="3">
        <f t="shared" si="260"/>
        <v>0</v>
      </c>
      <c r="AH677">
        <f t="shared" si="261"/>
        <v>0</v>
      </c>
    </row>
    <row r="678" spans="1:34" hidden="1" outlineLevel="2" x14ac:dyDescent="0.25">
      <c r="B678" t="s">
        <v>476</v>
      </c>
      <c r="C678" s="73">
        <f>C674</f>
        <v>4</v>
      </c>
      <c r="D678" s="73" t="s">
        <v>684</v>
      </c>
      <c r="E678" s="73">
        <f>E674</f>
        <v>10</v>
      </c>
      <c r="F678" s="73">
        <f>F674</f>
        <v>21</v>
      </c>
      <c r="G678" s="73">
        <f>G674</f>
        <v>12</v>
      </c>
      <c r="H678" s="73">
        <f>H674</f>
        <v>1</v>
      </c>
      <c r="M678" s="2"/>
      <c r="N678" s="73">
        <f>N674</f>
        <v>0</v>
      </c>
      <c r="O678" s="73" t="str">
        <f>O674</f>
        <v>N</v>
      </c>
      <c r="P678" s="45" t="str">
        <f t="shared" si="262"/>
        <v>Beide</v>
      </c>
      <c r="Q678" s="73"/>
      <c r="R678" s="73"/>
      <c r="S678" s="73"/>
      <c r="T678" s="73">
        <f>T674</f>
        <v>14</v>
      </c>
      <c r="V678" s="74">
        <f>V674*3</f>
        <v>90000</v>
      </c>
      <c r="X678">
        <f t="shared" si="253"/>
        <v>0</v>
      </c>
      <c r="Y678">
        <f t="shared" si="254"/>
        <v>0</v>
      </c>
      <c r="Z678">
        <f t="shared" si="255"/>
        <v>0</v>
      </c>
      <c r="AA678">
        <f t="shared" si="256"/>
        <v>0</v>
      </c>
      <c r="AB678">
        <f t="shared" si="257"/>
        <v>0</v>
      </c>
      <c r="AC678">
        <f t="shared" si="258"/>
        <v>0</v>
      </c>
      <c r="AD678">
        <f t="shared" si="251"/>
        <v>0</v>
      </c>
      <c r="AE678">
        <f t="shared" si="259"/>
        <v>0</v>
      </c>
      <c r="AF678" s="3">
        <f t="shared" si="260"/>
        <v>0</v>
      </c>
      <c r="AH678">
        <f t="shared" si="261"/>
        <v>0</v>
      </c>
    </row>
    <row r="679" spans="1:34" hidden="1" outlineLevel="2" x14ac:dyDescent="0.25">
      <c r="B679" t="s">
        <v>475</v>
      </c>
      <c r="C679" s="73">
        <f>C674</f>
        <v>4</v>
      </c>
      <c r="D679" s="73" t="s">
        <v>684</v>
      </c>
      <c r="E679" s="73">
        <f>E674</f>
        <v>10</v>
      </c>
      <c r="F679" s="73">
        <f>F674</f>
        <v>21</v>
      </c>
      <c r="G679" s="73">
        <f>G674</f>
        <v>12</v>
      </c>
      <c r="H679" s="73">
        <f>H674</f>
        <v>1</v>
      </c>
      <c r="M679" s="2"/>
      <c r="N679" s="73">
        <f>N674</f>
        <v>0</v>
      </c>
      <c r="O679" s="73" t="str">
        <f>O674</f>
        <v>N</v>
      </c>
      <c r="P679" s="45" t="str">
        <f t="shared" si="262"/>
        <v>Beide</v>
      </c>
      <c r="Q679" s="73"/>
      <c r="R679" s="73"/>
      <c r="S679" s="73"/>
      <c r="T679" s="73">
        <f>T674</f>
        <v>14</v>
      </c>
      <c r="V679" s="74">
        <f>V674</f>
        <v>30000</v>
      </c>
      <c r="X679">
        <f t="shared" si="253"/>
        <v>0</v>
      </c>
      <c r="Y679">
        <f t="shared" si="254"/>
        <v>0</v>
      </c>
      <c r="Z679">
        <f t="shared" si="255"/>
        <v>0</v>
      </c>
      <c r="AA679">
        <f t="shared" si="256"/>
        <v>0</v>
      </c>
      <c r="AB679">
        <f t="shared" si="257"/>
        <v>0</v>
      </c>
      <c r="AC679">
        <f t="shared" si="258"/>
        <v>0</v>
      </c>
      <c r="AD679">
        <f t="shared" si="251"/>
        <v>0</v>
      </c>
      <c r="AE679">
        <f t="shared" si="259"/>
        <v>0</v>
      </c>
      <c r="AF679" s="3">
        <f t="shared" si="260"/>
        <v>0</v>
      </c>
      <c r="AH679">
        <f t="shared" si="261"/>
        <v>0</v>
      </c>
    </row>
    <row r="680" spans="1:34" hidden="1" outlineLevel="2" x14ac:dyDescent="0.25">
      <c r="B680" t="s">
        <v>474</v>
      </c>
      <c r="C680" s="73">
        <f>C674</f>
        <v>4</v>
      </c>
      <c r="D680" s="73" t="s">
        <v>684</v>
      </c>
      <c r="E680" s="73">
        <f>E674</f>
        <v>10</v>
      </c>
      <c r="F680" s="73">
        <f>F674</f>
        <v>21</v>
      </c>
      <c r="G680" s="73">
        <f>G674</f>
        <v>12</v>
      </c>
      <c r="H680" s="73">
        <f>H674</f>
        <v>1</v>
      </c>
      <c r="M680" s="2"/>
      <c r="N680" s="73">
        <f>N674</f>
        <v>0</v>
      </c>
      <c r="O680" s="73" t="str">
        <f>O674</f>
        <v>N</v>
      </c>
      <c r="P680" s="45" t="str">
        <f t="shared" si="262"/>
        <v>Beide</v>
      </c>
      <c r="Q680" s="73"/>
      <c r="R680" s="73"/>
      <c r="S680" s="73"/>
      <c r="T680" s="73">
        <f>T674</f>
        <v>14</v>
      </c>
      <c r="V680" s="74">
        <f>V674*4</f>
        <v>120000</v>
      </c>
      <c r="X680">
        <f t="shared" si="253"/>
        <v>0</v>
      </c>
      <c r="Y680">
        <f t="shared" si="254"/>
        <v>0</v>
      </c>
      <c r="Z680">
        <f t="shared" si="255"/>
        <v>0</v>
      </c>
      <c r="AA680">
        <f t="shared" si="256"/>
        <v>0</v>
      </c>
      <c r="AB680">
        <f t="shared" si="257"/>
        <v>0</v>
      </c>
      <c r="AC680">
        <f t="shared" si="258"/>
        <v>0</v>
      </c>
      <c r="AD680">
        <f t="shared" si="251"/>
        <v>0</v>
      </c>
      <c r="AE680">
        <f t="shared" si="259"/>
        <v>0</v>
      </c>
      <c r="AF680" s="3">
        <f t="shared" si="260"/>
        <v>0</v>
      </c>
      <c r="AH680">
        <f t="shared" si="261"/>
        <v>0</v>
      </c>
    </row>
    <row r="681" spans="1:34" hidden="1" outlineLevel="2" x14ac:dyDescent="0.25">
      <c r="B681" t="s">
        <v>480</v>
      </c>
      <c r="C681" s="73">
        <f>C674</f>
        <v>4</v>
      </c>
      <c r="D681" s="73" t="s">
        <v>684</v>
      </c>
      <c r="E681" s="73">
        <f>E674</f>
        <v>10</v>
      </c>
      <c r="F681" s="73">
        <f>F674</f>
        <v>21</v>
      </c>
      <c r="G681" s="73">
        <f>G674</f>
        <v>12</v>
      </c>
      <c r="H681" s="73">
        <f>H674</f>
        <v>1</v>
      </c>
      <c r="M681" s="2"/>
      <c r="N681" s="73">
        <f>N674</f>
        <v>0</v>
      </c>
      <c r="O681" s="73" t="str">
        <f>O674</f>
        <v>N</v>
      </c>
      <c r="P681" s="45" t="str">
        <f t="shared" si="262"/>
        <v>Beide</v>
      </c>
      <c r="Q681" s="73"/>
      <c r="R681" s="73"/>
      <c r="S681" s="73"/>
      <c r="T681" s="73">
        <f>T674</f>
        <v>14</v>
      </c>
      <c r="V681" s="74">
        <f>V674*2.5</f>
        <v>75000</v>
      </c>
      <c r="X681">
        <f t="shared" si="253"/>
        <v>0</v>
      </c>
      <c r="Y681">
        <f t="shared" si="254"/>
        <v>0</v>
      </c>
      <c r="Z681">
        <f t="shared" si="255"/>
        <v>0</v>
      </c>
      <c r="AA681">
        <f t="shared" si="256"/>
        <v>0</v>
      </c>
      <c r="AB681">
        <f t="shared" si="257"/>
        <v>0</v>
      </c>
      <c r="AC681">
        <f t="shared" si="258"/>
        <v>0</v>
      </c>
      <c r="AD681">
        <f t="shared" si="251"/>
        <v>0</v>
      </c>
      <c r="AE681">
        <f t="shared" si="259"/>
        <v>0</v>
      </c>
      <c r="AF681" s="3">
        <f t="shared" si="260"/>
        <v>0</v>
      </c>
      <c r="AH681">
        <f t="shared" si="261"/>
        <v>0</v>
      </c>
    </row>
    <row r="682" spans="1:34" hidden="1" outlineLevel="2" x14ac:dyDescent="0.25">
      <c r="B682" t="s">
        <v>481</v>
      </c>
      <c r="C682" s="73">
        <f>C674</f>
        <v>4</v>
      </c>
      <c r="D682" s="73" t="s">
        <v>684</v>
      </c>
      <c r="E682" s="73">
        <f>E674</f>
        <v>10</v>
      </c>
      <c r="F682" s="73">
        <f>F674</f>
        <v>21</v>
      </c>
      <c r="G682" s="73">
        <f>G674/2</f>
        <v>6</v>
      </c>
      <c r="H682" s="73">
        <f>H674</f>
        <v>1</v>
      </c>
      <c r="M682" s="2"/>
      <c r="N682" s="73">
        <f>N674+2</f>
        <v>2</v>
      </c>
      <c r="O682" s="73" t="str">
        <f>O674</f>
        <v>N</v>
      </c>
      <c r="P682" s="45" t="str">
        <f t="shared" si="262"/>
        <v>Beide</v>
      </c>
      <c r="Q682" s="73"/>
      <c r="R682" s="73"/>
      <c r="S682" s="73"/>
      <c r="T682" s="73">
        <f>T674</f>
        <v>14</v>
      </c>
      <c r="V682" s="74">
        <f>V674*2</f>
        <v>60000</v>
      </c>
      <c r="X682">
        <f t="shared" si="253"/>
        <v>0</v>
      </c>
      <c r="Y682">
        <f t="shared" si="254"/>
        <v>0</v>
      </c>
      <c r="Z682">
        <f t="shared" si="255"/>
        <v>0</v>
      </c>
      <c r="AA682">
        <f t="shared" si="256"/>
        <v>0</v>
      </c>
      <c r="AB682">
        <f t="shared" si="257"/>
        <v>0</v>
      </c>
      <c r="AC682">
        <f t="shared" si="258"/>
        <v>0</v>
      </c>
      <c r="AD682">
        <f t="shared" si="251"/>
        <v>0</v>
      </c>
      <c r="AE682">
        <f t="shared" si="259"/>
        <v>0</v>
      </c>
      <c r="AF682" s="3">
        <f t="shared" si="260"/>
        <v>0</v>
      </c>
      <c r="AH682">
        <f t="shared" si="261"/>
        <v>0</v>
      </c>
    </row>
    <row r="683" spans="1:34" hidden="1" outlineLevel="2" x14ac:dyDescent="0.25">
      <c r="B683" t="s">
        <v>477</v>
      </c>
      <c r="C683" s="73">
        <f>C674</f>
        <v>4</v>
      </c>
      <c r="D683" s="73" t="s">
        <v>684</v>
      </c>
      <c r="E683" s="73">
        <f>E674</f>
        <v>10</v>
      </c>
      <c r="F683" s="73">
        <f>F674</f>
        <v>21</v>
      </c>
      <c r="G683" s="73">
        <f>G674</f>
        <v>12</v>
      </c>
      <c r="H683" s="73">
        <f>H674</f>
        <v>1</v>
      </c>
      <c r="M683" s="2"/>
      <c r="N683" s="73">
        <f>N674</f>
        <v>0</v>
      </c>
      <c r="O683" s="73" t="str">
        <f>O674</f>
        <v>N</v>
      </c>
      <c r="P683" s="45" t="str">
        <f t="shared" si="262"/>
        <v>Beide</v>
      </c>
      <c r="Q683" s="73"/>
      <c r="R683" s="73"/>
      <c r="S683" s="73"/>
      <c r="T683" s="73">
        <f>T674</f>
        <v>14</v>
      </c>
      <c r="V683" s="74">
        <f>V674*3</f>
        <v>90000</v>
      </c>
      <c r="X683">
        <f t="shared" si="253"/>
        <v>0</v>
      </c>
      <c r="Y683">
        <f t="shared" si="254"/>
        <v>0</v>
      </c>
      <c r="Z683">
        <f t="shared" si="255"/>
        <v>0</v>
      </c>
      <c r="AA683">
        <f t="shared" si="256"/>
        <v>0</v>
      </c>
      <c r="AB683">
        <f t="shared" si="257"/>
        <v>0</v>
      </c>
      <c r="AC683">
        <f t="shared" si="258"/>
        <v>0</v>
      </c>
      <c r="AD683">
        <f t="shared" si="251"/>
        <v>0</v>
      </c>
      <c r="AE683">
        <f t="shared" si="259"/>
        <v>0</v>
      </c>
      <c r="AF683" s="3">
        <f t="shared" si="260"/>
        <v>0</v>
      </c>
      <c r="AH683">
        <f t="shared" si="261"/>
        <v>0</v>
      </c>
    </row>
    <row r="684" spans="1:34" hidden="1" outlineLevel="2" x14ac:dyDescent="0.25">
      <c r="B684" t="s">
        <v>462</v>
      </c>
      <c r="C684" s="73">
        <f>C674</f>
        <v>4</v>
      </c>
      <c r="D684" s="73" t="s">
        <v>684</v>
      </c>
      <c r="E684" s="73">
        <f>E674</f>
        <v>10</v>
      </c>
      <c r="F684" s="73">
        <f>F674</f>
        <v>21</v>
      </c>
      <c r="G684" s="73">
        <f>G674</f>
        <v>12</v>
      </c>
      <c r="H684" s="73">
        <f>H674</f>
        <v>1</v>
      </c>
      <c r="M684" s="2"/>
      <c r="N684" s="73">
        <f>N674</f>
        <v>0</v>
      </c>
      <c r="O684" s="73" t="str">
        <f>O674</f>
        <v>N</v>
      </c>
      <c r="P684" s="45" t="str">
        <f t="shared" si="262"/>
        <v>Beide</v>
      </c>
      <c r="Q684" s="73"/>
      <c r="R684" s="73"/>
      <c r="S684" s="73"/>
      <c r="T684" s="73">
        <f>T674</f>
        <v>14</v>
      </c>
      <c r="V684" s="74">
        <f>V674*5</f>
        <v>150000</v>
      </c>
      <c r="X684">
        <f t="shared" si="253"/>
        <v>0</v>
      </c>
      <c r="Y684">
        <f t="shared" si="254"/>
        <v>0</v>
      </c>
      <c r="Z684">
        <f t="shared" si="255"/>
        <v>0</v>
      </c>
      <c r="AA684">
        <f t="shared" si="256"/>
        <v>0</v>
      </c>
      <c r="AB684">
        <f t="shared" si="257"/>
        <v>0</v>
      </c>
      <c r="AC684">
        <f t="shared" si="258"/>
        <v>0</v>
      </c>
      <c r="AD684">
        <f t="shared" si="251"/>
        <v>0</v>
      </c>
      <c r="AE684">
        <f t="shared" si="259"/>
        <v>0</v>
      </c>
      <c r="AF684" s="3">
        <f t="shared" si="260"/>
        <v>0</v>
      </c>
      <c r="AH684">
        <f t="shared" si="261"/>
        <v>0</v>
      </c>
    </row>
    <row r="685" spans="1:34" hidden="1" outlineLevel="2" x14ac:dyDescent="0.25">
      <c r="B685" t="s">
        <v>457</v>
      </c>
      <c r="C685" s="73">
        <f>C674</f>
        <v>4</v>
      </c>
      <c r="D685" s="73" t="s">
        <v>684</v>
      </c>
      <c r="E685" s="73">
        <f>E674</f>
        <v>10</v>
      </c>
      <c r="F685" s="73">
        <f>F674</f>
        <v>21</v>
      </c>
      <c r="G685" s="73">
        <f>G674</f>
        <v>12</v>
      </c>
      <c r="H685" s="73">
        <f>H674</f>
        <v>1</v>
      </c>
      <c r="M685" s="2"/>
      <c r="N685" s="73">
        <f>N674</f>
        <v>0</v>
      </c>
      <c r="O685" s="73" t="str">
        <f>O674</f>
        <v>N</v>
      </c>
      <c r="P685" s="45" t="str">
        <f t="shared" si="262"/>
        <v>Beide</v>
      </c>
      <c r="Q685" s="73"/>
      <c r="R685" s="73"/>
      <c r="S685" s="73"/>
      <c r="T685" s="73">
        <f>T674</f>
        <v>14</v>
      </c>
      <c r="V685" s="74">
        <f>V674*2</f>
        <v>60000</v>
      </c>
      <c r="X685">
        <f t="shared" si="253"/>
        <v>0</v>
      </c>
      <c r="Y685">
        <f t="shared" si="254"/>
        <v>0</v>
      </c>
      <c r="Z685">
        <f t="shared" si="255"/>
        <v>0</v>
      </c>
      <c r="AA685">
        <f t="shared" si="256"/>
        <v>0</v>
      </c>
      <c r="AB685">
        <f t="shared" si="257"/>
        <v>0</v>
      </c>
      <c r="AC685">
        <f t="shared" si="258"/>
        <v>0</v>
      </c>
      <c r="AD685">
        <f t="shared" si="251"/>
        <v>0</v>
      </c>
      <c r="AE685">
        <f t="shared" si="259"/>
        <v>0</v>
      </c>
      <c r="AF685" s="3">
        <f t="shared" si="260"/>
        <v>0</v>
      </c>
      <c r="AH685">
        <f t="shared" si="261"/>
        <v>0</v>
      </c>
    </row>
    <row r="686" spans="1:34" hidden="1" outlineLevel="2" x14ac:dyDescent="0.25">
      <c r="B686" t="s">
        <v>464</v>
      </c>
      <c r="C686" s="73">
        <f>C674</f>
        <v>4</v>
      </c>
      <c r="D686" s="73" t="s">
        <v>684</v>
      </c>
      <c r="E686" s="73">
        <f>E674</f>
        <v>10</v>
      </c>
      <c r="F686" s="73">
        <f>F674</f>
        <v>21</v>
      </c>
      <c r="G686" s="73">
        <f>G674</f>
        <v>12</v>
      </c>
      <c r="H686" s="73">
        <f>H674</f>
        <v>1</v>
      </c>
      <c r="M686" s="2"/>
      <c r="N686" s="73">
        <f>N674</f>
        <v>0</v>
      </c>
      <c r="O686" s="73" t="str">
        <f>O674</f>
        <v>N</v>
      </c>
      <c r="P686" s="45" t="str">
        <f t="shared" si="262"/>
        <v>Beide</v>
      </c>
      <c r="Q686" s="73"/>
      <c r="R686" s="73"/>
      <c r="S686" s="73"/>
      <c r="T686" s="73">
        <f>T674</f>
        <v>14</v>
      </c>
      <c r="V686" s="74">
        <f>V674*4</f>
        <v>120000</v>
      </c>
      <c r="X686">
        <f t="shared" si="253"/>
        <v>0</v>
      </c>
      <c r="Y686">
        <f t="shared" si="254"/>
        <v>0</v>
      </c>
      <c r="Z686">
        <f t="shared" si="255"/>
        <v>0</v>
      </c>
      <c r="AA686">
        <f t="shared" si="256"/>
        <v>0</v>
      </c>
      <c r="AB686">
        <f t="shared" si="257"/>
        <v>0</v>
      </c>
      <c r="AC686">
        <f t="shared" si="258"/>
        <v>0</v>
      </c>
      <c r="AD686">
        <f t="shared" si="251"/>
        <v>0</v>
      </c>
      <c r="AE686">
        <f t="shared" si="259"/>
        <v>0</v>
      </c>
      <c r="AF686" s="3">
        <f t="shared" si="260"/>
        <v>0</v>
      </c>
      <c r="AH686">
        <f t="shared" si="261"/>
        <v>0</v>
      </c>
    </row>
    <row r="687" spans="1:34" hidden="1" outlineLevel="2" x14ac:dyDescent="0.25">
      <c r="B687" t="s">
        <v>458</v>
      </c>
      <c r="C687" s="73">
        <f>C674</f>
        <v>4</v>
      </c>
      <c r="D687" s="73" t="s">
        <v>684</v>
      </c>
      <c r="E687" s="73">
        <f>E674</f>
        <v>10</v>
      </c>
      <c r="F687" s="73">
        <f>F674</f>
        <v>21</v>
      </c>
      <c r="G687" s="73">
        <f>G674</f>
        <v>12</v>
      </c>
      <c r="H687" s="73">
        <f>H674</f>
        <v>1</v>
      </c>
      <c r="M687" s="2"/>
      <c r="N687" s="73">
        <f>N674</f>
        <v>0</v>
      </c>
      <c r="O687" s="73" t="str">
        <f>O674</f>
        <v>N</v>
      </c>
      <c r="P687" s="45" t="str">
        <f t="shared" si="262"/>
        <v>Beide</v>
      </c>
      <c r="Q687" s="73"/>
      <c r="R687" s="73"/>
      <c r="S687" s="73"/>
      <c r="T687" s="73">
        <f>T674*1.2</f>
        <v>16.8</v>
      </c>
      <c r="V687" s="74">
        <f>V674*2</f>
        <v>60000</v>
      </c>
      <c r="X687">
        <f t="shared" si="253"/>
        <v>0</v>
      </c>
      <c r="Y687">
        <f t="shared" si="254"/>
        <v>0</v>
      </c>
      <c r="Z687">
        <f t="shared" si="255"/>
        <v>0</v>
      </c>
      <c r="AA687">
        <f t="shared" si="256"/>
        <v>0</v>
      </c>
      <c r="AB687">
        <f t="shared" si="257"/>
        <v>0</v>
      </c>
      <c r="AC687">
        <f t="shared" si="258"/>
        <v>0</v>
      </c>
      <c r="AD687">
        <f t="shared" si="251"/>
        <v>0</v>
      </c>
      <c r="AE687">
        <f t="shared" si="259"/>
        <v>0</v>
      </c>
      <c r="AF687" s="3">
        <f t="shared" si="260"/>
        <v>0</v>
      </c>
      <c r="AH687">
        <f t="shared" si="261"/>
        <v>0</v>
      </c>
    </row>
    <row r="688" spans="1:34" hidden="1" outlineLevel="2" x14ac:dyDescent="0.25">
      <c r="B688" t="s">
        <v>233</v>
      </c>
      <c r="C688" s="73">
        <f>C674</f>
        <v>4</v>
      </c>
      <c r="D688" s="73" t="s">
        <v>684</v>
      </c>
      <c r="E688" s="73">
        <f>E674</f>
        <v>10</v>
      </c>
      <c r="F688" s="73">
        <f>F674</f>
        <v>21</v>
      </c>
      <c r="G688" s="73">
        <f>G674</f>
        <v>12</v>
      </c>
      <c r="H688" s="73">
        <f>H674</f>
        <v>1</v>
      </c>
      <c r="M688" s="2"/>
      <c r="N688" s="73">
        <f>N674</f>
        <v>0</v>
      </c>
      <c r="O688" s="73" t="str">
        <f>O674</f>
        <v>N</v>
      </c>
      <c r="P688" s="45" t="str">
        <f t="shared" si="262"/>
        <v>Beide</v>
      </c>
      <c r="Q688" s="73"/>
      <c r="R688" s="73"/>
      <c r="S688" s="73"/>
      <c r="T688" s="73">
        <f>T674</f>
        <v>14</v>
      </c>
      <c r="V688" s="74">
        <f>V674*1.5</f>
        <v>45000</v>
      </c>
      <c r="X688">
        <f t="shared" si="253"/>
        <v>0</v>
      </c>
      <c r="Y688">
        <f t="shared" si="254"/>
        <v>0</v>
      </c>
      <c r="Z688">
        <f t="shared" si="255"/>
        <v>0</v>
      </c>
      <c r="AA688">
        <f t="shared" si="256"/>
        <v>0</v>
      </c>
      <c r="AB688">
        <f t="shared" si="257"/>
        <v>0</v>
      </c>
      <c r="AC688">
        <f t="shared" si="258"/>
        <v>0</v>
      </c>
      <c r="AD688">
        <f t="shared" si="251"/>
        <v>0</v>
      </c>
      <c r="AE688">
        <f t="shared" si="259"/>
        <v>0</v>
      </c>
      <c r="AF688" s="3">
        <f t="shared" si="260"/>
        <v>0</v>
      </c>
      <c r="AH688">
        <f t="shared" si="261"/>
        <v>0</v>
      </c>
    </row>
    <row r="689" spans="1:34" hidden="1" outlineLevel="2" x14ac:dyDescent="0.25">
      <c r="B689" t="s">
        <v>478</v>
      </c>
      <c r="C689" s="73">
        <f>C674</f>
        <v>4</v>
      </c>
      <c r="D689" s="73" t="s">
        <v>684</v>
      </c>
      <c r="E689" s="73">
        <f>E674</f>
        <v>10</v>
      </c>
      <c r="F689" s="73">
        <f>F674</f>
        <v>21</v>
      </c>
      <c r="G689" s="73">
        <f>G674</f>
        <v>12</v>
      </c>
      <c r="H689" s="73">
        <f>H674</f>
        <v>1</v>
      </c>
      <c r="M689" s="2"/>
      <c r="N689" s="73">
        <f>N674</f>
        <v>0</v>
      </c>
      <c r="O689" s="73" t="str">
        <f>O674</f>
        <v>N</v>
      </c>
      <c r="P689" s="45" t="str">
        <f t="shared" si="262"/>
        <v>Beide</v>
      </c>
      <c r="Q689" s="73"/>
      <c r="R689" s="73"/>
      <c r="S689" s="73"/>
      <c r="T689" s="73">
        <f>T674</f>
        <v>14</v>
      </c>
      <c r="V689" s="74">
        <f>V674*2</f>
        <v>60000</v>
      </c>
      <c r="X689">
        <f t="shared" si="253"/>
        <v>0</v>
      </c>
      <c r="Y689">
        <f t="shared" si="254"/>
        <v>0</v>
      </c>
      <c r="Z689">
        <f t="shared" si="255"/>
        <v>0</v>
      </c>
      <c r="AA689">
        <f t="shared" si="256"/>
        <v>0</v>
      </c>
      <c r="AB689">
        <f t="shared" si="257"/>
        <v>0</v>
      </c>
      <c r="AC689">
        <f t="shared" si="258"/>
        <v>0</v>
      </c>
      <c r="AD689">
        <f t="shared" si="251"/>
        <v>0</v>
      </c>
      <c r="AE689">
        <f t="shared" si="259"/>
        <v>0</v>
      </c>
      <c r="AF689" s="3">
        <f t="shared" si="260"/>
        <v>0</v>
      </c>
      <c r="AH689">
        <f t="shared" si="261"/>
        <v>0</v>
      </c>
    </row>
    <row r="690" spans="1:34" hidden="1" outlineLevel="2" x14ac:dyDescent="0.25">
      <c r="B690" t="s">
        <v>479</v>
      </c>
      <c r="C690" s="73">
        <f>C674</f>
        <v>4</v>
      </c>
      <c r="D690" s="73" t="s">
        <v>684</v>
      </c>
      <c r="E690" s="73">
        <f>E674</f>
        <v>10</v>
      </c>
      <c r="F690" s="73">
        <f>F674</f>
        <v>21</v>
      </c>
      <c r="G690" s="73">
        <f>G674</f>
        <v>12</v>
      </c>
      <c r="H690" s="73">
        <f>H674</f>
        <v>1</v>
      </c>
      <c r="M690" s="2"/>
      <c r="N690" s="73">
        <f>N674</f>
        <v>0</v>
      </c>
      <c r="O690" s="73" t="str">
        <f>O674</f>
        <v>N</v>
      </c>
      <c r="P690" s="45" t="str">
        <f t="shared" si="262"/>
        <v>Beide</v>
      </c>
      <c r="Q690" s="73"/>
      <c r="R690" s="73"/>
      <c r="S690" s="73"/>
      <c r="T690" s="73">
        <f>T674</f>
        <v>14</v>
      </c>
      <c r="V690" s="74">
        <f>V674*3</f>
        <v>90000</v>
      </c>
      <c r="X690">
        <f t="shared" si="253"/>
        <v>0</v>
      </c>
      <c r="Y690">
        <f t="shared" si="254"/>
        <v>0</v>
      </c>
      <c r="Z690">
        <f t="shared" si="255"/>
        <v>0</v>
      </c>
      <c r="AA690">
        <f t="shared" si="256"/>
        <v>0</v>
      </c>
      <c r="AB690">
        <f t="shared" si="257"/>
        <v>0</v>
      </c>
      <c r="AC690">
        <f t="shared" si="258"/>
        <v>0</v>
      </c>
      <c r="AD690">
        <f t="shared" si="251"/>
        <v>0</v>
      </c>
      <c r="AE690">
        <f t="shared" si="259"/>
        <v>0</v>
      </c>
      <c r="AF690" s="3">
        <f t="shared" si="260"/>
        <v>0</v>
      </c>
      <c r="AH690">
        <f t="shared" si="261"/>
        <v>0</v>
      </c>
    </row>
    <row r="691" spans="1:34" hidden="1" outlineLevel="2" x14ac:dyDescent="0.25">
      <c r="B691" t="s">
        <v>459</v>
      </c>
      <c r="C691" s="73">
        <f>C674</f>
        <v>4</v>
      </c>
      <c r="D691" s="73" t="s">
        <v>683</v>
      </c>
      <c r="E691" s="73">
        <f>E674</f>
        <v>10</v>
      </c>
      <c r="F691" s="73">
        <f>F674</f>
        <v>21</v>
      </c>
      <c r="G691" s="73">
        <f>G674</f>
        <v>12</v>
      </c>
      <c r="H691" s="73">
        <f>H674</f>
        <v>1</v>
      </c>
      <c r="M691" s="2"/>
      <c r="N691" s="73">
        <f>N674</f>
        <v>0</v>
      </c>
      <c r="O691" s="73" t="str">
        <f>O674</f>
        <v>N</v>
      </c>
      <c r="P691" s="45" t="str">
        <f t="shared" si="262"/>
        <v>Beide</v>
      </c>
      <c r="Q691" s="73"/>
      <c r="R691" s="73"/>
      <c r="S691" s="73"/>
      <c r="T691" s="73">
        <f>T674/2</f>
        <v>7</v>
      </c>
      <c r="V691" s="74">
        <f>V674*2</f>
        <v>60000</v>
      </c>
      <c r="X691">
        <f t="shared" si="253"/>
        <v>0</v>
      </c>
      <c r="Y691">
        <f t="shared" si="254"/>
        <v>0</v>
      </c>
      <c r="Z691">
        <f t="shared" si="255"/>
        <v>0</v>
      </c>
      <c r="AA691">
        <f t="shared" si="256"/>
        <v>0</v>
      </c>
      <c r="AB691">
        <f t="shared" si="257"/>
        <v>0</v>
      </c>
      <c r="AC691">
        <f t="shared" si="258"/>
        <v>0</v>
      </c>
      <c r="AD691">
        <f t="shared" si="251"/>
        <v>0</v>
      </c>
      <c r="AE691">
        <f t="shared" si="259"/>
        <v>0</v>
      </c>
      <c r="AF691" s="3">
        <f t="shared" si="260"/>
        <v>0</v>
      </c>
      <c r="AH691">
        <f t="shared" si="261"/>
        <v>0</v>
      </c>
    </row>
    <row r="692" spans="1:34" hidden="1" outlineLevel="2" x14ac:dyDescent="0.25">
      <c r="B692" t="s">
        <v>461</v>
      </c>
      <c r="C692" s="73">
        <f>C674</f>
        <v>4</v>
      </c>
      <c r="D692" s="73" t="s">
        <v>684</v>
      </c>
      <c r="E692" s="73">
        <f>E674</f>
        <v>10</v>
      </c>
      <c r="F692" s="73">
        <f>F674</f>
        <v>21</v>
      </c>
      <c r="G692" s="73">
        <f>G674</f>
        <v>12</v>
      </c>
      <c r="H692" s="73">
        <f>H674</f>
        <v>1</v>
      </c>
      <c r="M692" s="2"/>
      <c r="N692" s="73">
        <f>N674</f>
        <v>0</v>
      </c>
      <c r="O692" s="73" t="str">
        <f>O674</f>
        <v>N</v>
      </c>
      <c r="P692" s="45" t="str">
        <f t="shared" si="262"/>
        <v>Beide</v>
      </c>
      <c r="Q692" s="73"/>
      <c r="R692" s="73"/>
      <c r="S692" s="73"/>
      <c r="T692" s="73">
        <f>T674</f>
        <v>14</v>
      </c>
      <c r="V692" s="74">
        <f>V674</f>
        <v>30000</v>
      </c>
      <c r="X692">
        <f t="shared" si="253"/>
        <v>0</v>
      </c>
      <c r="Y692">
        <f t="shared" si="254"/>
        <v>0</v>
      </c>
      <c r="Z692">
        <f t="shared" si="255"/>
        <v>0</v>
      </c>
      <c r="AA692">
        <f t="shared" si="256"/>
        <v>0</v>
      </c>
      <c r="AB692">
        <f t="shared" si="257"/>
        <v>0</v>
      </c>
      <c r="AC692">
        <f t="shared" si="258"/>
        <v>0</v>
      </c>
      <c r="AD692">
        <f t="shared" si="251"/>
        <v>0</v>
      </c>
      <c r="AE692">
        <f t="shared" si="259"/>
        <v>0</v>
      </c>
      <c r="AF692" s="3">
        <f t="shared" si="260"/>
        <v>0</v>
      </c>
      <c r="AH692">
        <f t="shared" si="261"/>
        <v>0</v>
      </c>
    </row>
    <row r="693" spans="1:34" hidden="1" outlineLevel="2" x14ac:dyDescent="0.25">
      <c r="B693" t="s">
        <v>466</v>
      </c>
      <c r="C693" s="73">
        <f>C674</f>
        <v>4</v>
      </c>
      <c r="D693" s="73" t="s">
        <v>684</v>
      </c>
      <c r="E693" s="73">
        <f>E674</f>
        <v>10</v>
      </c>
      <c r="F693" s="73">
        <f>F674</f>
        <v>21</v>
      </c>
      <c r="G693" s="73">
        <f>G674/2</f>
        <v>6</v>
      </c>
      <c r="H693" s="73">
        <f>H674</f>
        <v>1</v>
      </c>
      <c r="M693" s="2"/>
      <c r="N693" s="73">
        <f>N674</f>
        <v>0</v>
      </c>
      <c r="O693" s="73" t="str">
        <f>O674</f>
        <v>N</v>
      </c>
      <c r="P693" s="45" t="str">
        <f t="shared" si="262"/>
        <v>Beide</v>
      </c>
      <c r="Q693" s="73"/>
      <c r="R693" s="73"/>
      <c r="S693" s="73"/>
      <c r="T693" s="73">
        <f>T674*1.3</f>
        <v>18.2</v>
      </c>
      <c r="V693" s="74">
        <f>V674*2</f>
        <v>60000</v>
      </c>
      <c r="X693">
        <f t="shared" si="253"/>
        <v>0</v>
      </c>
      <c r="Y693">
        <f t="shared" si="254"/>
        <v>0</v>
      </c>
      <c r="Z693">
        <f t="shared" si="255"/>
        <v>0</v>
      </c>
      <c r="AA693">
        <f t="shared" si="256"/>
        <v>0</v>
      </c>
      <c r="AB693">
        <f t="shared" si="257"/>
        <v>0</v>
      </c>
      <c r="AC693">
        <f t="shared" si="258"/>
        <v>0</v>
      </c>
      <c r="AD693">
        <f t="shared" si="251"/>
        <v>0</v>
      </c>
      <c r="AE693">
        <f t="shared" si="259"/>
        <v>0</v>
      </c>
      <c r="AF693" s="3">
        <f t="shared" si="260"/>
        <v>0</v>
      </c>
      <c r="AH693">
        <f t="shared" si="261"/>
        <v>0</v>
      </c>
    </row>
    <row r="694" spans="1:34" s="25" customFormat="1" hidden="1" outlineLevel="1" collapsed="1" x14ac:dyDescent="0.25">
      <c r="A694" s="25" t="s">
        <v>406</v>
      </c>
      <c r="B694" s="25" t="s">
        <v>53</v>
      </c>
      <c r="C694" s="45">
        <v>5</v>
      </c>
      <c r="D694" s="45" t="s">
        <v>684</v>
      </c>
      <c r="E694" s="45">
        <v>15</v>
      </c>
      <c r="F694" s="45">
        <v>21</v>
      </c>
      <c r="G694" s="45">
        <v>8</v>
      </c>
      <c r="H694" s="45">
        <v>2</v>
      </c>
      <c r="I694" s="2"/>
      <c r="J694" s="2"/>
      <c r="K694" s="2"/>
      <c r="L694" s="2"/>
      <c r="M694" s="2"/>
      <c r="N694" s="45">
        <v>0</v>
      </c>
      <c r="O694" s="45" t="s">
        <v>636</v>
      </c>
      <c r="P694" s="45" t="str">
        <f t="shared" ref="P694:P713" si="263">IF(P648="Beide",P648,"Innere Sphäre")</f>
        <v>Beide</v>
      </c>
      <c r="Q694" s="45">
        <v>7</v>
      </c>
      <c r="R694" s="45">
        <v>3</v>
      </c>
      <c r="S694" s="45">
        <v>136</v>
      </c>
      <c r="T694" s="45">
        <v>17</v>
      </c>
      <c r="U694" s="48">
        <v>175000</v>
      </c>
      <c r="V694" s="48">
        <v>30000</v>
      </c>
      <c r="X694" s="25">
        <f t="shared" si="253"/>
        <v>0</v>
      </c>
      <c r="Y694" s="25">
        <f t="shared" si="254"/>
        <v>0</v>
      </c>
      <c r="Z694" s="25">
        <f t="shared" si="255"/>
        <v>0</v>
      </c>
      <c r="AA694" s="25">
        <f t="shared" si="256"/>
        <v>0</v>
      </c>
      <c r="AB694" s="25">
        <f t="shared" si="257"/>
        <v>0</v>
      </c>
      <c r="AC694" s="25">
        <f t="shared" si="258"/>
        <v>0</v>
      </c>
      <c r="AD694" s="25">
        <f t="shared" si="251"/>
        <v>0</v>
      </c>
      <c r="AE694" s="25">
        <f t="shared" si="259"/>
        <v>0</v>
      </c>
      <c r="AF694" s="48">
        <f t="shared" si="260"/>
        <v>0</v>
      </c>
      <c r="AH694" s="25">
        <f t="shared" si="261"/>
        <v>0</v>
      </c>
    </row>
    <row r="695" spans="1:34" hidden="1" outlineLevel="2" x14ac:dyDescent="0.25">
      <c r="B695" t="s">
        <v>463</v>
      </c>
      <c r="C695" s="73">
        <f>C694</f>
        <v>5</v>
      </c>
      <c r="D695" s="73" t="s">
        <v>693</v>
      </c>
      <c r="E695" s="73">
        <f>E694</f>
        <v>15</v>
      </c>
      <c r="F695" s="73">
        <f>F694</f>
        <v>21</v>
      </c>
      <c r="G695" s="73">
        <f>G694</f>
        <v>8</v>
      </c>
      <c r="H695" s="73">
        <f>H694</f>
        <v>2</v>
      </c>
      <c r="M695" s="2"/>
      <c r="N695" s="73">
        <f>N694</f>
        <v>0</v>
      </c>
      <c r="O695" s="73" t="str">
        <f>O694</f>
        <v>N</v>
      </c>
      <c r="P695" s="45" t="str">
        <f t="shared" si="263"/>
        <v>Beide</v>
      </c>
      <c r="Q695" s="73"/>
      <c r="R695" s="73"/>
      <c r="S695" s="73"/>
      <c r="T695" s="73">
        <f>T694</f>
        <v>17</v>
      </c>
      <c r="V695" s="74">
        <f>V694*3</f>
        <v>90000</v>
      </c>
      <c r="X695">
        <f t="shared" si="253"/>
        <v>0</v>
      </c>
      <c r="Y695">
        <f t="shared" si="254"/>
        <v>0</v>
      </c>
      <c r="Z695">
        <f t="shared" si="255"/>
        <v>0</v>
      </c>
      <c r="AA695">
        <f t="shared" si="256"/>
        <v>0</v>
      </c>
      <c r="AB695">
        <f t="shared" si="257"/>
        <v>0</v>
      </c>
      <c r="AC695">
        <f t="shared" si="258"/>
        <v>0</v>
      </c>
      <c r="AD695">
        <f t="shared" si="251"/>
        <v>0</v>
      </c>
      <c r="AE695">
        <f t="shared" si="259"/>
        <v>0</v>
      </c>
      <c r="AF695" s="3">
        <f t="shared" si="260"/>
        <v>0</v>
      </c>
      <c r="AH695">
        <f t="shared" si="261"/>
        <v>0</v>
      </c>
    </row>
    <row r="696" spans="1:34" hidden="1" outlineLevel="2" x14ac:dyDescent="0.25">
      <c r="B696" t="s">
        <v>279</v>
      </c>
      <c r="C696" s="73">
        <f>C694</f>
        <v>5</v>
      </c>
      <c r="D696" s="73" t="s">
        <v>683</v>
      </c>
      <c r="E696" s="73">
        <f>E694*0.8</f>
        <v>12</v>
      </c>
      <c r="F696" s="73">
        <f>F694</f>
        <v>21</v>
      </c>
      <c r="G696" s="73">
        <f>G694</f>
        <v>8</v>
      </c>
      <c r="H696" s="73">
        <f>H694</f>
        <v>2</v>
      </c>
      <c r="M696" s="2"/>
      <c r="N696" s="73">
        <f>N694</f>
        <v>0</v>
      </c>
      <c r="O696" s="73" t="str">
        <f>O694</f>
        <v>N</v>
      </c>
      <c r="P696" s="45" t="str">
        <f t="shared" si="263"/>
        <v>Beide</v>
      </c>
      <c r="Q696" s="73"/>
      <c r="R696" s="73"/>
      <c r="S696" s="73"/>
      <c r="T696" s="73">
        <f>T694</f>
        <v>17</v>
      </c>
      <c r="V696" s="74">
        <f>V694*1.5</f>
        <v>45000</v>
      </c>
      <c r="X696">
        <f t="shared" si="253"/>
        <v>0</v>
      </c>
      <c r="Y696">
        <f t="shared" si="254"/>
        <v>0</v>
      </c>
      <c r="Z696">
        <f t="shared" si="255"/>
        <v>0</v>
      </c>
      <c r="AA696">
        <f t="shared" si="256"/>
        <v>0</v>
      </c>
      <c r="AB696">
        <f t="shared" si="257"/>
        <v>0</v>
      </c>
      <c r="AC696">
        <f t="shared" si="258"/>
        <v>0</v>
      </c>
      <c r="AD696">
        <f t="shared" si="251"/>
        <v>0</v>
      </c>
      <c r="AE696">
        <f t="shared" si="259"/>
        <v>0</v>
      </c>
      <c r="AF696" s="3">
        <f t="shared" si="260"/>
        <v>0</v>
      </c>
      <c r="AH696">
        <f t="shared" si="261"/>
        <v>0</v>
      </c>
    </row>
    <row r="697" spans="1:34" hidden="1" outlineLevel="2" x14ac:dyDescent="0.25">
      <c r="B697" t="s">
        <v>473</v>
      </c>
      <c r="C697" s="73">
        <f>C694</f>
        <v>5</v>
      </c>
      <c r="D697" s="73" t="s">
        <v>684</v>
      </c>
      <c r="E697" s="73">
        <f>E694</f>
        <v>15</v>
      </c>
      <c r="F697" s="73">
        <f>F694</f>
        <v>21</v>
      </c>
      <c r="G697" s="73">
        <f>G694</f>
        <v>8</v>
      </c>
      <c r="H697" s="73">
        <f>H694</f>
        <v>2</v>
      </c>
      <c r="M697" s="2"/>
      <c r="N697" s="73">
        <f>N694</f>
        <v>0</v>
      </c>
      <c r="O697" s="73" t="str">
        <f>O694</f>
        <v>N</v>
      </c>
      <c r="P697" s="45" t="str">
        <f t="shared" si="263"/>
        <v>Beide</v>
      </c>
      <c r="Q697" s="73"/>
      <c r="R697" s="73"/>
      <c r="S697" s="73"/>
      <c r="T697" s="73">
        <f>T694</f>
        <v>17</v>
      </c>
      <c r="V697" s="74">
        <f>V694*2</f>
        <v>60000</v>
      </c>
      <c r="X697">
        <f t="shared" si="253"/>
        <v>0</v>
      </c>
      <c r="Y697">
        <f t="shared" si="254"/>
        <v>0</v>
      </c>
      <c r="Z697">
        <f t="shared" si="255"/>
        <v>0</v>
      </c>
      <c r="AA697">
        <f t="shared" si="256"/>
        <v>0</v>
      </c>
      <c r="AB697">
        <f t="shared" si="257"/>
        <v>0</v>
      </c>
      <c r="AC697">
        <f t="shared" si="258"/>
        <v>0</v>
      </c>
      <c r="AD697">
        <f t="shared" si="251"/>
        <v>0</v>
      </c>
      <c r="AE697">
        <f t="shared" si="259"/>
        <v>0</v>
      </c>
      <c r="AF697" s="3">
        <f t="shared" si="260"/>
        <v>0</v>
      </c>
      <c r="AH697">
        <f t="shared" si="261"/>
        <v>0</v>
      </c>
    </row>
    <row r="698" spans="1:34" hidden="1" outlineLevel="2" x14ac:dyDescent="0.25">
      <c r="B698" t="s">
        <v>476</v>
      </c>
      <c r="C698" s="73">
        <f>C694</f>
        <v>5</v>
      </c>
      <c r="D698" s="73" t="s">
        <v>684</v>
      </c>
      <c r="E698" s="73">
        <f>E694</f>
        <v>15</v>
      </c>
      <c r="F698" s="73">
        <f>F694</f>
        <v>21</v>
      </c>
      <c r="G698" s="73">
        <f>G694</f>
        <v>8</v>
      </c>
      <c r="H698" s="73">
        <f>H694</f>
        <v>2</v>
      </c>
      <c r="M698" s="2"/>
      <c r="N698" s="73">
        <f>N694</f>
        <v>0</v>
      </c>
      <c r="O698" s="73" t="str">
        <f>O694</f>
        <v>N</v>
      </c>
      <c r="P698" s="45" t="str">
        <f t="shared" si="263"/>
        <v>Beide</v>
      </c>
      <c r="Q698" s="73"/>
      <c r="R698" s="73"/>
      <c r="S698" s="73"/>
      <c r="T698" s="73">
        <f>T694</f>
        <v>17</v>
      </c>
      <c r="V698" s="74">
        <f>V694*3</f>
        <v>90000</v>
      </c>
      <c r="X698">
        <f t="shared" si="253"/>
        <v>0</v>
      </c>
      <c r="Y698">
        <f t="shared" si="254"/>
        <v>0</v>
      </c>
      <c r="Z698">
        <f t="shared" si="255"/>
        <v>0</v>
      </c>
      <c r="AA698">
        <f t="shared" si="256"/>
        <v>0</v>
      </c>
      <c r="AB698">
        <f t="shared" si="257"/>
        <v>0</v>
      </c>
      <c r="AC698">
        <f t="shared" si="258"/>
        <v>0</v>
      </c>
      <c r="AD698">
        <f t="shared" si="251"/>
        <v>0</v>
      </c>
      <c r="AE698">
        <f t="shared" si="259"/>
        <v>0</v>
      </c>
      <c r="AF698" s="3">
        <f t="shared" si="260"/>
        <v>0</v>
      </c>
      <c r="AH698">
        <f t="shared" si="261"/>
        <v>0</v>
      </c>
    </row>
    <row r="699" spans="1:34" hidden="1" outlineLevel="2" x14ac:dyDescent="0.25">
      <c r="B699" t="s">
        <v>475</v>
      </c>
      <c r="C699" s="73">
        <f>C694</f>
        <v>5</v>
      </c>
      <c r="D699" s="73" t="s">
        <v>684</v>
      </c>
      <c r="E699" s="73">
        <f>E694</f>
        <v>15</v>
      </c>
      <c r="F699" s="73">
        <f>F694</f>
        <v>21</v>
      </c>
      <c r="G699" s="73">
        <f>G694</f>
        <v>8</v>
      </c>
      <c r="H699" s="73">
        <f>H694</f>
        <v>2</v>
      </c>
      <c r="M699" s="2"/>
      <c r="N699" s="73">
        <f>N694</f>
        <v>0</v>
      </c>
      <c r="O699" s="73" t="str">
        <f>O694</f>
        <v>N</v>
      </c>
      <c r="P699" s="45" t="str">
        <f t="shared" si="263"/>
        <v>Beide</v>
      </c>
      <c r="Q699" s="73"/>
      <c r="R699" s="73"/>
      <c r="S699" s="73"/>
      <c r="T699" s="73">
        <f>T694</f>
        <v>17</v>
      </c>
      <c r="V699" s="74">
        <f>V694</f>
        <v>30000</v>
      </c>
      <c r="X699">
        <f t="shared" si="253"/>
        <v>0</v>
      </c>
      <c r="Y699">
        <f t="shared" si="254"/>
        <v>0</v>
      </c>
      <c r="Z699">
        <f t="shared" si="255"/>
        <v>0</v>
      </c>
      <c r="AA699">
        <f t="shared" si="256"/>
        <v>0</v>
      </c>
      <c r="AB699">
        <f t="shared" si="257"/>
        <v>0</v>
      </c>
      <c r="AC699">
        <f t="shared" si="258"/>
        <v>0</v>
      </c>
      <c r="AD699">
        <f t="shared" si="251"/>
        <v>0</v>
      </c>
      <c r="AE699">
        <f t="shared" si="259"/>
        <v>0</v>
      </c>
      <c r="AF699" s="3">
        <f t="shared" si="260"/>
        <v>0</v>
      </c>
      <c r="AH699">
        <f t="shared" si="261"/>
        <v>0</v>
      </c>
    </row>
    <row r="700" spans="1:34" hidden="1" outlineLevel="2" x14ac:dyDescent="0.25">
      <c r="B700" t="s">
        <v>474</v>
      </c>
      <c r="C700" s="73">
        <f>C694</f>
        <v>5</v>
      </c>
      <c r="D700" s="73" t="s">
        <v>684</v>
      </c>
      <c r="E700" s="73">
        <f>E694</f>
        <v>15</v>
      </c>
      <c r="F700" s="73">
        <f>F694</f>
        <v>21</v>
      </c>
      <c r="G700" s="73">
        <f>G694</f>
        <v>8</v>
      </c>
      <c r="H700" s="73">
        <f>H694</f>
        <v>2</v>
      </c>
      <c r="M700" s="2"/>
      <c r="N700" s="73">
        <f>N694</f>
        <v>0</v>
      </c>
      <c r="O700" s="73" t="str">
        <f>O694</f>
        <v>N</v>
      </c>
      <c r="P700" s="45" t="str">
        <f t="shared" si="263"/>
        <v>Beide</v>
      </c>
      <c r="Q700" s="73"/>
      <c r="R700" s="73"/>
      <c r="S700" s="73"/>
      <c r="T700" s="73">
        <f>T694</f>
        <v>17</v>
      </c>
      <c r="V700" s="74">
        <f>V694*4</f>
        <v>120000</v>
      </c>
      <c r="X700">
        <f t="shared" si="253"/>
        <v>0</v>
      </c>
      <c r="Y700">
        <f t="shared" si="254"/>
        <v>0</v>
      </c>
      <c r="Z700">
        <f t="shared" si="255"/>
        <v>0</v>
      </c>
      <c r="AA700">
        <f t="shared" si="256"/>
        <v>0</v>
      </c>
      <c r="AB700">
        <f t="shared" si="257"/>
        <v>0</v>
      </c>
      <c r="AC700">
        <f t="shared" si="258"/>
        <v>0</v>
      </c>
      <c r="AD700">
        <f t="shared" si="251"/>
        <v>0</v>
      </c>
      <c r="AE700">
        <f t="shared" si="259"/>
        <v>0</v>
      </c>
      <c r="AF700" s="3">
        <f t="shared" si="260"/>
        <v>0</v>
      </c>
      <c r="AH700">
        <f t="shared" si="261"/>
        <v>0</v>
      </c>
    </row>
    <row r="701" spans="1:34" hidden="1" outlineLevel="2" x14ac:dyDescent="0.25">
      <c r="B701" t="s">
        <v>480</v>
      </c>
      <c r="C701" s="73">
        <f>C694</f>
        <v>5</v>
      </c>
      <c r="D701" s="73" t="s">
        <v>684</v>
      </c>
      <c r="E701" s="73">
        <f>E694</f>
        <v>15</v>
      </c>
      <c r="F701" s="73">
        <f>F694</f>
        <v>21</v>
      </c>
      <c r="G701" s="73">
        <f>G694</f>
        <v>8</v>
      </c>
      <c r="H701" s="73">
        <f>H694</f>
        <v>2</v>
      </c>
      <c r="M701" s="2"/>
      <c r="N701" s="73">
        <f>N694</f>
        <v>0</v>
      </c>
      <c r="O701" s="73" t="str">
        <f>O694</f>
        <v>N</v>
      </c>
      <c r="P701" s="45" t="str">
        <f t="shared" si="263"/>
        <v>Beide</v>
      </c>
      <c r="Q701" s="73"/>
      <c r="R701" s="73"/>
      <c r="S701" s="73"/>
      <c r="T701" s="73">
        <f>T694</f>
        <v>17</v>
      </c>
      <c r="V701" s="74">
        <f>V694*2.5</f>
        <v>75000</v>
      </c>
      <c r="X701">
        <f t="shared" si="253"/>
        <v>0</v>
      </c>
      <c r="Y701">
        <f t="shared" si="254"/>
        <v>0</v>
      </c>
      <c r="Z701">
        <f t="shared" si="255"/>
        <v>0</v>
      </c>
      <c r="AA701">
        <f t="shared" si="256"/>
        <v>0</v>
      </c>
      <c r="AB701">
        <f t="shared" si="257"/>
        <v>0</v>
      </c>
      <c r="AC701">
        <f t="shared" si="258"/>
        <v>0</v>
      </c>
      <c r="AD701">
        <f t="shared" si="251"/>
        <v>0</v>
      </c>
      <c r="AE701">
        <f t="shared" si="259"/>
        <v>0</v>
      </c>
      <c r="AF701" s="3">
        <f t="shared" si="260"/>
        <v>0</v>
      </c>
      <c r="AH701">
        <f t="shared" si="261"/>
        <v>0</v>
      </c>
    </row>
    <row r="702" spans="1:34" hidden="1" outlineLevel="2" x14ac:dyDescent="0.25">
      <c r="B702" t="s">
        <v>481</v>
      </c>
      <c r="C702" s="73">
        <f>C694</f>
        <v>5</v>
      </c>
      <c r="D702" s="73" t="s">
        <v>684</v>
      </c>
      <c r="E702" s="73">
        <f>E694</f>
        <v>15</v>
      </c>
      <c r="F702" s="73">
        <f>F694</f>
        <v>21</v>
      </c>
      <c r="G702" s="73">
        <f>G694/2</f>
        <v>4</v>
      </c>
      <c r="H702" s="73">
        <f>H694</f>
        <v>2</v>
      </c>
      <c r="M702" s="2"/>
      <c r="N702" s="73">
        <f>N694+2</f>
        <v>2</v>
      </c>
      <c r="O702" s="73" t="str">
        <f>O694</f>
        <v>N</v>
      </c>
      <c r="P702" s="45" t="str">
        <f t="shared" si="263"/>
        <v>Beide</v>
      </c>
      <c r="Q702" s="73"/>
      <c r="R702" s="73"/>
      <c r="S702" s="73"/>
      <c r="T702" s="73">
        <f>T694</f>
        <v>17</v>
      </c>
      <c r="V702" s="74">
        <f>V694*2</f>
        <v>60000</v>
      </c>
      <c r="X702">
        <f t="shared" si="253"/>
        <v>0</v>
      </c>
      <c r="Y702">
        <f t="shared" si="254"/>
        <v>0</v>
      </c>
      <c r="Z702">
        <f t="shared" si="255"/>
        <v>0</v>
      </c>
      <c r="AA702">
        <f t="shared" si="256"/>
        <v>0</v>
      </c>
      <c r="AB702">
        <f t="shared" si="257"/>
        <v>0</v>
      </c>
      <c r="AC702">
        <f t="shared" si="258"/>
        <v>0</v>
      </c>
      <c r="AD702">
        <f t="shared" si="251"/>
        <v>0</v>
      </c>
      <c r="AE702">
        <f t="shared" si="259"/>
        <v>0</v>
      </c>
      <c r="AF702" s="3">
        <f t="shared" si="260"/>
        <v>0</v>
      </c>
      <c r="AH702">
        <f t="shared" si="261"/>
        <v>0</v>
      </c>
    </row>
    <row r="703" spans="1:34" hidden="1" outlineLevel="2" x14ac:dyDescent="0.25">
      <c r="B703" t="s">
        <v>477</v>
      </c>
      <c r="C703" s="73">
        <f>C694</f>
        <v>5</v>
      </c>
      <c r="D703" s="73" t="s">
        <v>684</v>
      </c>
      <c r="E703" s="73">
        <f>E694</f>
        <v>15</v>
      </c>
      <c r="F703" s="73">
        <f>F694</f>
        <v>21</v>
      </c>
      <c r="G703" s="73">
        <f>G694</f>
        <v>8</v>
      </c>
      <c r="H703" s="73">
        <f>H694</f>
        <v>2</v>
      </c>
      <c r="M703" s="2"/>
      <c r="N703" s="73">
        <f>N694</f>
        <v>0</v>
      </c>
      <c r="O703" s="73" t="str">
        <f>O694</f>
        <v>N</v>
      </c>
      <c r="P703" s="45" t="str">
        <f t="shared" si="263"/>
        <v>Beide</v>
      </c>
      <c r="Q703" s="73"/>
      <c r="R703" s="73"/>
      <c r="S703" s="73"/>
      <c r="T703" s="73">
        <f>T694</f>
        <v>17</v>
      </c>
      <c r="V703" s="74">
        <f>V694*3</f>
        <v>90000</v>
      </c>
      <c r="X703">
        <f t="shared" si="253"/>
        <v>0</v>
      </c>
      <c r="Y703">
        <f t="shared" si="254"/>
        <v>0</v>
      </c>
      <c r="Z703">
        <f t="shared" si="255"/>
        <v>0</v>
      </c>
      <c r="AA703">
        <f t="shared" si="256"/>
        <v>0</v>
      </c>
      <c r="AB703">
        <f t="shared" si="257"/>
        <v>0</v>
      </c>
      <c r="AC703">
        <f t="shared" si="258"/>
        <v>0</v>
      </c>
      <c r="AD703">
        <f t="shared" si="251"/>
        <v>0</v>
      </c>
      <c r="AE703">
        <f t="shared" si="259"/>
        <v>0</v>
      </c>
      <c r="AF703" s="3">
        <f t="shared" si="260"/>
        <v>0</v>
      </c>
      <c r="AH703">
        <f t="shared" si="261"/>
        <v>0</v>
      </c>
    </row>
    <row r="704" spans="1:34" hidden="1" outlineLevel="2" x14ac:dyDescent="0.25">
      <c r="B704" t="s">
        <v>462</v>
      </c>
      <c r="C704" s="73">
        <f>C694</f>
        <v>5</v>
      </c>
      <c r="D704" s="73" t="s">
        <v>684</v>
      </c>
      <c r="E704" s="73">
        <f>E694</f>
        <v>15</v>
      </c>
      <c r="F704" s="73">
        <f>F694</f>
        <v>21</v>
      </c>
      <c r="G704" s="73">
        <f>G694</f>
        <v>8</v>
      </c>
      <c r="H704" s="73">
        <f>H694</f>
        <v>2</v>
      </c>
      <c r="M704" s="2"/>
      <c r="N704" s="73">
        <f>N694</f>
        <v>0</v>
      </c>
      <c r="O704" s="73" t="str">
        <f>O694</f>
        <v>N</v>
      </c>
      <c r="P704" s="45" t="str">
        <f t="shared" si="263"/>
        <v>Beide</v>
      </c>
      <c r="Q704" s="73"/>
      <c r="R704" s="73"/>
      <c r="S704" s="73"/>
      <c r="T704" s="73">
        <f>T694</f>
        <v>17</v>
      </c>
      <c r="V704" s="74">
        <f>V694*5</f>
        <v>150000</v>
      </c>
      <c r="X704">
        <f t="shared" si="253"/>
        <v>0</v>
      </c>
      <c r="Y704">
        <f t="shared" si="254"/>
        <v>0</v>
      </c>
      <c r="Z704">
        <f t="shared" si="255"/>
        <v>0</v>
      </c>
      <c r="AA704">
        <f t="shared" si="256"/>
        <v>0</v>
      </c>
      <c r="AB704">
        <f t="shared" si="257"/>
        <v>0</v>
      </c>
      <c r="AC704">
        <f t="shared" si="258"/>
        <v>0</v>
      </c>
      <c r="AD704">
        <f t="shared" si="251"/>
        <v>0</v>
      </c>
      <c r="AE704">
        <f t="shared" si="259"/>
        <v>0</v>
      </c>
      <c r="AF704" s="3">
        <f t="shared" si="260"/>
        <v>0</v>
      </c>
      <c r="AH704">
        <f t="shared" si="261"/>
        <v>0</v>
      </c>
    </row>
    <row r="705" spans="1:34" hidden="1" outlineLevel="2" x14ac:dyDescent="0.25">
      <c r="B705" t="s">
        <v>457</v>
      </c>
      <c r="C705" s="73">
        <f>C694</f>
        <v>5</v>
      </c>
      <c r="D705" s="73" t="s">
        <v>684</v>
      </c>
      <c r="E705" s="73">
        <f>E694</f>
        <v>15</v>
      </c>
      <c r="F705" s="73">
        <f>F694</f>
        <v>21</v>
      </c>
      <c r="G705" s="73">
        <f>G694</f>
        <v>8</v>
      </c>
      <c r="H705" s="73">
        <f>H694</f>
        <v>2</v>
      </c>
      <c r="M705" s="2"/>
      <c r="N705" s="73">
        <f>N694</f>
        <v>0</v>
      </c>
      <c r="O705" s="73" t="str">
        <f>O694</f>
        <v>N</v>
      </c>
      <c r="P705" s="45" t="str">
        <f t="shared" si="263"/>
        <v>Beide</v>
      </c>
      <c r="Q705" s="73"/>
      <c r="R705" s="73"/>
      <c r="S705" s="73"/>
      <c r="T705" s="73">
        <f>T694</f>
        <v>17</v>
      </c>
      <c r="V705" s="74">
        <f>V694*2</f>
        <v>60000</v>
      </c>
      <c r="X705">
        <f t="shared" si="253"/>
        <v>0</v>
      </c>
      <c r="Y705">
        <f t="shared" si="254"/>
        <v>0</v>
      </c>
      <c r="Z705">
        <f t="shared" si="255"/>
        <v>0</v>
      </c>
      <c r="AA705">
        <f t="shared" si="256"/>
        <v>0</v>
      </c>
      <c r="AB705">
        <f t="shared" si="257"/>
        <v>0</v>
      </c>
      <c r="AC705">
        <f t="shared" si="258"/>
        <v>0</v>
      </c>
      <c r="AD705">
        <f t="shared" si="251"/>
        <v>0</v>
      </c>
      <c r="AE705">
        <f t="shared" si="259"/>
        <v>0</v>
      </c>
      <c r="AF705" s="3">
        <f t="shared" si="260"/>
        <v>0</v>
      </c>
      <c r="AH705">
        <f t="shared" si="261"/>
        <v>0</v>
      </c>
    </row>
    <row r="706" spans="1:34" hidden="1" outlineLevel="2" x14ac:dyDescent="0.25">
      <c r="B706" t="s">
        <v>464</v>
      </c>
      <c r="C706" s="73">
        <f>C694</f>
        <v>5</v>
      </c>
      <c r="D706" s="73" t="s">
        <v>684</v>
      </c>
      <c r="E706" s="73">
        <f>E694</f>
        <v>15</v>
      </c>
      <c r="F706" s="73">
        <f>F694</f>
        <v>21</v>
      </c>
      <c r="G706" s="73">
        <f>G694</f>
        <v>8</v>
      </c>
      <c r="H706" s="73">
        <f>H694</f>
        <v>2</v>
      </c>
      <c r="M706" s="2"/>
      <c r="N706" s="73">
        <f>N694</f>
        <v>0</v>
      </c>
      <c r="O706" s="73" t="str">
        <f>O694</f>
        <v>N</v>
      </c>
      <c r="P706" s="45" t="str">
        <f t="shared" si="263"/>
        <v>Beide</v>
      </c>
      <c r="Q706" s="73"/>
      <c r="R706" s="73"/>
      <c r="S706" s="73"/>
      <c r="T706" s="73">
        <f>T694</f>
        <v>17</v>
      </c>
      <c r="V706" s="74">
        <f>V694*4</f>
        <v>120000</v>
      </c>
      <c r="X706">
        <f t="shared" si="253"/>
        <v>0</v>
      </c>
      <c r="Y706">
        <f t="shared" si="254"/>
        <v>0</v>
      </c>
      <c r="Z706">
        <f t="shared" si="255"/>
        <v>0</v>
      </c>
      <c r="AA706">
        <f t="shared" si="256"/>
        <v>0</v>
      </c>
      <c r="AB706">
        <f t="shared" si="257"/>
        <v>0</v>
      </c>
      <c r="AC706">
        <f t="shared" si="258"/>
        <v>0</v>
      </c>
      <c r="AD706">
        <f t="shared" si="251"/>
        <v>0</v>
      </c>
      <c r="AE706">
        <f t="shared" si="259"/>
        <v>0</v>
      </c>
      <c r="AF706" s="3">
        <f t="shared" si="260"/>
        <v>0</v>
      </c>
      <c r="AH706">
        <f t="shared" si="261"/>
        <v>0</v>
      </c>
    </row>
    <row r="707" spans="1:34" hidden="1" outlineLevel="2" x14ac:dyDescent="0.25">
      <c r="B707" t="s">
        <v>458</v>
      </c>
      <c r="C707" s="73">
        <f>C694</f>
        <v>5</v>
      </c>
      <c r="D707" s="73" t="s">
        <v>684</v>
      </c>
      <c r="E707" s="73">
        <f>E694</f>
        <v>15</v>
      </c>
      <c r="F707" s="73">
        <f>F694</f>
        <v>21</v>
      </c>
      <c r="G707" s="73">
        <f>G694</f>
        <v>8</v>
      </c>
      <c r="H707" s="73">
        <f>H694</f>
        <v>2</v>
      </c>
      <c r="M707" s="2"/>
      <c r="N707" s="73">
        <f>N694</f>
        <v>0</v>
      </c>
      <c r="O707" s="73" t="str">
        <f>O694</f>
        <v>N</v>
      </c>
      <c r="P707" s="45" t="str">
        <f t="shared" si="263"/>
        <v>Beide</v>
      </c>
      <c r="Q707" s="73"/>
      <c r="R707" s="73"/>
      <c r="S707" s="73"/>
      <c r="T707" s="73">
        <f>T694*1.2</f>
        <v>20.399999999999999</v>
      </c>
      <c r="V707" s="74">
        <f>V694*2</f>
        <v>60000</v>
      </c>
      <c r="X707">
        <f t="shared" si="253"/>
        <v>0</v>
      </c>
      <c r="Y707">
        <f t="shared" si="254"/>
        <v>0</v>
      </c>
      <c r="Z707">
        <f t="shared" si="255"/>
        <v>0</v>
      </c>
      <c r="AA707">
        <f t="shared" si="256"/>
        <v>0</v>
      </c>
      <c r="AB707">
        <f t="shared" si="257"/>
        <v>0</v>
      </c>
      <c r="AC707">
        <f t="shared" si="258"/>
        <v>0</v>
      </c>
      <c r="AD707">
        <f t="shared" si="251"/>
        <v>0</v>
      </c>
      <c r="AE707">
        <f t="shared" si="259"/>
        <v>0</v>
      </c>
      <c r="AF707" s="3">
        <f t="shared" si="260"/>
        <v>0</v>
      </c>
      <c r="AH707">
        <f t="shared" si="261"/>
        <v>0</v>
      </c>
    </row>
    <row r="708" spans="1:34" hidden="1" outlineLevel="2" x14ac:dyDescent="0.25">
      <c r="B708" t="s">
        <v>233</v>
      </c>
      <c r="C708" s="73">
        <f>C694</f>
        <v>5</v>
      </c>
      <c r="D708" s="73" t="s">
        <v>684</v>
      </c>
      <c r="E708" s="73">
        <f>E694</f>
        <v>15</v>
      </c>
      <c r="F708" s="73">
        <f>F694</f>
        <v>21</v>
      </c>
      <c r="G708" s="73">
        <f>G694</f>
        <v>8</v>
      </c>
      <c r="H708" s="73">
        <f>H694</f>
        <v>2</v>
      </c>
      <c r="M708" s="2"/>
      <c r="N708" s="73">
        <f>N694</f>
        <v>0</v>
      </c>
      <c r="O708" s="73" t="str">
        <f>O694</f>
        <v>N</v>
      </c>
      <c r="P708" s="45" t="str">
        <f t="shared" si="263"/>
        <v>Beide</v>
      </c>
      <c r="Q708" s="73"/>
      <c r="R708" s="73"/>
      <c r="S708" s="73"/>
      <c r="T708" s="73">
        <f>T694</f>
        <v>17</v>
      </c>
      <c r="V708" s="74">
        <f>V694*1.5</f>
        <v>45000</v>
      </c>
      <c r="X708">
        <f t="shared" si="253"/>
        <v>0</v>
      </c>
      <c r="Y708">
        <f t="shared" si="254"/>
        <v>0</v>
      </c>
      <c r="Z708">
        <f t="shared" si="255"/>
        <v>0</v>
      </c>
      <c r="AA708">
        <f t="shared" si="256"/>
        <v>0</v>
      </c>
      <c r="AB708">
        <f t="shared" si="257"/>
        <v>0</v>
      </c>
      <c r="AC708">
        <f t="shared" si="258"/>
        <v>0</v>
      </c>
      <c r="AD708">
        <f t="shared" si="251"/>
        <v>0</v>
      </c>
      <c r="AE708">
        <f t="shared" si="259"/>
        <v>0</v>
      </c>
      <c r="AF708" s="3">
        <f t="shared" si="260"/>
        <v>0</v>
      </c>
      <c r="AH708">
        <f t="shared" si="261"/>
        <v>0</v>
      </c>
    </row>
    <row r="709" spans="1:34" hidden="1" outlineLevel="2" x14ac:dyDescent="0.25">
      <c r="B709" t="s">
        <v>478</v>
      </c>
      <c r="C709" s="73">
        <f>C694</f>
        <v>5</v>
      </c>
      <c r="D709" s="73" t="s">
        <v>684</v>
      </c>
      <c r="E709" s="73">
        <f>E694</f>
        <v>15</v>
      </c>
      <c r="F709" s="73">
        <f>F694</f>
        <v>21</v>
      </c>
      <c r="G709" s="73">
        <f>G694</f>
        <v>8</v>
      </c>
      <c r="H709" s="73">
        <f>H694</f>
        <v>2</v>
      </c>
      <c r="M709" s="2"/>
      <c r="N709" s="73">
        <f>N694</f>
        <v>0</v>
      </c>
      <c r="O709" s="73" t="str">
        <f>O694</f>
        <v>N</v>
      </c>
      <c r="P709" s="45" t="str">
        <f t="shared" si="263"/>
        <v>Beide</v>
      </c>
      <c r="Q709" s="73"/>
      <c r="R709" s="73"/>
      <c r="S709" s="73"/>
      <c r="T709" s="73">
        <f>T694</f>
        <v>17</v>
      </c>
      <c r="V709" s="74">
        <f>V694*2</f>
        <v>60000</v>
      </c>
      <c r="X709">
        <f t="shared" si="253"/>
        <v>0</v>
      </c>
      <c r="Y709">
        <f t="shared" si="254"/>
        <v>0</v>
      </c>
      <c r="Z709">
        <f t="shared" si="255"/>
        <v>0</v>
      </c>
      <c r="AA709">
        <f t="shared" si="256"/>
        <v>0</v>
      </c>
      <c r="AB709">
        <f t="shared" si="257"/>
        <v>0</v>
      </c>
      <c r="AC709">
        <f t="shared" si="258"/>
        <v>0</v>
      </c>
      <c r="AD709">
        <f t="shared" si="251"/>
        <v>0</v>
      </c>
      <c r="AE709">
        <f t="shared" si="259"/>
        <v>0</v>
      </c>
      <c r="AF709" s="3">
        <f t="shared" si="260"/>
        <v>0</v>
      </c>
      <c r="AH709">
        <f t="shared" si="261"/>
        <v>0</v>
      </c>
    </row>
    <row r="710" spans="1:34" hidden="1" outlineLevel="2" x14ac:dyDescent="0.25">
      <c r="B710" t="s">
        <v>479</v>
      </c>
      <c r="C710" s="73">
        <f>C694</f>
        <v>5</v>
      </c>
      <c r="D710" s="73" t="s">
        <v>684</v>
      </c>
      <c r="E710" s="73">
        <f>E694</f>
        <v>15</v>
      </c>
      <c r="F710" s="73">
        <f>F694</f>
        <v>21</v>
      </c>
      <c r="G710" s="73">
        <f>G694</f>
        <v>8</v>
      </c>
      <c r="H710" s="73">
        <f>H694</f>
        <v>2</v>
      </c>
      <c r="M710" s="2"/>
      <c r="N710" s="73">
        <f>N694</f>
        <v>0</v>
      </c>
      <c r="O710" s="73" t="str">
        <f>O694</f>
        <v>N</v>
      </c>
      <c r="P710" s="45" t="str">
        <f t="shared" si="263"/>
        <v>Beide</v>
      </c>
      <c r="Q710" s="73"/>
      <c r="R710" s="73"/>
      <c r="S710" s="73"/>
      <c r="T710" s="73">
        <f>T694</f>
        <v>17</v>
      </c>
      <c r="V710" s="74">
        <f>V694*3</f>
        <v>90000</v>
      </c>
      <c r="X710">
        <f t="shared" si="253"/>
        <v>0</v>
      </c>
      <c r="Y710">
        <f t="shared" si="254"/>
        <v>0</v>
      </c>
      <c r="Z710">
        <f t="shared" si="255"/>
        <v>0</v>
      </c>
      <c r="AA710">
        <f t="shared" si="256"/>
        <v>0</v>
      </c>
      <c r="AB710">
        <f t="shared" si="257"/>
        <v>0</v>
      </c>
      <c r="AC710">
        <f t="shared" si="258"/>
        <v>0</v>
      </c>
      <c r="AD710">
        <f t="shared" si="251"/>
        <v>0</v>
      </c>
      <c r="AE710">
        <f t="shared" si="259"/>
        <v>0</v>
      </c>
      <c r="AF710" s="3">
        <f t="shared" si="260"/>
        <v>0</v>
      </c>
      <c r="AH710">
        <f t="shared" si="261"/>
        <v>0</v>
      </c>
    </row>
    <row r="711" spans="1:34" hidden="1" outlineLevel="2" x14ac:dyDescent="0.25">
      <c r="B711" t="s">
        <v>459</v>
      </c>
      <c r="C711" s="73">
        <f>C694</f>
        <v>5</v>
      </c>
      <c r="D711" s="73" t="s">
        <v>683</v>
      </c>
      <c r="E711" s="73">
        <f>E694</f>
        <v>15</v>
      </c>
      <c r="F711" s="73">
        <f>F694</f>
        <v>21</v>
      </c>
      <c r="G711" s="73">
        <f>G694</f>
        <v>8</v>
      </c>
      <c r="H711" s="73">
        <f>H694</f>
        <v>2</v>
      </c>
      <c r="M711" s="2"/>
      <c r="N711" s="73">
        <f>N694</f>
        <v>0</v>
      </c>
      <c r="O711" s="73" t="str">
        <f>O694</f>
        <v>N</v>
      </c>
      <c r="P711" s="45" t="str">
        <f t="shared" si="263"/>
        <v>Beide</v>
      </c>
      <c r="Q711" s="73"/>
      <c r="R711" s="73"/>
      <c r="S711" s="73"/>
      <c r="T711" s="73">
        <f>T694/2</f>
        <v>8.5</v>
      </c>
      <c r="V711" s="74">
        <f>V694*2</f>
        <v>60000</v>
      </c>
      <c r="X711">
        <f t="shared" si="253"/>
        <v>0</v>
      </c>
      <c r="Y711">
        <f t="shared" si="254"/>
        <v>0</v>
      </c>
      <c r="Z711">
        <f t="shared" si="255"/>
        <v>0</v>
      </c>
      <c r="AA711">
        <f t="shared" si="256"/>
        <v>0</v>
      </c>
      <c r="AB711">
        <f t="shared" si="257"/>
        <v>0</v>
      </c>
      <c r="AC711">
        <f t="shared" si="258"/>
        <v>0</v>
      </c>
      <c r="AD711">
        <f t="shared" si="251"/>
        <v>0</v>
      </c>
      <c r="AE711">
        <f t="shared" si="259"/>
        <v>0</v>
      </c>
      <c r="AF711" s="3">
        <f t="shared" si="260"/>
        <v>0</v>
      </c>
      <c r="AH711">
        <f t="shared" si="261"/>
        <v>0</v>
      </c>
    </row>
    <row r="712" spans="1:34" hidden="1" outlineLevel="2" x14ac:dyDescent="0.25">
      <c r="B712" t="s">
        <v>461</v>
      </c>
      <c r="C712" s="73">
        <f>C694</f>
        <v>5</v>
      </c>
      <c r="D712" s="73" t="s">
        <v>684</v>
      </c>
      <c r="E712" s="73">
        <f>E694</f>
        <v>15</v>
      </c>
      <c r="F712" s="73">
        <f>F694</f>
        <v>21</v>
      </c>
      <c r="G712" s="73">
        <f>G694</f>
        <v>8</v>
      </c>
      <c r="H712" s="73">
        <f>H694</f>
        <v>2</v>
      </c>
      <c r="M712" s="2"/>
      <c r="N712" s="73">
        <f>N694</f>
        <v>0</v>
      </c>
      <c r="O712" s="73" t="str">
        <f>O694</f>
        <v>N</v>
      </c>
      <c r="P712" s="45" t="str">
        <f t="shared" si="263"/>
        <v>Beide</v>
      </c>
      <c r="Q712" s="73"/>
      <c r="R712" s="73"/>
      <c r="S712" s="73"/>
      <c r="T712" s="73">
        <f>T694</f>
        <v>17</v>
      </c>
      <c r="V712" s="74">
        <f>V694</f>
        <v>30000</v>
      </c>
      <c r="X712">
        <f t="shared" si="253"/>
        <v>0</v>
      </c>
      <c r="Y712">
        <f t="shared" si="254"/>
        <v>0</v>
      </c>
      <c r="Z712">
        <f t="shared" si="255"/>
        <v>0</v>
      </c>
      <c r="AA712">
        <f t="shared" si="256"/>
        <v>0</v>
      </c>
      <c r="AB712">
        <f t="shared" si="257"/>
        <v>0</v>
      </c>
      <c r="AC712">
        <f t="shared" si="258"/>
        <v>0</v>
      </c>
      <c r="AD712">
        <f t="shared" si="251"/>
        <v>0</v>
      </c>
      <c r="AE712">
        <f t="shared" si="259"/>
        <v>0</v>
      </c>
      <c r="AF712" s="3">
        <f t="shared" si="260"/>
        <v>0</v>
      </c>
      <c r="AH712">
        <f t="shared" si="261"/>
        <v>0</v>
      </c>
    </row>
    <row r="713" spans="1:34" hidden="1" outlineLevel="2" x14ac:dyDescent="0.25">
      <c r="B713" t="s">
        <v>466</v>
      </c>
      <c r="C713" s="73">
        <f>C694</f>
        <v>5</v>
      </c>
      <c r="D713" s="73" t="s">
        <v>684</v>
      </c>
      <c r="E713" s="73">
        <f>E694</f>
        <v>15</v>
      </c>
      <c r="F713" s="73">
        <f>F694</f>
        <v>21</v>
      </c>
      <c r="G713" s="73">
        <f>G694/2</f>
        <v>4</v>
      </c>
      <c r="H713" s="73">
        <f>H694</f>
        <v>2</v>
      </c>
      <c r="M713" s="2"/>
      <c r="N713" s="73">
        <f>N694</f>
        <v>0</v>
      </c>
      <c r="O713" s="73" t="str">
        <f>O694</f>
        <v>N</v>
      </c>
      <c r="P713" s="45" t="str">
        <f t="shared" si="263"/>
        <v>Beide</v>
      </c>
      <c r="Q713" s="73"/>
      <c r="R713" s="73"/>
      <c r="S713" s="73"/>
      <c r="T713" s="73">
        <f>T694*1.3</f>
        <v>22.1</v>
      </c>
      <c r="V713" s="74">
        <f>V694*2</f>
        <v>60000</v>
      </c>
      <c r="X713">
        <f t="shared" si="253"/>
        <v>0</v>
      </c>
      <c r="Y713">
        <f t="shared" si="254"/>
        <v>0</v>
      </c>
      <c r="Z713">
        <f t="shared" si="255"/>
        <v>0</v>
      </c>
      <c r="AA713">
        <f t="shared" si="256"/>
        <v>0</v>
      </c>
      <c r="AB713">
        <f t="shared" si="257"/>
        <v>0</v>
      </c>
      <c r="AC713">
        <f t="shared" si="258"/>
        <v>0</v>
      </c>
      <c r="AD713">
        <f t="shared" ref="AD713:AD776" si="264">(I713+J713)*Q713*IF(O713="J",IF(P713="Innere Sphäre",0.25,0)+IF(P713="Clan",0.2,0)+IF(P713="Beide",0.2,0),0)</f>
        <v>0</v>
      </c>
      <c r="AE713">
        <f t="shared" si="259"/>
        <v>0</v>
      </c>
      <c r="AF713" s="3">
        <f t="shared" si="260"/>
        <v>0</v>
      </c>
      <c r="AH713">
        <f t="shared" si="261"/>
        <v>0</v>
      </c>
    </row>
    <row r="714" spans="1:34" s="25" customFormat="1" hidden="1" outlineLevel="1" collapsed="1" x14ac:dyDescent="0.25">
      <c r="A714" s="25" t="s">
        <v>406</v>
      </c>
      <c r="B714" s="25" t="s">
        <v>53</v>
      </c>
      <c r="C714" s="45">
        <v>5</v>
      </c>
      <c r="D714" s="45" t="s">
        <v>684</v>
      </c>
      <c r="E714" s="45">
        <v>15</v>
      </c>
      <c r="F714" s="45">
        <v>21</v>
      </c>
      <c r="G714" s="45">
        <v>8</v>
      </c>
      <c r="H714" s="45">
        <v>2</v>
      </c>
      <c r="I714" s="2"/>
      <c r="J714" s="2"/>
      <c r="K714" s="2"/>
      <c r="L714" s="2"/>
      <c r="M714" s="2"/>
      <c r="N714" s="45">
        <v>0</v>
      </c>
      <c r="O714" s="45" t="s">
        <v>636</v>
      </c>
      <c r="P714" s="45" t="str">
        <f t="shared" ref="P714:P733" si="265">IF(P665="Beide",P665,"Clan")</f>
        <v>Beide</v>
      </c>
      <c r="Q714" s="45">
        <v>3.5</v>
      </c>
      <c r="R714" s="45">
        <v>2</v>
      </c>
      <c r="S714" s="45">
        <v>164</v>
      </c>
      <c r="T714" s="45">
        <v>21</v>
      </c>
      <c r="U714" s="48">
        <v>175000</v>
      </c>
      <c r="V714" s="48">
        <v>30000</v>
      </c>
      <c r="X714" s="25">
        <f t="shared" si="253"/>
        <v>0</v>
      </c>
      <c r="Y714" s="25">
        <f t="shared" si="254"/>
        <v>0</v>
      </c>
      <c r="Z714" s="25">
        <f t="shared" si="255"/>
        <v>0</v>
      </c>
      <c r="AA714" s="25">
        <f t="shared" si="256"/>
        <v>0</v>
      </c>
      <c r="AB714" s="25">
        <f t="shared" si="257"/>
        <v>0</v>
      </c>
      <c r="AC714" s="25">
        <f t="shared" si="258"/>
        <v>0</v>
      </c>
      <c r="AD714" s="25">
        <f t="shared" si="264"/>
        <v>0</v>
      </c>
      <c r="AE714" s="25">
        <f t="shared" si="259"/>
        <v>0</v>
      </c>
      <c r="AF714" s="48">
        <f t="shared" si="260"/>
        <v>0</v>
      </c>
      <c r="AH714" s="25">
        <f t="shared" si="261"/>
        <v>0</v>
      </c>
    </row>
    <row r="715" spans="1:34" hidden="1" outlineLevel="2" x14ac:dyDescent="0.25">
      <c r="B715" t="s">
        <v>463</v>
      </c>
      <c r="C715" s="73">
        <f>C714</f>
        <v>5</v>
      </c>
      <c r="D715" s="73" t="s">
        <v>693</v>
      </c>
      <c r="E715" s="73">
        <f>E714</f>
        <v>15</v>
      </c>
      <c r="F715" s="73">
        <f>F714</f>
        <v>21</v>
      </c>
      <c r="G715" s="73">
        <f>G714</f>
        <v>8</v>
      </c>
      <c r="H715" s="73">
        <f>H714</f>
        <v>2</v>
      </c>
      <c r="M715" s="2"/>
      <c r="N715" s="73">
        <f>N714</f>
        <v>0</v>
      </c>
      <c r="O715" s="73" t="str">
        <f>O714</f>
        <v>N</v>
      </c>
      <c r="P715" s="45" t="str">
        <f t="shared" si="265"/>
        <v>Beide</v>
      </c>
      <c r="Q715" s="73"/>
      <c r="R715" s="73"/>
      <c r="S715" s="73"/>
      <c r="T715" s="73">
        <f>T714</f>
        <v>21</v>
      </c>
      <c r="V715" s="74">
        <f>V714*3</f>
        <v>90000</v>
      </c>
      <c r="X715">
        <f t="shared" si="253"/>
        <v>0</v>
      </c>
      <c r="Y715">
        <f t="shared" si="254"/>
        <v>0</v>
      </c>
      <c r="Z715">
        <f t="shared" si="255"/>
        <v>0</v>
      </c>
      <c r="AA715">
        <f t="shared" si="256"/>
        <v>0</v>
      </c>
      <c r="AB715">
        <f t="shared" si="257"/>
        <v>0</v>
      </c>
      <c r="AC715">
        <f t="shared" si="258"/>
        <v>0</v>
      </c>
      <c r="AD715">
        <f t="shared" si="264"/>
        <v>0</v>
      </c>
      <c r="AE715">
        <f t="shared" si="259"/>
        <v>0</v>
      </c>
      <c r="AF715" s="3">
        <f t="shared" si="260"/>
        <v>0</v>
      </c>
      <c r="AH715">
        <f t="shared" si="261"/>
        <v>0</v>
      </c>
    </row>
    <row r="716" spans="1:34" hidden="1" outlineLevel="2" x14ac:dyDescent="0.25">
      <c r="B716" t="s">
        <v>279</v>
      </c>
      <c r="C716" s="73">
        <f>C714</f>
        <v>5</v>
      </c>
      <c r="D716" s="73" t="s">
        <v>683</v>
      </c>
      <c r="E716" s="73">
        <f>E714*0.8</f>
        <v>12</v>
      </c>
      <c r="F716" s="73">
        <f>F714</f>
        <v>21</v>
      </c>
      <c r="G716" s="73">
        <f>G714</f>
        <v>8</v>
      </c>
      <c r="H716" s="73">
        <f>H714</f>
        <v>2</v>
      </c>
      <c r="M716" s="2"/>
      <c r="N716" s="73">
        <f>N714</f>
        <v>0</v>
      </c>
      <c r="O716" s="73" t="str">
        <f>O714</f>
        <v>N</v>
      </c>
      <c r="P716" s="45" t="str">
        <f t="shared" si="265"/>
        <v>Beide</v>
      </c>
      <c r="Q716" s="73"/>
      <c r="R716" s="73"/>
      <c r="S716" s="73"/>
      <c r="T716" s="73">
        <f>T714</f>
        <v>21</v>
      </c>
      <c r="V716" s="74">
        <f>V714*1.5</f>
        <v>45000</v>
      </c>
      <c r="X716">
        <f t="shared" si="253"/>
        <v>0</v>
      </c>
      <c r="Y716">
        <f t="shared" si="254"/>
        <v>0</v>
      </c>
      <c r="Z716">
        <f t="shared" si="255"/>
        <v>0</v>
      </c>
      <c r="AA716">
        <f t="shared" si="256"/>
        <v>0</v>
      </c>
      <c r="AB716">
        <f t="shared" si="257"/>
        <v>0</v>
      </c>
      <c r="AC716">
        <f t="shared" si="258"/>
        <v>0</v>
      </c>
      <c r="AD716">
        <f t="shared" si="264"/>
        <v>0</v>
      </c>
      <c r="AE716">
        <f t="shared" si="259"/>
        <v>0</v>
      </c>
      <c r="AF716" s="3">
        <f t="shared" si="260"/>
        <v>0</v>
      </c>
      <c r="AH716">
        <f t="shared" si="261"/>
        <v>0</v>
      </c>
    </row>
    <row r="717" spans="1:34" hidden="1" outlineLevel="2" x14ac:dyDescent="0.25">
      <c r="B717" t="s">
        <v>473</v>
      </c>
      <c r="C717" s="73">
        <f>C714</f>
        <v>5</v>
      </c>
      <c r="D717" s="73" t="s">
        <v>684</v>
      </c>
      <c r="E717" s="73">
        <f>E714</f>
        <v>15</v>
      </c>
      <c r="F717" s="73">
        <f>F714</f>
        <v>21</v>
      </c>
      <c r="G717" s="73">
        <f>G714</f>
        <v>8</v>
      </c>
      <c r="H717" s="73">
        <f>H714</f>
        <v>2</v>
      </c>
      <c r="M717" s="2"/>
      <c r="N717" s="73">
        <f>N714</f>
        <v>0</v>
      </c>
      <c r="O717" s="73" t="str">
        <f>O714</f>
        <v>N</v>
      </c>
      <c r="P717" s="45" t="str">
        <f t="shared" si="265"/>
        <v>Beide</v>
      </c>
      <c r="Q717" s="73"/>
      <c r="R717" s="73"/>
      <c r="S717" s="73"/>
      <c r="T717" s="73">
        <f>T714</f>
        <v>21</v>
      </c>
      <c r="V717" s="74">
        <f>V714*2</f>
        <v>60000</v>
      </c>
      <c r="X717">
        <f t="shared" si="253"/>
        <v>0</v>
      </c>
      <c r="Y717">
        <f t="shared" si="254"/>
        <v>0</v>
      </c>
      <c r="Z717">
        <f t="shared" si="255"/>
        <v>0</v>
      </c>
      <c r="AA717">
        <f t="shared" si="256"/>
        <v>0</v>
      </c>
      <c r="AB717">
        <f t="shared" si="257"/>
        <v>0</v>
      </c>
      <c r="AC717">
        <f t="shared" si="258"/>
        <v>0</v>
      </c>
      <c r="AD717">
        <f t="shared" si="264"/>
        <v>0</v>
      </c>
      <c r="AE717">
        <f t="shared" si="259"/>
        <v>0</v>
      </c>
      <c r="AF717" s="3">
        <f t="shared" si="260"/>
        <v>0</v>
      </c>
      <c r="AH717">
        <f t="shared" si="261"/>
        <v>0</v>
      </c>
    </row>
    <row r="718" spans="1:34" hidden="1" outlineLevel="2" x14ac:dyDescent="0.25">
      <c r="B718" t="s">
        <v>476</v>
      </c>
      <c r="C718" s="73">
        <f>C714</f>
        <v>5</v>
      </c>
      <c r="D718" s="73" t="s">
        <v>684</v>
      </c>
      <c r="E718" s="73">
        <f>E714</f>
        <v>15</v>
      </c>
      <c r="F718" s="73">
        <f>F714</f>
        <v>21</v>
      </c>
      <c r="G718" s="73">
        <f>G714</f>
        <v>8</v>
      </c>
      <c r="H718" s="73">
        <f>H714</f>
        <v>2</v>
      </c>
      <c r="M718" s="2"/>
      <c r="N718" s="73">
        <f>N714</f>
        <v>0</v>
      </c>
      <c r="O718" s="73" t="str">
        <f>O714</f>
        <v>N</v>
      </c>
      <c r="P718" s="45" t="str">
        <f t="shared" si="265"/>
        <v>Beide</v>
      </c>
      <c r="Q718" s="73"/>
      <c r="R718" s="73"/>
      <c r="S718" s="73"/>
      <c r="T718" s="73">
        <f>T714</f>
        <v>21</v>
      </c>
      <c r="V718" s="74">
        <f>V714*3</f>
        <v>90000</v>
      </c>
      <c r="X718">
        <f t="shared" ref="X718:X778" si="266">C718*(I718+J718+K718+L718)/(1+H718)</f>
        <v>0</v>
      </c>
      <c r="Y718">
        <f t="shared" ref="Y718:Y778" si="267">Q718*(I718+J718)+M718/G718</f>
        <v>0</v>
      </c>
      <c r="Z718">
        <f t="shared" ref="Z718:Z778" si="268">R718*(I718+J718)+M718/G718</f>
        <v>0</v>
      </c>
      <c r="AA718">
        <f t="shared" ref="AA718:AA778" si="269">S718*(I718+J718+K718+L718)+T718*(M718/G718)</f>
        <v>0</v>
      </c>
      <c r="AB718">
        <f t="shared" ref="AB718:AB778" si="270">15*M718/G718</f>
        <v>0</v>
      </c>
      <c r="AC718">
        <f t="shared" ref="AC718:AC778" si="271">E718*(I718+J718+K718+L718)/(H718+1)</f>
        <v>0</v>
      </c>
      <c r="AD718">
        <f t="shared" si="264"/>
        <v>0</v>
      </c>
      <c r="AE718">
        <f t="shared" ref="AE718:AE778" si="272">IF(AD718&gt;0,S718*(I718+J718)*0.25,0)</f>
        <v>0</v>
      </c>
      <c r="AF718" s="3">
        <f t="shared" ref="AF718:AF778" si="273">U718*(I718+J718+K718+L718)+V718/G718*M718</f>
        <v>0</v>
      </c>
      <c r="AH718">
        <f t="shared" ref="AH718:AH778" si="274">(K718+L718)*Q718*1.1</f>
        <v>0</v>
      </c>
    </row>
    <row r="719" spans="1:34" hidden="1" outlineLevel="2" x14ac:dyDescent="0.25">
      <c r="B719" t="s">
        <v>475</v>
      </c>
      <c r="C719" s="73">
        <f>C714</f>
        <v>5</v>
      </c>
      <c r="D719" s="73" t="s">
        <v>684</v>
      </c>
      <c r="E719" s="73">
        <f>E714</f>
        <v>15</v>
      </c>
      <c r="F719" s="73">
        <f>F714</f>
        <v>21</v>
      </c>
      <c r="G719" s="73">
        <f>G714</f>
        <v>8</v>
      </c>
      <c r="H719" s="73">
        <f>H714</f>
        <v>2</v>
      </c>
      <c r="M719" s="2"/>
      <c r="N719" s="73">
        <f>N714</f>
        <v>0</v>
      </c>
      <c r="O719" s="73" t="str">
        <f>O714</f>
        <v>N</v>
      </c>
      <c r="P719" s="45" t="str">
        <f t="shared" si="265"/>
        <v>Beide</v>
      </c>
      <c r="Q719" s="73"/>
      <c r="R719" s="73"/>
      <c r="S719" s="73"/>
      <c r="T719" s="73">
        <f>T714</f>
        <v>21</v>
      </c>
      <c r="V719" s="74">
        <f>V714</f>
        <v>30000</v>
      </c>
      <c r="X719">
        <f t="shared" si="266"/>
        <v>0</v>
      </c>
      <c r="Y719">
        <f t="shared" si="267"/>
        <v>0</v>
      </c>
      <c r="Z719">
        <f t="shared" si="268"/>
        <v>0</v>
      </c>
      <c r="AA719">
        <f t="shared" si="269"/>
        <v>0</v>
      </c>
      <c r="AB719">
        <f t="shared" si="270"/>
        <v>0</v>
      </c>
      <c r="AC719">
        <f t="shared" si="271"/>
        <v>0</v>
      </c>
      <c r="AD719">
        <f t="shared" si="264"/>
        <v>0</v>
      </c>
      <c r="AE719">
        <f t="shared" si="272"/>
        <v>0</v>
      </c>
      <c r="AF719" s="3">
        <f t="shared" si="273"/>
        <v>0</v>
      </c>
      <c r="AH719">
        <f t="shared" si="274"/>
        <v>0</v>
      </c>
    </row>
    <row r="720" spans="1:34" hidden="1" outlineLevel="2" x14ac:dyDescent="0.25">
      <c r="B720" t="s">
        <v>474</v>
      </c>
      <c r="C720" s="73">
        <f>C714</f>
        <v>5</v>
      </c>
      <c r="D720" s="73" t="s">
        <v>684</v>
      </c>
      <c r="E720" s="73">
        <f>E714</f>
        <v>15</v>
      </c>
      <c r="F720" s="73">
        <f>F714</f>
        <v>21</v>
      </c>
      <c r="G720" s="73">
        <f>G714</f>
        <v>8</v>
      </c>
      <c r="H720" s="73">
        <f>H714</f>
        <v>2</v>
      </c>
      <c r="M720" s="2"/>
      <c r="N720" s="73">
        <f>N714</f>
        <v>0</v>
      </c>
      <c r="O720" s="73" t="str">
        <f>O714</f>
        <v>N</v>
      </c>
      <c r="P720" s="45" t="str">
        <f t="shared" si="265"/>
        <v>Beide</v>
      </c>
      <c r="Q720" s="73"/>
      <c r="R720" s="73"/>
      <c r="S720" s="73"/>
      <c r="T720" s="73">
        <f>T714</f>
        <v>21</v>
      </c>
      <c r="V720" s="74">
        <f>V714*4</f>
        <v>120000</v>
      </c>
      <c r="X720">
        <f t="shared" si="266"/>
        <v>0</v>
      </c>
      <c r="Y720">
        <f t="shared" si="267"/>
        <v>0</v>
      </c>
      <c r="Z720">
        <f t="shared" si="268"/>
        <v>0</v>
      </c>
      <c r="AA720">
        <f t="shared" si="269"/>
        <v>0</v>
      </c>
      <c r="AB720">
        <f t="shared" si="270"/>
        <v>0</v>
      </c>
      <c r="AC720">
        <f t="shared" si="271"/>
        <v>0</v>
      </c>
      <c r="AD720">
        <f t="shared" si="264"/>
        <v>0</v>
      </c>
      <c r="AE720">
        <f t="shared" si="272"/>
        <v>0</v>
      </c>
      <c r="AF720" s="3">
        <f t="shared" si="273"/>
        <v>0</v>
      </c>
      <c r="AH720">
        <f t="shared" si="274"/>
        <v>0</v>
      </c>
    </row>
    <row r="721" spans="1:34" hidden="1" outlineLevel="2" x14ac:dyDescent="0.25">
      <c r="B721" t="s">
        <v>480</v>
      </c>
      <c r="C721" s="73">
        <f>C714</f>
        <v>5</v>
      </c>
      <c r="D721" s="73" t="s">
        <v>684</v>
      </c>
      <c r="E721" s="73">
        <f>E714</f>
        <v>15</v>
      </c>
      <c r="F721" s="73">
        <f>F714</f>
        <v>21</v>
      </c>
      <c r="G721" s="73">
        <f>G714</f>
        <v>8</v>
      </c>
      <c r="H721" s="73">
        <f>H714</f>
        <v>2</v>
      </c>
      <c r="M721" s="2"/>
      <c r="N721" s="73">
        <f>N714</f>
        <v>0</v>
      </c>
      <c r="O721" s="73" t="str">
        <f>O714</f>
        <v>N</v>
      </c>
      <c r="P721" s="45" t="str">
        <f t="shared" si="265"/>
        <v>Beide</v>
      </c>
      <c r="Q721" s="73"/>
      <c r="R721" s="73"/>
      <c r="S721" s="73"/>
      <c r="T721" s="73">
        <f>T714</f>
        <v>21</v>
      </c>
      <c r="V721" s="74">
        <f>V714*2.5</f>
        <v>75000</v>
      </c>
      <c r="X721">
        <f t="shared" si="266"/>
        <v>0</v>
      </c>
      <c r="Y721">
        <f t="shared" si="267"/>
        <v>0</v>
      </c>
      <c r="Z721">
        <f t="shared" si="268"/>
        <v>0</v>
      </c>
      <c r="AA721">
        <f t="shared" si="269"/>
        <v>0</v>
      </c>
      <c r="AB721">
        <f t="shared" si="270"/>
        <v>0</v>
      </c>
      <c r="AC721">
        <f t="shared" si="271"/>
        <v>0</v>
      </c>
      <c r="AD721">
        <f t="shared" si="264"/>
        <v>0</v>
      </c>
      <c r="AE721">
        <f t="shared" si="272"/>
        <v>0</v>
      </c>
      <c r="AF721" s="3">
        <f t="shared" si="273"/>
        <v>0</v>
      </c>
      <c r="AH721">
        <f t="shared" si="274"/>
        <v>0</v>
      </c>
    </row>
    <row r="722" spans="1:34" hidden="1" outlineLevel="2" x14ac:dyDescent="0.25">
      <c r="B722" t="s">
        <v>481</v>
      </c>
      <c r="C722" s="73">
        <f>C714</f>
        <v>5</v>
      </c>
      <c r="D722" s="73" t="s">
        <v>684</v>
      </c>
      <c r="E722" s="73">
        <f>E714</f>
        <v>15</v>
      </c>
      <c r="F722" s="73">
        <f>F714</f>
        <v>21</v>
      </c>
      <c r="G722" s="73">
        <f>G714/2</f>
        <v>4</v>
      </c>
      <c r="H722" s="73">
        <f>H714</f>
        <v>2</v>
      </c>
      <c r="M722" s="2"/>
      <c r="N722" s="73">
        <f>N714+2</f>
        <v>2</v>
      </c>
      <c r="O722" s="73" t="str">
        <f>O714</f>
        <v>N</v>
      </c>
      <c r="P722" s="45" t="str">
        <f t="shared" si="265"/>
        <v>Beide</v>
      </c>
      <c r="Q722" s="73"/>
      <c r="R722" s="73"/>
      <c r="S722" s="73"/>
      <c r="T722" s="73">
        <f>T714</f>
        <v>21</v>
      </c>
      <c r="V722" s="74">
        <f>V714*2</f>
        <v>60000</v>
      </c>
      <c r="X722">
        <f t="shared" si="266"/>
        <v>0</v>
      </c>
      <c r="Y722">
        <f t="shared" si="267"/>
        <v>0</v>
      </c>
      <c r="Z722">
        <f t="shared" si="268"/>
        <v>0</v>
      </c>
      <c r="AA722">
        <f t="shared" si="269"/>
        <v>0</v>
      </c>
      <c r="AB722">
        <f t="shared" si="270"/>
        <v>0</v>
      </c>
      <c r="AC722">
        <f t="shared" si="271"/>
        <v>0</v>
      </c>
      <c r="AD722">
        <f t="shared" si="264"/>
        <v>0</v>
      </c>
      <c r="AE722">
        <f t="shared" si="272"/>
        <v>0</v>
      </c>
      <c r="AF722" s="3">
        <f t="shared" si="273"/>
        <v>0</v>
      </c>
      <c r="AH722">
        <f t="shared" si="274"/>
        <v>0</v>
      </c>
    </row>
    <row r="723" spans="1:34" hidden="1" outlineLevel="2" x14ac:dyDescent="0.25">
      <c r="B723" t="s">
        <v>477</v>
      </c>
      <c r="C723" s="73">
        <f>C714</f>
        <v>5</v>
      </c>
      <c r="D723" s="73" t="s">
        <v>684</v>
      </c>
      <c r="E723" s="73">
        <f>E714</f>
        <v>15</v>
      </c>
      <c r="F723" s="73">
        <f>F714</f>
        <v>21</v>
      </c>
      <c r="G723" s="73">
        <f>G714</f>
        <v>8</v>
      </c>
      <c r="H723" s="73">
        <f>H714</f>
        <v>2</v>
      </c>
      <c r="M723" s="2"/>
      <c r="N723" s="73">
        <f>N714</f>
        <v>0</v>
      </c>
      <c r="O723" s="73" t="str">
        <f>O714</f>
        <v>N</v>
      </c>
      <c r="P723" s="45" t="str">
        <f t="shared" si="265"/>
        <v>Beide</v>
      </c>
      <c r="Q723" s="73"/>
      <c r="R723" s="73"/>
      <c r="S723" s="73"/>
      <c r="T723" s="73">
        <f>T714</f>
        <v>21</v>
      </c>
      <c r="V723" s="74">
        <f>V714*3</f>
        <v>90000</v>
      </c>
      <c r="X723">
        <f t="shared" si="266"/>
        <v>0</v>
      </c>
      <c r="Y723">
        <f t="shared" si="267"/>
        <v>0</v>
      </c>
      <c r="Z723">
        <f t="shared" si="268"/>
        <v>0</v>
      </c>
      <c r="AA723">
        <f t="shared" si="269"/>
        <v>0</v>
      </c>
      <c r="AB723">
        <f t="shared" si="270"/>
        <v>0</v>
      </c>
      <c r="AC723">
        <f t="shared" si="271"/>
        <v>0</v>
      </c>
      <c r="AD723">
        <f t="shared" si="264"/>
        <v>0</v>
      </c>
      <c r="AE723">
        <f t="shared" si="272"/>
        <v>0</v>
      </c>
      <c r="AF723" s="3">
        <f t="shared" si="273"/>
        <v>0</v>
      </c>
      <c r="AH723">
        <f t="shared" si="274"/>
        <v>0</v>
      </c>
    </row>
    <row r="724" spans="1:34" hidden="1" outlineLevel="2" x14ac:dyDescent="0.25">
      <c r="B724" t="s">
        <v>462</v>
      </c>
      <c r="C724" s="73">
        <f>C714</f>
        <v>5</v>
      </c>
      <c r="D724" s="73" t="s">
        <v>684</v>
      </c>
      <c r="E724" s="73">
        <f>E714</f>
        <v>15</v>
      </c>
      <c r="F724" s="73">
        <f>F714</f>
        <v>21</v>
      </c>
      <c r="G724" s="73">
        <f>G714</f>
        <v>8</v>
      </c>
      <c r="H724" s="73">
        <f>H714</f>
        <v>2</v>
      </c>
      <c r="M724" s="2"/>
      <c r="N724" s="73">
        <f>N714</f>
        <v>0</v>
      </c>
      <c r="O724" s="73" t="str">
        <f>O714</f>
        <v>N</v>
      </c>
      <c r="P724" s="45" t="str">
        <f t="shared" si="265"/>
        <v>Beide</v>
      </c>
      <c r="Q724" s="73"/>
      <c r="R724" s="73"/>
      <c r="S724" s="73"/>
      <c r="T724" s="73">
        <f>T714</f>
        <v>21</v>
      </c>
      <c r="V724" s="74">
        <f>V714*5</f>
        <v>150000</v>
      </c>
      <c r="X724">
        <f t="shared" si="266"/>
        <v>0</v>
      </c>
      <c r="Y724">
        <f t="shared" si="267"/>
        <v>0</v>
      </c>
      <c r="Z724">
        <f t="shared" si="268"/>
        <v>0</v>
      </c>
      <c r="AA724">
        <f t="shared" si="269"/>
        <v>0</v>
      </c>
      <c r="AB724">
        <f t="shared" si="270"/>
        <v>0</v>
      </c>
      <c r="AC724">
        <f t="shared" si="271"/>
        <v>0</v>
      </c>
      <c r="AD724">
        <f t="shared" si="264"/>
        <v>0</v>
      </c>
      <c r="AE724">
        <f t="shared" si="272"/>
        <v>0</v>
      </c>
      <c r="AF724" s="3">
        <f t="shared" si="273"/>
        <v>0</v>
      </c>
      <c r="AH724">
        <f t="shared" si="274"/>
        <v>0</v>
      </c>
    </row>
    <row r="725" spans="1:34" hidden="1" outlineLevel="2" x14ac:dyDescent="0.25">
      <c r="B725" t="s">
        <v>457</v>
      </c>
      <c r="C725" s="73">
        <f>C714</f>
        <v>5</v>
      </c>
      <c r="D725" s="73" t="s">
        <v>684</v>
      </c>
      <c r="E725" s="73">
        <f>E714</f>
        <v>15</v>
      </c>
      <c r="F725" s="73">
        <f>F714</f>
        <v>21</v>
      </c>
      <c r="G725" s="73">
        <f>G714</f>
        <v>8</v>
      </c>
      <c r="H725" s="73">
        <f>H714</f>
        <v>2</v>
      </c>
      <c r="M725" s="2"/>
      <c r="N725" s="73">
        <f>N714</f>
        <v>0</v>
      </c>
      <c r="O725" s="73" t="str">
        <f>O714</f>
        <v>N</v>
      </c>
      <c r="P725" s="45" t="str">
        <f t="shared" si="265"/>
        <v>Beide</v>
      </c>
      <c r="Q725" s="73"/>
      <c r="R725" s="73"/>
      <c r="S725" s="73"/>
      <c r="T725" s="73">
        <f>T714</f>
        <v>21</v>
      </c>
      <c r="V725" s="74">
        <f>V714*2</f>
        <v>60000</v>
      </c>
      <c r="X725">
        <f t="shared" si="266"/>
        <v>0</v>
      </c>
      <c r="Y725">
        <f t="shared" si="267"/>
        <v>0</v>
      </c>
      <c r="Z725">
        <f t="shared" si="268"/>
        <v>0</v>
      </c>
      <c r="AA725">
        <f t="shared" si="269"/>
        <v>0</v>
      </c>
      <c r="AB725">
        <f t="shared" si="270"/>
        <v>0</v>
      </c>
      <c r="AC725">
        <f t="shared" si="271"/>
        <v>0</v>
      </c>
      <c r="AD725">
        <f t="shared" si="264"/>
        <v>0</v>
      </c>
      <c r="AE725">
        <f t="shared" si="272"/>
        <v>0</v>
      </c>
      <c r="AF725" s="3">
        <f t="shared" si="273"/>
        <v>0</v>
      </c>
      <c r="AH725">
        <f t="shared" si="274"/>
        <v>0</v>
      </c>
    </row>
    <row r="726" spans="1:34" hidden="1" outlineLevel="2" x14ac:dyDescent="0.25">
      <c r="B726" t="s">
        <v>464</v>
      </c>
      <c r="C726" s="73">
        <f>C714</f>
        <v>5</v>
      </c>
      <c r="D726" s="73" t="s">
        <v>684</v>
      </c>
      <c r="E726" s="73">
        <f>E714</f>
        <v>15</v>
      </c>
      <c r="F726" s="73">
        <f>F714</f>
        <v>21</v>
      </c>
      <c r="G726" s="73">
        <f>G714</f>
        <v>8</v>
      </c>
      <c r="H726" s="73">
        <f>H714</f>
        <v>2</v>
      </c>
      <c r="M726" s="2"/>
      <c r="N726" s="73">
        <f>N714</f>
        <v>0</v>
      </c>
      <c r="O726" s="73" t="str">
        <f>O714</f>
        <v>N</v>
      </c>
      <c r="P726" s="45" t="str">
        <f t="shared" si="265"/>
        <v>Beide</v>
      </c>
      <c r="Q726" s="73"/>
      <c r="R726" s="73"/>
      <c r="S726" s="73"/>
      <c r="T726" s="73">
        <f>T714</f>
        <v>21</v>
      </c>
      <c r="V726" s="74">
        <f>V714*4</f>
        <v>120000</v>
      </c>
      <c r="X726">
        <f t="shared" si="266"/>
        <v>0</v>
      </c>
      <c r="Y726">
        <f t="shared" si="267"/>
        <v>0</v>
      </c>
      <c r="Z726">
        <f t="shared" si="268"/>
        <v>0</v>
      </c>
      <c r="AA726">
        <f t="shared" si="269"/>
        <v>0</v>
      </c>
      <c r="AB726">
        <f t="shared" si="270"/>
        <v>0</v>
      </c>
      <c r="AC726">
        <f t="shared" si="271"/>
        <v>0</v>
      </c>
      <c r="AD726">
        <f t="shared" si="264"/>
        <v>0</v>
      </c>
      <c r="AE726">
        <f t="shared" si="272"/>
        <v>0</v>
      </c>
      <c r="AF726" s="3">
        <f t="shared" si="273"/>
        <v>0</v>
      </c>
      <c r="AH726">
        <f t="shared" si="274"/>
        <v>0</v>
      </c>
    </row>
    <row r="727" spans="1:34" hidden="1" outlineLevel="2" x14ac:dyDescent="0.25">
      <c r="B727" t="s">
        <v>458</v>
      </c>
      <c r="C727" s="73">
        <f>C714</f>
        <v>5</v>
      </c>
      <c r="D727" s="73" t="s">
        <v>684</v>
      </c>
      <c r="E727" s="73">
        <f>E714</f>
        <v>15</v>
      </c>
      <c r="F727" s="73">
        <f>F714</f>
        <v>21</v>
      </c>
      <c r="G727" s="73">
        <f>G714</f>
        <v>8</v>
      </c>
      <c r="H727" s="73">
        <f>H714</f>
        <v>2</v>
      </c>
      <c r="M727" s="2"/>
      <c r="N727" s="73">
        <f>N714</f>
        <v>0</v>
      </c>
      <c r="O727" s="73" t="str">
        <f>O714</f>
        <v>N</v>
      </c>
      <c r="P727" s="45" t="str">
        <f t="shared" si="265"/>
        <v>Beide</v>
      </c>
      <c r="Q727" s="73"/>
      <c r="R727" s="73"/>
      <c r="S727" s="73"/>
      <c r="T727" s="73">
        <f>T714*1.2</f>
        <v>25.2</v>
      </c>
      <c r="V727" s="74">
        <f>V714*2</f>
        <v>60000</v>
      </c>
      <c r="X727">
        <f t="shared" si="266"/>
        <v>0</v>
      </c>
      <c r="Y727">
        <f t="shared" si="267"/>
        <v>0</v>
      </c>
      <c r="Z727">
        <f t="shared" si="268"/>
        <v>0</v>
      </c>
      <c r="AA727">
        <f t="shared" si="269"/>
        <v>0</v>
      </c>
      <c r="AB727">
        <f t="shared" si="270"/>
        <v>0</v>
      </c>
      <c r="AC727">
        <f t="shared" si="271"/>
        <v>0</v>
      </c>
      <c r="AD727">
        <f t="shared" si="264"/>
        <v>0</v>
      </c>
      <c r="AE727">
        <f t="shared" si="272"/>
        <v>0</v>
      </c>
      <c r="AF727" s="3">
        <f t="shared" si="273"/>
        <v>0</v>
      </c>
      <c r="AH727">
        <f t="shared" si="274"/>
        <v>0</v>
      </c>
    </row>
    <row r="728" spans="1:34" hidden="1" outlineLevel="2" x14ac:dyDescent="0.25">
      <c r="B728" t="s">
        <v>233</v>
      </c>
      <c r="C728" s="73">
        <f>C714</f>
        <v>5</v>
      </c>
      <c r="D728" s="73" t="s">
        <v>684</v>
      </c>
      <c r="E728" s="73">
        <f>E714</f>
        <v>15</v>
      </c>
      <c r="F728" s="73">
        <f>F714</f>
        <v>21</v>
      </c>
      <c r="G728" s="73">
        <f>G714</f>
        <v>8</v>
      </c>
      <c r="H728" s="73">
        <f>H714</f>
        <v>2</v>
      </c>
      <c r="M728" s="2"/>
      <c r="N728" s="73">
        <f>N714</f>
        <v>0</v>
      </c>
      <c r="O728" s="73" t="str">
        <f>O714</f>
        <v>N</v>
      </c>
      <c r="P728" s="45" t="str">
        <f t="shared" si="265"/>
        <v>Beide</v>
      </c>
      <c r="Q728" s="73"/>
      <c r="R728" s="73"/>
      <c r="S728" s="73"/>
      <c r="T728" s="73">
        <f>T714</f>
        <v>21</v>
      </c>
      <c r="V728" s="74">
        <f>V714*1.5</f>
        <v>45000</v>
      </c>
      <c r="X728">
        <f t="shared" si="266"/>
        <v>0</v>
      </c>
      <c r="Y728">
        <f t="shared" si="267"/>
        <v>0</v>
      </c>
      <c r="Z728">
        <f t="shared" si="268"/>
        <v>0</v>
      </c>
      <c r="AA728">
        <f t="shared" si="269"/>
        <v>0</v>
      </c>
      <c r="AB728">
        <f t="shared" si="270"/>
        <v>0</v>
      </c>
      <c r="AC728">
        <f t="shared" si="271"/>
        <v>0</v>
      </c>
      <c r="AD728">
        <f t="shared" si="264"/>
        <v>0</v>
      </c>
      <c r="AE728">
        <f t="shared" si="272"/>
        <v>0</v>
      </c>
      <c r="AF728" s="3">
        <f t="shared" si="273"/>
        <v>0</v>
      </c>
      <c r="AH728">
        <f t="shared" si="274"/>
        <v>0</v>
      </c>
    </row>
    <row r="729" spans="1:34" hidden="1" outlineLevel="2" x14ac:dyDescent="0.25">
      <c r="B729" t="s">
        <v>478</v>
      </c>
      <c r="C729" s="73">
        <f>C714</f>
        <v>5</v>
      </c>
      <c r="D729" s="73" t="s">
        <v>684</v>
      </c>
      <c r="E729" s="73">
        <f>E714</f>
        <v>15</v>
      </c>
      <c r="F729" s="73">
        <f>F714</f>
        <v>21</v>
      </c>
      <c r="G729" s="73">
        <f>G714</f>
        <v>8</v>
      </c>
      <c r="H729" s="73">
        <f>H714</f>
        <v>2</v>
      </c>
      <c r="M729" s="2"/>
      <c r="N729" s="73">
        <f>N714</f>
        <v>0</v>
      </c>
      <c r="O729" s="73" t="str">
        <f>O714</f>
        <v>N</v>
      </c>
      <c r="P729" s="45" t="str">
        <f t="shared" si="265"/>
        <v>Beide</v>
      </c>
      <c r="Q729" s="73"/>
      <c r="R729" s="73"/>
      <c r="S729" s="73"/>
      <c r="T729" s="73">
        <f>T714</f>
        <v>21</v>
      </c>
      <c r="V729" s="74">
        <f>V714*2</f>
        <v>60000</v>
      </c>
      <c r="X729">
        <f t="shared" si="266"/>
        <v>0</v>
      </c>
      <c r="Y729">
        <f t="shared" si="267"/>
        <v>0</v>
      </c>
      <c r="Z729">
        <f t="shared" si="268"/>
        <v>0</v>
      </c>
      <c r="AA729">
        <f t="shared" si="269"/>
        <v>0</v>
      </c>
      <c r="AB729">
        <f t="shared" si="270"/>
        <v>0</v>
      </c>
      <c r="AC729">
        <f t="shared" si="271"/>
        <v>0</v>
      </c>
      <c r="AD729">
        <f t="shared" si="264"/>
        <v>0</v>
      </c>
      <c r="AE729">
        <f t="shared" si="272"/>
        <v>0</v>
      </c>
      <c r="AF729" s="3">
        <f t="shared" si="273"/>
        <v>0</v>
      </c>
      <c r="AH729">
        <f t="shared" si="274"/>
        <v>0</v>
      </c>
    </row>
    <row r="730" spans="1:34" hidden="1" outlineLevel="2" x14ac:dyDescent="0.25">
      <c r="B730" t="s">
        <v>479</v>
      </c>
      <c r="C730" s="73">
        <f>C714</f>
        <v>5</v>
      </c>
      <c r="D730" s="73" t="s">
        <v>684</v>
      </c>
      <c r="E730" s="73">
        <f>E714</f>
        <v>15</v>
      </c>
      <c r="F730" s="73">
        <f>F714</f>
        <v>21</v>
      </c>
      <c r="G730" s="73">
        <f>G714</f>
        <v>8</v>
      </c>
      <c r="H730" s="73">
        <f>H714</f>
        <v>2</v>
      </c>
      <c r="M730" s="2"/>
      <c r="N730" s="73">
        <f>N714</f>
        <v>0</v>
      </c>
      <c r="O730" s="73" t="str">
        <f>O714</f>
        <v>N</v>
      </c>
      <c r="P730" s="45" t="str">
        <f t="shared" si="265"/>
        <v>Beide</v>
      </c>
      <c r="Q730" s="73"/>
      <c r="R730" s="73"/>
      <c r="S730" s="73"/>
      <c r="T730" s="73">
        <f>T714</f>
        <v>21</v>
      </c>
      <c r="V730" s="74">
        <f>V714*3</f>
        <v>90000</v>
      </c>
      <c r="X730">
        <f t="shared" si="266"/>
        <v>0</v>
      </c>
      <c r="Y730">
        <f t="shared" si="267"/>
        <v>0</v>
      </c>
      <c r="Z730">
        <f t="shared" si="268"/>
        <v>0</v>
      </c>
      <c r="AA730">
        <f t="shared" si="269"/>
        <v>0</v>
      </c>
      <c r="AB730">
        <f t="shared" si="270"/>
        <v>0</v>
      </c>
      <c r="AC730">
        <f t="shared" si="271"/>
        <v>0</v>
      </c>
      <c r="AD730">
        <f t="shared" si="264"/>
        <v>0</v>
      </c>
      <c r="AE730">
        <f t="shared" si="272"/>
        <v>0</v>
      </c>
      <c r="AF730" s="3">
        <f t="shared" si="273"/>
        <v>0</v>
      </c>
      <c r="AH730">
        <f t="shared" si="274"/>
        <v>0</v>
      </c>
    </row>
    <row r="731" spans="1:34" hidden="1" outlineLevel="2" x14ac:dyDescent="0.25">
      <c r="B731" t="s">
        <v>459</v>
      </c>
      <c r="C731" s="73">
        <f>C714</f>
        <v>5</v>
      </c>
      <c r="D731" s="73" t="s">
        <v>683</v>
      </c>
      <c r="E731" s="73">
        <f>E714</f>
        <v>15</v>
      </c>
      <c r="F731" s="73">
        <f>F714</f>
        <v>21</v>
      </c>
      <c r="G731" s="73">
        <f>G714</f>
        <v>8</v>
      </c>
      <c r="H731" s="73">
        <f>H714</f>
        <v>2</v>
      </c>
      <c r="M731" s="2"/>
      <c r="N731" s="73">
        <f>N714</f>
        <v>0</v>
      </c>
      <c r="O731" s="73" t="str">
        <f>O714</f>
        <v>N</v>
      </c>
      <c r="P731" s="45" t="str">
        <f t="shared" si="265"/>
        <v>Beide</v>
      </c>
      <c r="Q731" s="73"/>
      <c r="R731" s="73"/>
      <c r="S731" s="73"/>
      <c r="T731" s="73">
        <f>T714/2</f>
        <v>10.5</v>
      </c>
      <c r="V731" s="74">
        <f>V714*2</f>
        <v>60000</v>
      </c>
      <c r="X731">
        <f t="shared" si="266"/>
        <v>0</v>
      </c>
      <c r="Y731">
        <f t="shared" si="267"/>
        <v>0</v>
      </c>
      <c r="Z731">
        <f t="shared" si="268"/>
        <v>0</v>
      </c>
      <c r="AA731">
        <f t="shared" si="269"/>
        <v>0</v>
      </c>
      <c r="AB731">
        <f t="shared" si="270"/>
        <v>0</v>
      </c>
      <c r="AC731">
        <f t="shared" si="271"/>
        <v>0</v>
      </c>
      <c r="AD731">
        <f t="shared" si="264"/>
        <v>0</v>
      </c>
      <c r="AE731">
        <f t="shared" si="272"/>
        <v>0</v>
      </c>
      <c r="AF731" s="3">
        <f t="shared" si="273"/>
        <v>0</v>
      </c>
      <c r="AH731">
        <f t="shared" si="274"/>
        <v>0</v>
      </c>
    </row>
    <row r="732" spans="1:34" hidden="1" outlineLevel="2" x14ac:dyDescent="0.25">
      <c r="B732" t="s">
        <v>461</v>
      </c>
      <c r="C732" s="73">
        <f>C714</f>
        <v>5</v>
      </c>
      <c r="D732" s="73" t="s">
        <v>684</v>
      </c>
      <c r="E732" s="73">
        <f>E714</f>
        <v>15</v>
      </c>
      <c r="F732" s="73">
        <f>F714</f>
        <v>21</v>
      </c>
      <c r="G732" s="73">
        <f>G714</f>
        <v>8</v>
      </c>
      <c r="H732" s="73">
        <f>H714</f>
        <v>2</v>
      </c>
      <c r="M732" s="2"/>
      <c r="N732" s="73">
        <f>N714</f>
        <v>0</v>
      </c>
      <c r="O732" s="73" t="str">
        <f>O714</f>
        <v>N</v>
      </c>
      <c r="P732" s="45" t="str">
        <f t="shared" si="265"/>
        <v>Beide</v>
      </c>
      <c r="Q732" s="73"/>
      <c r="R732" s="73"/>
      <c r="S732" s="73"/>
      <c r="T732" s="73">
        <f>T714</f>
        <v>21</v>
      </c>
      <c r="V732" s="74">
        <f>V714</f>
        <v>30000</v>
      </c>
      <c r="X732">
        <f t="shared" si="266"/>
        <v>0</v>
      </c>
      <c r="Y732">
        <f t="shared" si="267"/>
        <v>0</v>
      </c>
      <c r="Z732">
        <f t="shared" si="268"/>
        <v>0</v>
      </c>
      <c r="AA732">
        <f t="shared" si="269"/>
        <v>0</v>
      </c>
      <c r="AB732">
        <f t="shared" si="270"/>
        <v>0</v>
      </c>
      <c r="AC732">
        <f t="shared" si="271"/>
        <v>0</v>
      </c>
      <c r="AD732">
        <f t="shared" si="264"/>
        <v>0</v>
      </c>
      <c r="AE732">
        <f t="shared" si="272"/>
        <v>0</v>
      </c>
      <c r="AF732" s="3">
        <f t="shared" si="273"/>
        <v>0</v>
      </c>
      <c r="AH732">
        <f t="shared" si="274"/>
        <v>0</v>
      </c>
    </row>
    <row r="733" spans="1:34" hidden="1" outlineLevel="2" x14ac:dyDescent="0.25">
      <c r="B733" t="s">
        <v>466</v>
      </c>
      <c r="C733" s="73">
        <f>C714</f>
        <v>5</v>
      </c>
      <c r="D733" s="73" t="s">
        <v>684</v>
      </c>
      <c r="E733" s="73">
        <f>E714</f>
        <v>15</v>
      </c>
      <c r="F733" s="73">
        <f>F714</f>
        <v>21</v>
      </c>
      <c r="G733" s="73">
        <f>G714/2</f>
        <v>4</v>
      </c>
      <c r="H733" s="73">
        <f>H714</f>
        <v>2</v>
      </c>
      <c r="M733" s="2"/>
      <c r="N733" s="73">
        <f>N714</f>
        <v>0</v>
      </c>
      <c r="O733" s="73" t="str">
        <f>O714</f>
        <v>N</v>
      </c>
      <c r="P733" s="45" t="str">
        <f t="shared" si="265"/>
        <v>Beide</v>
      </c>
      <c r="Q733" s="73"/>
      <c r="R733" s="73"/>
      <c r="S733" s="73"/>
      <c r="T733" s="73">
        <f>T714*1.3</f>
        <v>27.3</v>
      </c>
      <c r="V733" s="74">
        <f>V714*2</f>
        <v>60000</v>
      </c>
      <c r="X733">
        <f t="shared" si="266"/>
        <v>0</v>
      </c>
      <c r="Y733">
        <f t="shared" si="267"/>
        <v>0</v>
      </c>
      <c r="Z733">
        <f t="shared" si="268"/>
        <v>0</v>
      </c>
      <c r="AA733">
        <f t="shared" si="269"/>
        <v>0</v>
      </c>
      <c r="AB733">
        <f t="shared" si="270"/>
        <v>0</v>
      </c>
      <c r="AC733">
        <f t="shared" si="271"/>
        <v>0</v>
      </c>
      <c r="AD733">
        <f t="shared" si="264"/>
        <v>0</v>
      </c>
      <c r="AE733">
        <f t="shared" si="272"/>
        <v>0</v>
      </c>
      <c r="AF733" s="3">
        <f t="shared" si="273"/>
        <v>0</v>
      </c>
      <c r="AH733">
        <f t="shared" si="274"/>
        <v>0</v>
      </c>
    </row>
    <row r="734" spans="1:34" s="25" customFormat="1" hidden="1" outlineLevel="1" collapsed="1" x14ac:dyDescent="0.25">
      <c r="A734" s="25" t="s">
        <v>407</v>
      </c>
      <c r="B734" s="25" t="s">
        <v>53</v>
      </c>
      <c r="C734" s="45">
        <v>6</v>
      </c>
      <c r="D734" s="45" t="s">
        <v>684</v>
      </c>
      <c r="E734" s="45">
        <v>20</v>
      </c>
      <c r="F734" s="45">
        <v>21</v>
      </c>
      <c r="G734" s="45">
        <v>6</v>
      </c>
      <c r="H734" s="45">
        <v>2</v>
      </c>
      <c r="I734" s="2"/>
      <c r="J734" s="2"/>
      <c r="K734" s="2"/>
      <c r="L734" s="2"/>
      <c r="M734" s="2"/>
      <c r="N734" s="45">
        <v>0</v>
      </c>
      <c r="O734" s="45" t="s">
        <v>636</v>
      </c>
      <c r="P734" s="45" t="str">
        <f t="shared" ref="P734:P753" si="275">IF(P688="Beide",P688,"Innere Sphäre")</f>
        <v>Beide</v>
      </c>
      <c r="Q734" s="45">
        <v>10</v>
      </c>
      <c r="R734" s="45">
        <v>5</v>
      </c>
      <c r="S734" s="45">
        <v>181</v>
      </c>
      <c r="T734" s="45">
        <v>23</v>
      </c>
      <c r="U734" s="48">
        <v>250000</v>
      </c>
      <c r="V734" s="48">
        <v>30000</v>
      </c>
      <c r="X734" s="25">
        <f t="shared" si="266"/>
        <v>0</v>
      </c>
      <c r="Y734" s="25">
        <f t="shared" si="267"/>
        <v>0</v>
      </c>
      <c r="Z734" s="25">
        <f t="shared" si="268"/>
        <v>0</v>
      </c>
      <c r="AA734" s="25">
        <f t="shared" si="269"/>
        <v>0</v>
      </c>
      <c r="AB734" s="25">
        <f t="shared" si="270"/>
        <v>0</v>
      </c>
      <c r="AC734" s="25">
        <f t="shared" si="271"/>
        <v>0</v>
      </c>
      <c r="AD734" s="25">
        <f t="shared" si="264"/>
        <v>0</v>
      </c>
      <c r="AE734" s="25">
        <f t="shared" si="272"/>
        <v>0</v>
      </c>
      <c r="AF734" s="48">
        <f t="shared" si="273"/>
        <v>0</v>
      </c>
      <c r="AH734" s="25">
        <f t="shared" si="274"/>
        <v>0</v>
      </c>
    </row>
    <row r="735" spans="1:34" hidden="1" outlineLevel="2" x14ac:dyDescent="0.25">
      <c r="B735" t="s">
        <v>463</v>
      </c>
      <c r="C735" s="73">
        <f>C734</f>
        <v>6</v>
      </c>
      <c r="D735" s="73" t="s">
        <v>693</v>
      </c>
      <c r="E735" s="73">
        <f>E734</f>
        <v>20</v>
      </c>
      <c r="F735" s="73">
        <f>F734</f>
        <v>21</v>
      </c>
      <c r="G735" s="73">
        <f>G734</f>
        <v>6</v>
      </c>
      <c r="H735" s="73">
        <f>H734</f>
        <v>2</v>
      </c>
      <c r="M735" s="2"/>
      <c r="N735" s="73">
        <f>N734</f>
        <v>0</v>
      </c>
      <c r="O735" s="73" t="str">
        <f>O734</f>
        <v>N</v>
      </c>
      <c r="P735" s="45" t="str">
        <f t="shared" si="275"/>
        <v>Beide</v>
      </c>
      <c r="Q735" s="73"/>
      <c r="R735" s="73"/>
      <c r="S735" s="73"/>
      <c r="T735" s="73">
        <f>T734</f>
        <v>23</v>
      </c>
      <c r="V735" s="74">
        <f>V734*3</f>
        <v>90000</v>
      </c>
      <c r="X735">
        <f t="shared" si="266"/>
        <v>0</v>
      </c>
      <c r="Y735">
        <f t="shared" si="267"/>
        <v>0</v>
      </c>
      <c r="Z735">
        <f t="shared" si="268"/>
        <v>0</v>
      </c>
      <c r="AA735">
        <f t="shared" si="269"/>
        <v>0</v>
      </c>
      <c r="AB735">
        <f t="shared" si="270"/>
        <v>0</v>
      </c>
      <c r="AC735">
        <f t="shared" si="271"/>
        <v>0</v>
      </c>
      <c r="AD735">
        <f t="shared" si="264"/>
        <v>0</v>
      </c>
      <c r="AE735">
        <f t="shared" si="272"/>
        <v>0</v>
      </c>
      <c r="AF735" s="3">
        <f t="shared" si="273"/>
        <v>0</v>
      </c>
      <c r="AH735">
        <f t="shared" si="274"/>
        <v>0</v>
      </c>
    </row>
    <row r="736" spans="1:34" hidden="1" outlineLevel="2" x14ac:dyDescent="0.25">
      <c r="B736" t="s">
        <v>279</v>
      </c>
      <c r="C736" s="73">
        <f>C734</f>
        <v>6</v>
      </c>
      <c r="D736" s="73" t="s">
        <v>683</v>
      </c>
      <c r="E736" s="73">
        <f>E734*0.8</f>
        <v>16</v>
      </c>
      <c r="F736" s="73">
        <f>F734</f>
        <v>21</v>
      </c>
      <c r="G736" s="73">
        <f>G734</f>
        <v>6</v>
      </c>
      <c r="H736" s="73">
        <f>H734</f>
        <v>2</v>
      </c>
      <c r="M736" s="2"/>
      <c r="N736" s="73">
        <f>N734</f>
        <v>0</v>
      </c>
      <c r="O736" s="73" t="str">
        <f>O734</f>
        <v>N</v>
      </c>
      <c r="P736" s="45" t="str">
        <f t="shared" si="275"/>
        <v>Beide</v>
      </c>
      <c r="Q736" s="73"/>
      <c r="R736" s="73"/>
      <c r="S736" s="73"/>
      <c r="T736" s="73">
        <f>T734</f>
        <v>23</v>
      </c>
      <c r="V736" s="74">
        <f>V734*1.5</f>
        <v>45000</v>
      </c>
      <c r="X736">
        <f t="shared" si="266"/>
        <v>0</v>
      </c>
      <c r="Y736">
        <f t="shared" si="267"/>
        <v>0</v>
      </c>
      <c r="Z736">
        <f t="shared" si="268"/>
        <v>0</v>
      </c>
      <c r="AA736">
        <f t="shared" si="269"/>
        <v>0</v>
      </c>
      <c r="AB736">
        <f t="shared" si="270"/>
        <v>0</v>
      </c>
      <c r="AC736">
        <f t="shared" si="271"/>
        <v>0</v>
      </c>
      <c r="AD736">
        <f t="shared" si="264"/>
        <v>0</v>
      </c>
      <c r="AE736">
        <f t="shared" si="272"/>
        <v>0</v>
      </c>
      <c r="AF736" s="3">
        <f t="shared" si="273"/>
        <v>0</v>
      </c>
      <c r="AH736">
        <f t="shared" si="274"/>
        <v>0</v>
      </c>
    </row>
    <row r="737" spans="2:34" hidden="1" outlineLevel="2" x14ac:dyDescent="0.25">
      <c r="B737" t="s">
        <v>473</v>
      </c>
      <c r="C737" s="73">
        <f>C734</f>
        <v>6</v>
      </c>
      <c r="D737" s="73" t="s">
        <v>684</v>
      </c>
      <c r="E737" s="73">
        <f>E734</f>
        <v>20</v>
      </c>
      <c r="F737" s="73">
        <f>F734</f>
        <v>21</v>
      </c>
      <c r="G737" s="73">
        <f>G734</f>
        <v>6</v>
      </c>
      <c r="H737" s="73">
        <f>H734</f>
        <v>2</v>
      </c>
      <c r="M737" s="2"/>
      <c r="N737" s="73">
        <f>N734</f>
        <v>0</v>
      </c>
      <c r="O737" s="73" t="str">
        <f>O734</f>
        <v>N</v>
      </c>
      <c r="P737" s="45" t="str">
        <f t="shared" si="275"/>
        <v>Beide</v>
      </c>
      <c r="Q737" s="73"/>
      <c r="R737" s="73"/>
      <c r="S737" s="73"/>
      <c r="T737" s="73">
        <f>T734</f>
        <v>23</v>
      </c>
      <c r="V737" s="74">
        <f>V734*2</f>
        <v>60000</v>
      </c>
      <c r="X737">
        <f t="shared" si="266"/>
        <v>0</v>
      </c>
      <c r="Y737">
        <f t="shared" si="267"/>
        <v>0</v>
      </c>
      <c r="Z737">
        <f t="shared" si="268"/>
        <v>0</v>
      </c>
      <c r="AA737">
        <f t="shared" si="269"/>
        <v>0</v>
      </c>
      <c r="AB737">
        <f t="shared" si="270"/>
        <v>0</v>
      </c>
      <c r="AC737">
        <f t="shared" si="271"/>
        <v>0</v>
      </c>
      <c r="AD737">
        <f t="shared" si="264"/>
        <v>0</v>
      </c>
      <c r="AE737">
        <f t="shared" si="272"/>
        <v>0</v>
      </c>
      <c r="AF737" s="3">
        <f t="shared" si="273"/>
        <v>0</v>
      </c>
      <c r="AH737">
        <f t="shared" si="274"/>
        <v>0</v>
      </c>
    </row>
    <row r="738" spans="2:34" hidden="1" outlineLevel="2" x14ac:dyDescent="0.25">
      <c r="B738" t="s">
        <v>476</v>
      </c>
      <c r="C738" s="73">
        <f>C734</f>
        <v>6</v>
      </c>
      <c r="D738" s="73" t="s">
        <v>684</v>
      </c>
      <c r="E738" s="73">
        <f>E734</f>
        <v>20</v>
      </c>
      <c r="F738" s="73">
        <f>F734</f>
        <v>21</v>
      </c>
      <c r="G738" s="73">
        <f>G734</f>
        <v>6</v>
      </c>
      <c r="H738" s="73">
        <f>H734</f>
        <v>2</v>
      </c>
      <c r="M738" s="2"/>
      <c r="N738" s="73">
        <f>N734</f>
        <v>0</v>
      </c>
      <c r="O738" s="73" t="str">
        <f>O734</f>
        <v>N</v>
      </c>
      <c r="P738" s="45" t="str">
        <f t="shared" si="275"/>
        <v>Beide</v>
      </c>
      <c r="Q738" s="73"/>
      <c r="R738" s="73"/>
      <c r="S738" s="73"/>
      <c r="T738" s="73">
        <f>T734</f>
        <v>23</v>
      </c>
      <c r="V738" s="74">
        <f>V734*3</f>
        <v>90000</v>
      </c>
      <c r="X738">
        <f t="shared" si="266"/>
        <v>0</v>
      </c>
      <c r="Y738">
        <f t="shared" si="267"/>
        <v>0</v>
      </c>
      <c r="Z738">
        <f t="shared" si="268"/>
        <v>0</v>
      </c>
      <c r="AA738">
        <f t="shared" si="269"/>
        <v>0</v>
      </c>
      <c r="AB738">
        <f t="shared" si="270"/>
        <v>0</v>
      </c>
      <c r="AC738">
        <f t="shared" si="271"/>
        <v>0</v>
      </c>
      <c r="AD738">
        <f t="shared" si="264"/>
        <v>0</v>
      </c>
      <c r="AE738">
        <f t="shared" si="272"/>
        <v>0</v>
      </c>
      <c r="AF738" s="3">
        <f t="shared" si="273"/>
        <v>0</v>
      </c>
      <c r="AH738">
        <f t="shared" si="274"/>
        <v>0</v>
      </c>
    </row>
    <row r="739" spans="2:34" hidden="1" outlineLevel="2" x14ac:dyDescent="0.25">
      <c r="B739" t="s">
        <v>475</v>
      </c>
      <c r="C739" s="73">
        <f>C734</f>
        <v>6</v>
      </c>
      <c r="D739" s="73" t="s">
        <v>684</v>
      </c>
      <c r="E739" s="73">
        <f>E734</f>
        <v>20</v>
      </c>
      <c r="F739" s="73">
        <f>F734</f>
        <v>21</v>
      </c>
      <c r="G739" s="73">
        <f>G734</f>
        <v>6</v>
      </c>
      <c r="H739" s="73">
        <f>H734</f>
        <v>2</v>
      </c>
      <c r="M739" s="2"/>
      <c r="N739" s="73">
        <f>N734</f>
        <v>0</v>
      </c>
      <c r="O739" s="73" t="str">
        <f>O734</f>
        <v>N</v>
      </c>
      <c r="P739" s="45" t="str">
        <f t="shared" si="275"/>
        <v>Beide</v>
      </c>
      <c r="Q739" s="73"/>
      <c r="R739" s="73"/>
      <c r="S739" s="73"/>
      <c r="T739" s="73">
        <f>T734</f>
        <v>23</v>
      </c>
      <c r="V739" s="74">
        <f>V734</f>
        <v>30000</v>
      </c>
      <c r="X739">
        <f t="shared" si="266"/>
        <v>0</v>
      </c>
      <c r="Y739">
        <f t="shared" si="267"/>
        <v>0</v>
      </c>
      <c r="Z739">
        <f t="shared" si="268"/>
        <v>0</v>
      </c>
      <c r="AA739">
        <f t="shared" si="269"/>
        <v>0</v>
      </c>
      <c r="AB739">
        <f t="shared" si="270"/>
        <v>0</v>
      </c>
      <c r="AC739">
        <f t="shared" si="271"/>
        <v>0</v>
      </c>
      <c r="AD739">
        <f t="shared" si="264"/>
        <v>0</v>
      </c>
      <c r="AE739">
        <f t="shared" si="272"/>
        <v>0</v>
      </c>
      <c r="AF739" s="3">
        <f t="shared" si="273"/>
        <v>0</v>
      </c>
      <c r="AH739">
        <f t="shared" si="274"/>
        <v>0</v>
      </c>
    </row>
    <row r="740" spans="2:34" hidden="1" outlineLevel="2" x14ac:dyDescent="0.25">
      <c r="B740" t="s">
        <v>474</v>
      </c>
      <c r="C740" s="73">
        <f>C734</f>
        <v>6</v>
      </c>
      <c r="D740" s="73" t="s">
        <v>684</v>
      </c>
      <c r="E740" s="73">
        <f>E734</f>
        <v>20</v>
      </c>
      <c r="F740" s="73">
        <f>F734</f>
        <v>21</v>
      </c>
      <c r="G740" s="73">
        <f>G734</f>
        <v>6</v>
      </c>
      <c r="H740" s="73">
        <f>H734</f>
        <v>2</v>
      </c>
      <c r="M740" s="2"/>
      <c r="N740" s="73">
        <f>N734</f>
        <v>0</v>
      </c>
      <c r="O740" s="73" t="str">
        <f>O734</f>
        <v>N</v>
      </c>
      <c r="P740" s="45" t="str">
        <f t="shared" si="275"/>
        <v>Beide</v>
      </c>
      <c r="Q740" s="73"/>
      <c r="R740" s="73"/>
      <c r="S740" s="73"/>
      <c r="T740" s="73">
        <f>T734</f>
        <v>23</v>
      </c>
      <c r="V740" s="74">
        <f>V734*4</f>
        <v>120000</v>
      </c>
      <c r="X740">
        <f t="shared" si="266"/>
        <v>0</v>
      </c>
      <c r="Y740">
        <f t="shared" si="267"/>
        <v>0</v>
      </c>
      <c r="Z740">
        <f t="shared" si="268"/>
        <v>0</v>
      </c>
      <c r="AA740">
        <f t="shared" si="269"/>
        <v>0</v>
      </c>
      <c r="AB740">
        <f t="shared" si="270"/>
        <v>0</v>
      </c>
      <c r="AC740">
        <f t="shared" si="271"/>
        <v>0</v>
      </c>
      <c r="AD740">
        <f t="shared" si="264"/>
        <v>0</v>
      </c>
      <c r="AE740">
        <f t="shared" si="272"/>
        <v>0</v>
      </c>
      <c r="AF740" s="3">
        <f t="shared" si="273"/>
        <v>0</v>
      </c>
      <c r="AH740">
        <f t="shared" si="274"/>
        <v>0</v>
      </c>
    </row>
    <row r="741" spans="2:34" hidden="1" outlineLevel="2" x14ac:dyDescent="0.25">
      <c r="B741" t="s">
        <v>480</v>
      </c>
      <c r="C741" s="73">
        <f>C734</f>
        <v>6</v>
      </c>
      <c r="D741" s="73" t="s">
        <v>684</v>
      </c>
      <c r="E741" s="73">
        <f>E734</f>
        <v>20</v>
      </c>
      <c r="F741" s="73">
        <f>F734</f>
        <v>21</v>
      </c>
      <c r="G741" s="73">
        <f>G734</f>
        <v>6</v>
      </c>
      <c r="H741" s="73">
        <f>H734</f>
        <v>2</v>
      </c>
      <c r="M741" s="2"/>
      <c r="N741" s="73">
        <f>N734</f>
        <v>0</v>
      </c>
      <c r="O741" s="73" t="str">
        <f>O734</f>
        <v>N</v>
      </c>
      <c r="P741" s="45" t="str">
        <f t="shared" si="275"/>
        <v>Beide</v>
      </c>
      <c r="Q741" s="73"/>
      <c r="R741" s="73"/>
      <c r="S741" s="73"/>
      <c r="T741" s="73">
        <f>T734</f>
        <v>23</v>
      </c>
      <c r="V741" s="74">
        <f>V734*2.5</f>
        <v>75000</v>
      </c>
      <c r="X741">
        <f t="shared" si="266"/>
        <v>0</v>
      </c>
      <c r="Y741">
        <f t="shared" si="267"/>
        <v>0</v>
      </c>
      <c r="Z741">
        <f t="shared" si="268"/>
        <v>0</v>
      </c>
      <c r="AA741">
        <f t="shared" si="269"/>
        <v>0</v>
      </c>
      <c r="AB741">
        <f t="shared" si="270"/>
        <v>0</v>
      </c>
      <c r="AC741">
        <f t="shared" si="271"/>
        <v>0</v>
      </c>
      <c r="AD741">
        <f t="shared" si="264"/>
        <v>0</v>
      </c>
      <c r="AE741">
        <f t="shared" si="272"/>
        <v>0</v>
      </c>
      <c r="AF741" s="3">
        <f t="shared" si="273"/>
        <v>0</v>
      </c>
      <c r="AH741">
        <f t="shared" si="274"/>
        <v>0</v>
      </c>
    </row>
    <row r="742" spans="2:34" hidden="1" outlineLevel="2" x14ac:dyDescent="0.25">
      <c r="B742" t="s">
        <v>481</v>
      </c>
      <c r="C742" s="73">
        <f>C734</f>
        <v>6</v>
      </c>
      <c r="D742" s="73" t="s">
        <v>684</v>
      </c>
      <c r="E742" s="73">
        <f>E734</f>
        <v>20</v>
      </c>
      <c r="F742" s="73">
        <f>F734</f>
        <v>21</v>
      </c>
      <c r="G742" s="73">
        <f>G734/2</f>
        <v>3</v>
      </c>
      <c r="H742" s="73">
        <f>H734</f>
        <v>2</v>
      </c>
      <c r="M742" s="2"/>
      <c r="N742" s="73">
        <f>N734+2</f>
        <v>2</v>
      </c>
      <c r="O742" s="73" t="str">
        <f>O734</f>
        <v>N</v>
      </c>
      <c r="P742" s="45" t="str">
        <f t="shared" si="275"/>
        <v>Beide</v>
      </c>
      <c r="Q742" s="73"/>
      <c r="R742" s="73"/>
      <c r="S742" s="73"/>
      <c r="T742" s="73">
        <f>T734</f>
        <v>23</v>
      </c>
      <c r="V742" s="74">
        <f>V734*2</f>
        <v>60000</v>
      </c>
      <c r="X742">
        <f t="shared" si="266"/>
        <v>0</v>
      </c>
      <c r="Y742">
        <f t="shared" si="267"/>
        <v>0</v>
      </c>
      <c r="Z742">
        <f t="shared" si="268"/>
        <v>0</v>
      </c>
      <c r="AA742">
        <f t="shared" si="269"/>
        <v>0</v>
      </c>
      <c r="AB742">
        <f t="shared" si="270"/>
        <v>0</v>
      </c>
      <c r="AC742">
        <f t="shared" si="271"/>
        <v>0</v>
      </c>
      <c r="AD742">
        <f t="shared" si="264"/>
        <v>0</v>
      </c>
      <c r="AE742">
        <f t="shared" si="272"/>
        <v>0</v>
      </c>
      <c r="AF742" s="3">
        <f t="shared" si="273"/>
        <v>0</v>
      </c>
      <c r="AH742">
        <f t="shared" si="274"/>
        <v>0</v>
      </c>
    </row>
    <row r="743" spans="2:34" hidden="1" outlineLevel="2" x14ac:dyDescent="0.25">
      <c r="B743" t="s">
        <v>477</v>
      </c>
      <c r="C743" s="73">
        <f>C734</f>
        <v>6</v>
      </c>
      <c r="D743" s="73" t="s">
        <v>684</v>
      </c>
      <c r="E743" s="73">
        <f>E734</f>
        <v>20</v>
      </c>
      <c r="F743" s="73">
        <f>F734</f>
        <v>21</v>
      </c>
      <c r="G743" s="73">
        <f>G734</f>
        <v>6</v>
      </c>
      <c r="H743" s="73">
        <f>H734</f>
        <v>2</v>
      </c>
      <c r="M743" s="2"/>
      <c r="N743" s="73">
        <f>N734</f>
        <v>0</v>
      </c>
      <c r="O743" s="73" t="str">
        <f>O734</f>
        <v>N</v>
      </c>
      <c r="P743" s="45" t="str">
        <f t="shared" si="275"/>
        <v>Beide</v>
      </c>
      <c r="Q743" s="73"/>
      <c r="R743" s="73"/>
      <c r="S743" s="73"/>
      <c r="T743" s="73">
        <f>T734</f>
        <v>23</v>
      </c>
      <c r="V743" s="74">
        <f>V734*3</f>
        <v>90000</v>
      </c>
      <c r="X743">
        <f t="shared" si="266"/>
        <v>0</v>
      </c>
      <c r="Y743">
        <f t="shared" si="267"/>
        <v>0</v>
      </c>
      <c r="Z743">
        <f t="shared" si="268"/>
        <v>0</v>
      </c>
      <c r="AA743">
        <f t="shared" si="269"/>
        <v>0</v>
      </c>
      <c r="AB743">
        <f t="shared" si="270"/>
        <v>0</v>
      </c>
      <c r="AC743">
        <f t="shared" si="271"/>
        <v>0</v>
      </c>
      <c r="AD743">
        <f t="shared" si="264"/>
        <v>0</v>
      </c>
      <c r="AE743">
        <f t="shared" si="272"/>
        <v>0</v>
      </c>
      <c r="AF743" s="3">
        <f t="shared" si="273"/>
        <v>0</v>
      </c>
      <c r="AH743">
        <f t="shared" si="274"/>
        <v>0</v>
      </c>
    </row>
    <row r="744" spans="2:34" hidden="1" outlineLevel="2" x14ac:dyDescent="0.25">
      <c r="B744" t="s">
        <v>462</v>
      </c>
      <c r="C744" s="73">
        <f>C734</f>
        <v>6</v>
      </c>
      <c r="D744" s="73" t="s">
        <v>684</v>
      </c>
      <c r="E744" s="73">
        <f>E734</f>
        <v>20</v>
      </c>
      <c r="F744" s="73">
        <f>F734</f>
        <v>21</v>
      </c>
      <c r="G744" s="73">
        <f>G734</f>
        <v>6</v>
      </c>
      <c r="H744" s="73">
        <f>H734</f>
        <v>2</v>
      </c>
      <c r="M744" s="2"/>
      <c r="N744" s="73">
        <f>N734</f>
        <v>0</v>
      </c>
      <c r="O744" s="73" t="str">
        <f>O734</f>
        <v>N</v>
      </c>
      <c r="P744" s="45" t="str">
        <f t="shared" si="275"/>
        <v>Beide</v>
      </c>
      <c r="Q744" s="73"/>
      <c r="R744" s="73"/>
      <c r="S744" s="73"/>
      <c r="T744" s="73">
        <f>T734</f>
        <v>23</v>
      </c>
      <c r="V744" s="74">
        <f>V734*5</f>
        <v>150000</v>
      </c>
      <c r="X744">
        <f t="shared" si="266"/>
        <v>0</v>
      </c>
      <c r="Y744">
        <f t="shared" si="267"/>
        <v>0</v>
      </c>
      <c r="Z744">
        <f t="shared" si="268"/>
        <v>0</v>
      </c>
      <c r="AA744">
        <f t="shared" si="269"/>
        <v>0</v>
      </c>
      <c r="AB744">
        <f t="shared" si="270"/>
        <v>0</v>
      </c>
      <c r="AC744">
        <f t="shared" si="271"/>
        <v>0</v>
      </c>
      <c r="AD744">
        <f t="shared" si="264"/>
        <v>0</v>
      </c>
      <c r="AE744">
        <f t="shared" si="272"/>
        <v>0</v>
      </c>
      <c r="AF744" s="3">
        <f t="shared" si="273"/>
        <v>0</v>
      </c>
      <c r="AH744">
        <f t="shared" si="274"/>
        <v>0</v>
      </c>
    </row>
    <row r="745" spans="2:34" hidden="1" outlineLevel="2" x14ac:dyDescent="0.25">
      <c r="B745" t="s">
        <v>457</v>
      </c>
      <c r="C745" s="73">
        <f>C734</f>
        <v>6</v>
      </c>
      <c r="D745" s="73" t="s">
        <v>684</v>
      </c>
      <c r="E745" s="73">
        <f>E734</f>
        <v>20</v>
      </c>
      <c r="F745" s="73">
        <f>F734</f>
        <v>21</v>
      </c>
      <c r="G745" s="73">
        <f>G734</f>
        <v>6</v>
      </c>
      <c r="H745" s="73">
        <f>H734</f>
        <v>2</v>
      </c>
      <c r="M745" s="2"/>
      <c r="N745" s="73">
        <f>N734</f>
        <v>0</v>
      </c>
      <c r="O745" s="73" t="str">
        <f>O734</f>
        <v>N</v>
      </c>
      <c r="P745" s="45" t="str">
        <f t="shared" si="275"/>
        <v>Beide</v>
      </c>
      <c r="Q745" s="73"/>
      <c r="R745" s="73"/>
      <c r="S745" s="73"/>
      <c r="T745" s="73">
        <f>T734</f>
        <v>23</v>
      </c>
      <c r="V745" s="74">
        <f>V734*2</f>
        <v>60000</v>
      </c>
      <c r="X745">
        <f t="shared" si="266"/>
        <v>0</v>
      </c>
      <c r="Y745">
        <f t="shared" si="267"/>
        <v>0</v>
      </c>
      <c r="Z745">
        <f t="shared" si="268"/>
        <v>0</v>
      </c>
      <c r="AA745">
        <f t="shared" si="269"/>
        <v>0</v>
      </c>
      <c r="AB745">
        <f t="shared" si="270"/>
        <v>0</v>
      </c>
      <c r="AC745">
        <f t="shared" si="271"/>
        <v>0</v>
      </c>
      <c r="AD745">
        <f t="shared" si="264"/>
        <v>0</v>
      </c>
      <c r="AE745">
        <f t="shared" si="272"/>
        <v>0</v>
      </c>
      <c r="AF745" s="3">
        <f t="shared" si="273"/>
        <v>0</v>
      </c>
      <c r="AH745">
        <f t="shared" si="274"/>
        <v>0</v>
      </c>
    </row>
    <row r="746" spans="2:34" hidden="1" outlineLevel="2" x14ac:dyDescent="0.25">
      <c r="B746" t="s">
        <v>464</v>
      </c>
      <c r="C746" s="73">
        <f>C734</f>
        <v>6</v>
      </c>
      <c r="D746" s="73" t="s">
        <v>684</v>
      </c>
      <c r="E746" s="73">
        <f>E734</f>
        <v>20</v>
      </c>
      <c r="F746" s="73">
        <f>F734</f>
        <v>21</v>
      </c>
      <c r="G746" s="73">
        <f>G734</f>
        <v>6</v>
      </c>
      <c r="H746" s="73">
        <f>H734</f>
        <v>2</v>
      </c>
      <c r="M746" s="2"/>
      <c r="N746" s="73">
        <f>N734</f>
        <v>0</v>
      </c>
      <c r="O746" s="73" t="str">
        <f>O734</f>
        <v>N</v>
      </c>
      <c r="P746" s="45" t="str">
        <f t="shared" si="275"/>
        <v>Beide</v>
      </c>
      <c r="Q746" s="73"/>
      <c r="R746" s="73"/>
      <c r="S746" s="73"/>
      <c r="T746" s="73">
        <f>T734</f>
        <v>23</v>
      </c>
      <c r="V746" s="74">
        <f>V734*4</f>
        <v>120000</v>
      </c>
      <c r="X746">
        <f t="shared" si="266"/>
        <v>0</v>
      </c>
      <c r="Y746">
        <f t="shared" si="267"/>
        <v>0</v>
      </c>
      <c r="Z746">
        <f t="shared" si="268"/>
        <v>0</v>
      </c>
      <c r="AA746">
        <f t="shared" si="269"/>
        <v>0</v>
      </c>
      <c r="AB746">
        <f t="shared" si="270"/>
        <v>0</v>
      </c>
      <c r="AC746">
        <f t="shared" si="271"/>
        <v>0</v>
      </c>
      <c r="AD746">
        <f t="shared" si="264"/>
        <v>0</v>
      </c>
      <c r="AE746">
        <f t="shared" si="272"/>
        <v>0</v>
      </c>
      <c r="AF746" s="3">
        <f t="shared" si="273"/>
        <v>0</v>
      </c>
      <c r="AH746">
        <f t="shared" si="274"/>
        <v>0</v>
      </c>
    </row>
    <row r="747" spans="2:34" hidden="1" outlineLevel="2" x14ac:dyDescent="0.25">
      <c r="B747" t="s">
        <v>458</v>
      </c>
      <c r="C747" s="73">
        <f>C734</f>
        <v>6</v>
      </c>
      <c r="D747" s="73" t="s">
        <v>684</v>
      </c>
      <c r="E747" s="73">
        <f>E734</f>
        <v>20</v>
      </c>
      <c r="F747" s="73">
        <f>F734</f>
        <v>21</v>
      </c>
      <c r="G747" s="73">
        <f>G734</f>
        <v>6</v>
      </c>
      <c r="H747" s="73">
        <f>H734</f>
        <v>2</v>
      </c>
      <c r="M747" s="2"/>
      <c r="N747" s="73">
        <f>N734</f>
        <v>0</v>
      </c>
      <c r="O747" s="73" t="str">
        <f>O734</f>
        <v>N</v>
      </c>
      <c r="P747" s="45" t="str">
        <f t="shared" si="275"/>
        <v>Beide</v>
      </c>
      <c r="Q747" s="73"/>
      <c r="R747" s="73"/>
      <c r="S747" s="73"/>
      <c r="T747" s="73">
        <f>T734*1.2</f>
        <v>27.599999999999998</v>
      </c>
      <c r="V747" s="74">
        <f>V734*2</f>
        <v>60000</v>
      </c>
      <c r="X747">
        <f t="shared" si="266"/>
        <v>0</v>
      </c>
      <c r="Y747">
        <f t="shared" si="267"/>
        <v>0</v>
      </c>
      <c r="Z747">
        <f t="shared" si="268"/>
        <v>0</v>
      </c>
      <c r="AA747">
        <f t="shared" si="269"/>
        <v>0</v>
      </c>
      <c r="AB747">
        <f t="shared" si="270"/>
        <v>0</v>
      </c>
      <c r="AC747">
        <f t="shared" si="271"/>
        <v>0</v>
      </c>
      <c r="AD747">
        <f t="shared" si="264"/>
        <v>0</v>
      </c>
      <c r="AE747">
        <f t="shared" si="272"/>
        <v>0</v>
      </c>
      <c r="AF747" s="3">
        <f t="shared" si="273"/>
        <v>0</v>
      </c>
      <c r="AH747">
        <f t="shared" si="274"/>
        <v>0</v>
      </c>
    </row>
    <row r="748" spans="2:34" hidden="1" outlineLevel="2" x14ac:dyDescent="0.25">
      <c r="B748" t="s">
        <v>233</v>
      </c>
      <c r="C748" s="73">
        <f>C734</f>
        <v>6</v>
      </c>
      <c r="D748" s="73" t="s">
        <v>684</v>
      </c>
      <c r="E748" s="73">
        <f>E734</f>
        <v>20</v>
      </c>
      <c r="F748" s="73">
        <f>F734</f>
        <v>21</v>
      </c>
      <c r="G748" s="73">
        <f>G734</f>
        <v>6</v>
      </c>
      <c r="H748" s="73">
        <f>H734</f>
        <v>2</v>
      </c>
      <c r="M748" s="2"/>
      <c r="N748" s="73">
        <f>N734</f>
        <v>0</v>
      </c>
      <c r="O748" s="73" t="str">
        <f>O734</f>
        <v>N</v>
      </c>
      <c r="P748" s="45" t="str">
        <f t="shared" si="275"/>
        <v>Beide</v>
      </c>
      <c r="Q748" s="73"/>
      <c r="R748" s="73"/>
      <c r="S748" s="73"/>
      <c r="T748" s="73">
        <f>T734</f>
        <v>23</v>
      </c>
      <c r="V748" s="74">
        <f>V734*1.5</f>
        <v>45000</v>
      </c>
      <c r="X748">
        <f t="shared" si="266"/>
        <v>0</v>
      </c>
      <c r="Y748">
        <f t="shared" si="267"/>
        <v>0</v>
      </c>
      <c r="Z748">
        <f t="shared" si="268"/>
        <v>0</v>
      </c>
      <c r="AA748">
        <f t="shared" si="269"/>
        <v>0</v>
      </c>
      <c r="AB748">
        <f t="shared" si="270"/>
        <v>0</v>
      </c>
      <c r="AC748">
        <f t="shared" si="271"/>
        <v>0</v>
      </c>
      <c r="AD748">
        <f t="shared" si="264"/>
        <v>0</v>
      </c>
      <c r="AE748">
        <f t="shared" si="272"/>
        <v>0</v>
      </c>
      <c r="AF748" s="3">
        <f t="shared" si="273"/>
        <v>0</v>
      </c>
      <c r="AH748">
        <f t="shared" si="274"/>
        <v>0</v>
      </c>
    </row>
    <row r="749" spans="2:34" hidden="1" outlineLevel="2" x14ac:dyDescent="0.25">
      <c r="B749" t="s">
        <v>478</v>
      </c>
      <c r="C749" s="73">
        <f>C734</f>
        <v>6</v>
      </c>
      <c r="D749" s="73" t="s">
        <v>684</v>
      </c>
      <c r="E749" s="73">
        <f>E734</f>
        <v>20</v>
      </c>
      <c r="F749" s="73">
        <f>F734</f>
        <v>21</v>
      </c>
      <c r="G749" s="73">
        <f>G734</f>
        <v>6</v>
      </c>
      <c r="H749" s="73">
        <f>H734</f>
        <v>2</v>
      </c>
      <c r="M749" s="2"/>
      <c r="N749" s="73">
        <f>N734</f>
        <v>0</v>
      </c>
      <c r="O749" s="73" t="str">
        <f>O734</f>
        <v>N</v>
      </c>
      <c r="P749" s="45" t="str">
        <f t="shared" si="275"/>
        <v>Beide</v>
      </c>
      <c r="Q749" s="73"/>
      <c r="R749" s="73"/>
      <c r="S749" s="73"/>
      <c r="T749" s="73">
        <f>T734</f>
        <v>23</v>
      </c>
      <c r="V749" s="74">
        <f>V734*2</f>
        <v>60000</v>
      </c>
      <c r="X749">
        <f t="shared" si="266"/>
        <v>0</v>
      </c>
      <c r="Y749">
        <f t="shared" si="267"/>
        <v>0</v>
      </c>
      <c r="Z749">
        <f t="shared" si="268"/>
        <v>0</v>
      </c>
      <c r="AA749">
        <f t="shared" si="269"/>
        <v>0</v>
      </c>
      <c r="AB749">
        <f t="shared" si="270"/>
        <v>0</v>
      </c>
      <c r="AC749">
        <f t="shared" si="271"/>
        <v>0</v>
      </c>
      <c r="AD749">
        <f t="shared" si="264"/>
        <v>0</v>
      </c>
      <c r="AE749">
        <f t="shared" si="272"/>
        <v>0</v>
      </c>
      <c r="AF749" s="3">
        <f t="shared" si="273"/>
        <v>0</v>
      </c>
      <c r="AH749">
        <f t="shared" si="274"/>
        <v>0</v>
      </c>
    </row>
    <row r="750" spans="2:34" hidden="1" outlineLevel="2" x14ac:dyDescent="0.25">
      <c r="B750" t="s">
        <v>479</v>
      </c>
      <c r="C750" s="73">
        <f>C734</f>
        <v>6</v>
      </c>
      <c r="D750" s="73" t="s">
        <v>684</v>
      </c>
      <c r="E750" s="73">
        <f>E734</f>
        <v>20</v>
      </c>
      <c r="F750" s="73">
        <f>F734</f>
        <v>21</v>
      </c>
      <c r="G750" s="73">
        <f>G734</f>
        <v>6</v>
      </c>
      <c r="H750" s="73">
        <f>H734</f>
        <v>2</v>
      </c>
      <c r="M750" s="2"/>
      <c r="N750" s="73">
        <f>N734</f>
        <v>0</v>
      </c>
      <c r="O750" s="73" t="str">
        <f>O734</f>
        <v>N</v>
      </c>
      <c r="P750" s="45" t="str">
        <f t="shared" si="275"/>
        <v>Beide</v>
      </c>
      <c r="Q750" s="73"/>
      <c r="R750" s="73"/>
      <c r="S750" s="73"/>
      <c r="T750" s="73">
        <f>T734</f>
        <v>23</v>
      </c>
      <c r="V750" s="74">
        <f>V734*3</f>
        <v>90000</v>
      </c>
      <c r="X750">
        <f t="shared" si="266"/>
        <v>0</v>
      </c>
      <c r="Y750">
        <f t="shared" si="267"/>
        <v>0</v>
      </c>
      <c r="Z750">
        <f t="shared" si="268"/>
        <v>0</v>
      </c>
      <c r="AA750">
        <f t="shared" si="269"/>
        <v>0</v>
      </c>
      <c r="AB750">
        <f t="shared" si="270"/>
        <v>0</v>
      </c>
      <c r="AC750">
        <f t="shared" si="271"/>
        <v>0</v>
      </c>
      <c r="AD750">
        <f t="shared" si="264"/>
        <v>0</v>
      </c>
      <c r="AE750">
        <f t="shared" si="272"/>
        <v>0</v>
      </c>
      <c r="AF750" s="3">
        <f t="shared" si="273"/>
        <v>0</v>
      </c>
      <c r="AH750">
        <f t="shared" si="274"/>
        <v>0</v>
      </c>
    </row>
    <row r="751" spans="2:34" hidden="1" outlineLevel="2" x14ac:dyDescent="0.25">
      <c r="B751" t="s">
        <v>459</v>
      </c>
      <c r="C751" s="73">
        <f>C734</f>
        <v>6</v>
      </c>
      <c r="D751" s="73" t="s">
        <v>683</v>
      </c>
      <c r="E751" s="73">
        <f>E734</f>
        <v>20</v>
      </c>
      <c r="F751" s="73">
        <f>F734</f>
        <v>21</v>
      </c>
      <c r="G751" s="73">
        <f>G734</f>
        <v>6</v>
      </c>
      <c r="H751" s="73">
        <f>H734</f>
        <v>2</v>
      </c>
      <c r="M751" s="2"/>
      <c r="N751" s="73">
        <f>N734</f>
        <v>0</v>
      </c>
      <c r="O751" s="73" t="str">
        <f>O734</f>
        <v>N</v>
      </c>
      <c r="P751" s="45" t="str">
        <f t="shared" si="275"/>
        <v>Beide</v>
      </c>
      <c r="Q751" s="73"/>
      <c r="R751" s="73"/>
      <c r="S751" s="73"/>
      <c r="T751" s="73">
        <f>T734/2</f>
        <v>11.5</v>
      </c>
      <c r="V751" s="74">
        <f>V734*2</f>
        <v>60000</v>
      </c>
      <c r="X751">
        <f t="shared" si="266"/>
        <v>0</v>
      </c>
      <c r="Y751">
        <f t="shared" si="267"/>
        <v>0</v>
      </c>
      <c r="Z751">
        <f t="shared" si="268"/>
        <v>0</v>
      </c>
      <c r="AA751">
        <f t="shared" si="269"/>
        <v>0</v>
      </c>
      <c r="AB751">
        <f t="shared" si="270"/>
        <v>0</v>
      </c>
      <c r="AC751">
        <f t="shared" si="271"/>
        <v>0</v>
      </c>
      <c r="AD751">
        <f t="shared" si="264"/>
        <v>0</v>
      </c>
      <c r="AE751">
        <f t="shared" si="272"/>
        <v>0</v>
      </c>
      <c r="AF751" s="3">
        <f t="shared" si="273"/>
        <v>0</v>
      </c>
      <c r="AH751">
        <f t="shared" si="274"/>
        <v>0</v>
      </c>
    </row>
    <row r="752" spans="2:34" hidden="1" outlineLevel="2" x14ac:dyDescent="0.25">
      <c r="B752" t="s">
        <v>461</v>
      </c>
      <c r="C752" s="73">
        <f>C734</f>
        <v>6</v>
      </c>
      <c r="D752" s="73" t="s">
        <v>684</v>
      </c>
      <c r="E752" s="73">
        <f>E734</f>
        <v>20</v>
      </c>
      <c r="F752" s="73">
        <f>F734</f>
        <v>21</v>
      </c>
      <c r="G752" s="73">
        <f>G734</f>
        <v>6</v>
      </c>
      <c r="H752" s="73">
        <f>H734</f>
        <v>2</v>
      </c>
      <c r="M752" s="2"/>
      <c r="N752" s="73">
        <f>N734</f>
        <v>0</v>
      </c>
      <c r="O752" s="73" t="str">
        <f>O734</f>
        <v>N</v>
      </c>
      <c r="P752" s="45" t="str">
        <f t="shared" si="275"/>
        <v>Beide</v>
      </c>
      <c r="Q752" s="73"/>
      <c r="R752" s="73"/>
      <c r="S752" s="73"/>
      <c r="T752" s="73">
        <f>T734</f>
        <v>23</v>
      </c>
      <c r="V752" s="74">
        <f>V734</f>
        <v>30000</v>
      </c>
      <c r="X752">
        <f t="shared" si="266"/>
        <v>0</v>
      </c>
      <c r="Y752">
        <f t="shared" si="267"/>
        <v>0</v>
      </c>
      <c r="Z752">
        <f t="shared" si="268"/>
        <v>0</v>
      </c>
      <c r="AA752">
        <f t="shared" si="269"/>
        <v>0</v>
      </c>
      <c r="AB752">
        <f t="shared" si="270"/>
        <v>0</v>
      </c>
      <c r="AC752">
        <f t="shared" si="271"/>
        <v>0</v>
      </c>
      <c r="AD752">
        <f t="shared" si="264"/>
        <v>0</v>
      </c>
      <c r="AE752">
        <f t="shared" si="272"/>
        <v>0</v>
      </c>
      <c r="AF752" s="3">
        <f t="shared" si="273"/>
        <v>0</v>
      </c>
      <c r="AH752">
        <f t="shared" si="274"/>
        <v>0</v>
      </c>
    </row>
    <row r="753" spans="1:34" hidden="1" outlineLevel="2" x14ac:dyDescent="0.25">
      <c r="B753" t="s">
        <v>466</v>
      </c>
      <c r="C753" s="73">
        <f>C734</f>
        <v>6</v>
      </c>
      <c r="D753" s="73" t="s">
        <v>684</v>
      </c>
      <c r="E753" s="73">
        <f>E734</f>
        <v>20</v>
      </c>
      <c r="F753" s="73">
        <f>F734</f>
        <v>21</v>
      </c>
      <c r="G753" s="73">
        <f>G734/2</f>
        <v>3</v>
      </c>
      <c r="H753" s="73">
        <f>H734</f>
        <v>2</v>
      </c>
      <c r="M753" s="2"/>
      <c r="N753" s="73">
        <f>N734</f>
        <v>0</v>
      </c>
      <c r="O753" s="73" t="str">
        <f>O734</f>
        <v>N</v>
      </c>
      <c r="P753" s="45" t="str">
        <f t="shared" si="275"/>
        <v>Beide</v>
      </c>
      <c r="Q753" s="73"/>
      <c r="R753" s="73"/>
      <c r="S753" s="73"/>
      <c r="T753" s="73">
        <f>T734*1.3</f>
        <v>29.900000000000002</v>
      </c>
      <c r="V753" s="74">
        <f>V734*2</f>
        <v>60000</v>
      </c>
      <c r="X753">
        <f t="shared" si="266"/>
        <v>0</v>
      </c>
      <c r="Y753">
        <f t="shared" si="267"/>
        <v>0</v>
      </c>
      <c r="Z753">
        <f t="shared" si="268"/>
        <v>0</v>
      </c>
      <c r="AA753">
        <f t="shared" si="269"/>
        <v>0</v>
      </c>
      <c r="AB753">
        <f t="shared" si="270"/>
        <v>0</v>
      </c>
      <c r="AC753">
        <f t="shared" si="271"/>
        <v>0</v>
      </c>
      <c r="AD753">
        <f t="shared" si="264"/>
        <v>0</v>
      </c>
      <c r="AE753">
        <f t="shared" si="272"/>
        <v>0</v>
      </c>
      <c r="AF753" s="3">
        <f t="shared" si="273"/>
        <v>0</v>
      </c>
      <c r="AH753">
        <f t="shared" si="274"/>
        <v>0</v>
      </c>
    </row>
    <row r="754" spans="1:34" s="25" customFormat="1" hidden="1" outlineLevel="1" collapsed="1" x14ac:dyDescent="0.25">
      <c r="A754" s="25" t="s">
        <v>407</v>
      </c>
      <c r="B754" s="25" t="s">
        <v>53</v>
      </c>
      <c r="C754" s="45">
        <v>6</v>
      </c>
      <c r="D754" s="45" t="s">
        <v>684</v>
      </c>
      <c r="E754" s="45">
        <v>20</v>
      </c>
      <c r="F754" s="45">
        <v>21</v>
      </c>
      <c r="G754" s="45">
        <v>6</v>
      </c>
      <c r="H754" s="45">
        <v>2</v>
      </c>
      <c r="I754" s="2"/>
      <c r="J754" s="2"/>
      <c r="K754" s="2"/>
      <c r="L754" s="2"/>
      <c r="M754" s="2"/>
      <c r="N754" s="45">
        <v>0</v>
      </c>
      <c r="O754" s="45" t="s">
        <v>636</v>
      </c>
      <c r="P754" s="45" t="str">
        <f t="shared" ref="P754:P773" si="276">IF(P705="Beide",P705,"Clan")</f>
        <v>Beide</v>
      </c>
      <c r="Q754" s="45">
        <v>5</v>
      </c>
      <c r="R754" s="45">
        <v>4</v>
      </c>
      <c r="S754" s="45">
        <v>220</v>
      </c>
      <c r="T754" s="45">
        <v>27</v>
      </c>
      <c r="U754" s="48">
        <v>250000</v>
      </c>
      <c r="V754" s="48">
        <v>30000</v>
      </c>
      <c r="X754" s="25">
        <f t="shared" si="266"/>
        <v>0</v>
      </c>
      <c r="Y754" s="25">
        <f t="shared" si="267"/>
        <v>0</v>
      </c>
      <c r="Z754" s="25">
        <f t="shared" si="268"/>
        <v>0</v>
      </c>
      <c r="AA754" s="25">
        <f t="shared" si="269"/>
        <v>0</v>
      </c>
      <c r="AB754" s="25">
        <f t="shared" si="270"/>
        <v>0</v>
      </c>
      <c r="AC754" s="25">
        <f t="shared" si="271"/>
        <v>0</v>
      </c>
      <c r="AD754" s="25">
        <f t="shared" si="264"/>
        <v>0</v>
      </c>
      <c r="AE754" s="25">
        <f t="shared" si="272"/>
        <v>0</v>
      </c>
      <c r="AF754" s="48">
        <f t="shared" si="273"/>
        <v>0</v>
      </c>
      <c r="AH754" s="25">
        <f t="shared" si="274"/>
        <v>0</v>
      </c>
    </row>
    <row r="755" spans="1:34" hidden="1" outlineLevel="2" x14ac:dyDescent="0.25">
      <c r="B755" t="s">
        <v>463</v>
      </c>
      <c r="C755" s="73">
        <f>C754</f>
        <v>6</v>
      </c>
      <c r="D755" s="73" t="s">
        <v>693</v>
      </c>
      <c r="E755" s="73">
        <f>E754</f>
        <v>20</v>
      </c>
      <c r="F755" s="73">
        <f>F754</f>
        <v>21</v>
      </c>
      <c r="G755" s="73">
        <f>G754</f>
        <v>6</v>
      </c>
      <c r="H755" s="73">
        <f>H754</f>
        <v>2</v>
      </c>
      <c r="M755" s="2"/>
      <c r="N755" s="73">
        <f>N754</f>
        <v>0</v>
      </c>
      <c r="O755" s="73" t="str">
        <f>O754</f>
        <v>N</v>
      </c>
      <c r="P755" s="45" t="str">
        <f t="shared" si="276"/>
        <v>Beide</v>
      </c>
      <c r="Q755" s="73"/>
      <c r="R755" s="73"/>
      <c r="S755" s="73"/>
      <c r="T755" s="73">
        <f>T754</f>
        <v>27</v>
      </c>
      <c r="V755" s="74">
        <f>V754*3</f>
        <v>90000</v>
      </c>
      <c r="X755">
        <f t="shared" si="266"/>
        <v>0</v>
      </c>
      <c r="Y755">
        <f t="shared" si="267"/>
        <v>0</v>
      </c>
      <c r="Z755">
        <f t="shared" si="268"/>
        <v>0</v>
      </c>
      <c r="AA755">
        <f t="shared" si="269"/>
        <v>0</v>
      </c>
      <c r="AB755">
        <f t="shared" si="270"/>
        <v>0</v>
      </c>
      <c r="AC755">
        <f t="shared" si="271"/>
        <v>0</v>
      </c>
      <c r="AD755">
        <f t="shared" si="264"/>
        <v>0</v>
      </c>
      <c r="AE755">
        <f t="shared" si="272"/>
        <v>0</v>
      </c>
      <c r="AF755" s="3">
        <f t="shared" si="273"/>
        <v>0</v>
      </c>
      <c r="AH755">
        <f t="shared" si="274"/>
        <v>0</v>
      </c>
    </row>
    <row r="756" spans="1:34" hidden="1" outlineLevel="2" x14ac:dyDescent="0.25">
      <c r="B756" t="s">
        <v>279</v>
      </c>
      <c r="C756" s="73">
        <f>C754</f>
        <v>6</v>
      </c>
      <c r="D756" s="73" t="s">
        <v>683</v>
      </c>
      <c r="E756" s="73">
        <f>E754*0.8</f>
        <v>16</v>
      </c>
      <c r="F756" s="73">
        <f>F754</f>
        <v>21</v>
      </c>
      <c r="G756" s="73">
        <f>G754</f>
        <v>6</v>
      </c>
      <c r="H756" s="73">
        <f>H754</f>
        <v>2</v>
      </c>
      <c r="M756" s="2"/>
      <c r="N756" s="73">
        <f>N754</f>
        <v>0</v>
      </c>
      <c r="O756" s="73" t="str">
        <f>O754</f>
        <v>N</v>
      </c>
      <c r="P756" s="45" t="str">
        <f t="shared" si="276"/>
        <v>Beide</v>
      </c>
      <c r="Q756" s="73"/>
      <c r="R756" s="73"/>
      <c r="S756" s="73"/>
      <c r="T756" s="73">
        <f>T754</f>
        <v>27</v>
      </c>
      <c r="V756" s="74">
        <f>V754*1.5</f>
        <v>45000</v>
      </c>
      <c r="X756">
        <f t="shared" si="266"/>
        <v>0</v>
      </c>
      <c r="Y756">
        <f t="shared" si="267"/>
        <v>0</v>
      </c>
      <c r="Z756">
        <f t="shared" si="268"/>
        <v>0</v>
      </c>
      <c r="AA756">
        <f t="shared" si="269"/>
        <v>0</v>
      </c>
      <c r="AB756">
        <f t="shared" si="270"/>
        <v>0</v>
      </c>
      <c r="AC756">
        <f t="shared" si="271"/>
        <v>0</v>
      </c>
      <c r="AD756">
        <f t="shared" si="264"/>
        <v>0</v>
      </c>
      <c r="AE756">
        <f t="shared" si="272"/>
        <v>0</v>
      </c>
      <c r="AF756" s="3">
        <f t="shared" si="273"/>
        <v>0</v>
      </c>
      <c r="AH756">
        <f t="shared" si="274"/>
        <v>0</v>
      </c>
    </row>
    <row r="757" spans="1:34" hidden="1" outlineLevel="2" x14ac:dyDescent="0.25">
      <c r="B757" t="s">
        <v>473</v>
      </c>
      <c r="C757" s="73">
        <f>C754</f>
        <v>6</v>
      </c>
      <c r="D757" s="73" t="s">
        <v>684</v>
      </c>
      <c r="E757" s="73">
        <f>E754</f>
        <v>20</v>
      </c>
      <c r="F757" s="73">
        <f>F754</f>
        <v>21</v>
      </c>
      <c r="G757" s="73">
        <f>G754</f>
        <v>6</v>
      </c>
      <c r="H757" s="73">
        <f>H754</f>
        <v>2</v>
      </c>
      <c r="M757" s="2"/>
      <c r="N757" s="73">
        <f>N754</f>
        <v>0</v>
      </c>
      <c r="O757" s="73" t="str">
        <f>O754</f>
        <v>N</v>
      </c>
      <c r="P757" s="45" t="str">
        <f t="shared" si="276"/>
        <v>Beide</v>
      </c>
      <c r="Q757" s="73"/>
      <c r="R757" s="73"/>
      <c r="S757" s="73"/>
      <c r="T757" s="73">
        <f>T754</f>
        <v>27</v>
      </c>
      <c r="V757" s="74">
        <f>V754*2</f>
        <v>60000</v>
      </c>
      <c r="X757">
        <f t="shared" si="266"/>
        <v>0</v>
      </c>
      <c r="Y757">
        <f t="shared" si="267"/>
        <v>0</v>
      </c>
      <c r="Z757">
        <f t="shared" si="268"/>
        <v>0</v>
      </c>
      <c r="AA757">
        <f t="shared" si="269"/>
        <v>0</v>
      </c>
      <c r="AB757">
        <f t="shared" si="270"/>
        <v>0</v>
      </c>
      <c r="AC757">
        <f t="shared" si="271"/>
        <v>0</v>
      </c>
      <c r="AD757">
        <f t="shared" si="264"/>
        <v>0</v>
      </c>
      <c r="AE757">
        <f t="shared" si="272"/>
        <v>0</v>
      </c>
      <c r="AF757" s="3">
        <f t="shared" si="273"/>
        <v>0</v>
      </c>
      <c r="AH757">
        <f t="shared" si="274"/>
        <v>0</v>
      </c>
    </row>
    <row r="758" spans="1:34" hidden="1" outlineLevel="2" x14ac:dyDescent="0.25">
      <c r="B758" t="s">
        <v>476</v>
      </c>
      <c r="C758" s="73">
        <f>C754</f>
        <v>6</v>
      </c>
      <c r="D758" s="73" t="s">
        <v>684</v>
      </c>
      <c r="E758" s="73">
        <f>E754</f>
        <v>20</v>
      </c>
      <c r="F758" s="73">
        <f>F754</f>
        <v>21</v>
      </c>
      <c r="G758" s="73">
        <f>G754</f>
        <v>6</v>
      </c>
      <c r="H758" s="73">
        <f>H754</f>
        <v>2</v>
      </c>
      <c r="M758" s="2"/>
      <c r="N758" s="73">
        <f>N754</f>
        <v>0</v>
      </c>
      <c r="O758" s="73" t="str">
        <f>O754</f>
        <v>N</v>
      </c>
      <c r="P758" s="45" t="str">
        <f t="shared" si="276"/>
        <v>Beide</v>
      </c>
      <c r="Q758" s="73"/>
      <c r="R758" s="73"/>
      <c r="S758" s="73"/>
      <c r="T758" s="73">
        <f>T754</f>
        <v>27</v>
      </c>
      <c r="V758" s="74">
        <f>V754*3</f>
        <v>90000</v>
      </c>
      <c r="X758">
        <f t="shared" si="266"/>
        <v>0</v>
      </c>
      <c r="Y758">
        <f t="shared" si="267"/>
        <v>0</v>
      </c>
      <c r="Z758">
        <f t="shared" si="268"/>
        <v>0</v>
      </c>
      <c r="AA758">
        <f t="shared" si="269"/>
        <v>0</v>
      </c>
      <c r="AB758">
        <f t="shared" si="270"/>
        <v>0</v>
      </c>
      <c r="AC758">
        <f t="shared" si="271"/>
        <v>0</v>
      </c>
      <c r="AD758">
        <f t="shared" si="264"/>
        <v>0</v>
      </c>
      <c r="AE758">
        <f t="shared" si="272"/>
        <v>0</v>
      </c>
      <c r="AF758" s="3">
        <f t="shared" si="273"/>
        <v>0</v>
      </c>
      <c r="AH758">
        <f t="shared" si="274"/>
        <v>0</v>
      </c>
    </row>
    <row r="759" spans="1:34" hidden="1" outlineLevel="2" x14ac:dyDescent="0.25">
      <c r="B759" t="s">
        <v>475</v>
      </c>
      <c r="C759" s="73">
        <f>C754</f>
        <v>6</v>
      </c>
      <c r="D759" s="73" t="s">
        <v>684</v>
      </c>
      <c r="E759" s="73">
        <f>E754</f>
        <v>20</v>
      </c>
      <c r="F759" s="73">
        <f>F754</f>
        <v>21</v>
      </c>
      <c r="G759" s="73">
        <f>G754</f>
        <v>6</v>
      </c>
      <c r="H759" s="73">
        <f>H754</f>
        <v>2</v>
      </c>
      <c r="M759" s="2"/>
      <c r="N759" s="73">
        <f>N754</f>
        <v>0</v>
      </c>
      <c r="O759" s="73" t="str">
        <f>O754</f>
        <v>N</v>
      </c>
      <c r="P759" s="45" t="str">
        <f t="shared" si="276"/>
        <v>Beide</v>
      </c>
      <c r="Q759" s="73"/>
      <c r="R759" s="73"/>
      <c r="S759" s="73"/>
      <c r="T759" s="73">
        <f>T754</f>
        <v>27</v>
      </c>
      <c r="V759" s="74">
        <f>V754</f>
        <v>30000</v>
      </c>
      <c r="X759">
        <f t="shared" si="266"/>
        <v>0</v>
      </c>
      <c r="Y759">
        <f t="shared" si="267"/>
        <v>0</v>
      </c>
      <c r="Z759">
        <f t="shared" si="268"/>
        <v>0</v>
      </c>
      <c r="AA759">
        <f t="shared" si="269"/>
        <v>0</v>
      </c>
      <c r="AB759">
        <f t="shared" si="270"/>
        <v>0</v>
      </c>
      <c r="AC759">
        <f t="shared" si="271"/>
        <v>0</v>
      </c>
      <c r="AD759">
        <f t="shared" si="264"/>
        <v>0</v>
      </c>
      <c r="AE759">
        <f t="shared" si="272"/>
        <v>0</v>
      </c>
      <c r="AF759" s="3">
        <f t="shared" si="273"/>
        <v>0</v>
      </c>
      <c r="AH759">
        <f t="shared" si="274"/>
        <v>0</v>
      </c>
    </row>
    <row r="760" spans="1:34" hidden="1" outlineLevel="2" x14ac:dyDescent="0.25">
      <c r="B760" t="s">
        <v>474</v>
      </c>
      <c r="C760" s="73">
        <f>C754</f>
        <v>6</v>
      </c>
      <c r="D760" s="73" t="s">
        <v>684</v>
      </c>
      <c r="E760" s="73">
        <f>E754</f>
        <v>20</v>
      </c>
      <c r="F760" s="73">
        <f>F754</f>
        <v>21</v>
      </c>
      <c r="G760" s="73">
        <f>G754</f>
        <v>6</v>
      </c>
      <c r="H760" s="73">
        <f>H754</f>
        <v>2</v>
      </c>
      <c r="M760" s="2"/>
      <c r="N760" s="73">
        <f>N754</f>
        <v>0</v>
      </c>
      <c r="O760" s="73" t="str">
        <f>O754</f>
        <v>N</v>
      </c>
      <c r="P760" s="45" t="str">
        <f t="shared" si="276"/>
        <v>Beide</v>
      </c>
      <c r="Q760" s="73"/>
      <c r="R760" s="73"/>
      <c r="S760" s="73"/>
      <c r="T760" s="73">
        <f>T754</f>
        <v>27</v>
      </c>
      <c r="V760" s="74">
        <f>V754*4</f>
        <v>120000</v>
      </c>
      <c r="X760">
        <f t="shared" si="266"/>
        <v>0</v>
      </c>
      <c r="Y760">
        <f t="shared" si="267"/>
        <v>0</v>
      </c>
      <c r="Z760">
        <f t="shared" si="268"/>
        <v>0</v>
      </c>
      <c r="AA760">
        <f t="shared" si="269"/>
        <v>0</v>
      </c>
      <c r="AB760">
        <f t="shared" si="270"/>
        <v>0</v>
      </c>
      <c r="AC760">
        <f t="shared" si="271"/>
        <v>0</v>
      </c>
      <c r="AD760">
        <f t="shared" si="264"/>
        <v>0</v>
      </c>
      <c r="AE760">
        <f t="shared" si="272"/>
        <v>0</v>
      </c>
      <c r="AF760" s="3">
        <f t="shared" si="273"/>
        <v>0</v>
      </c>
      <c r="AH760">
        <f t="shared" si="274"/>
        <v>0</v>
      </c>
    </row>
    <row r="761" spans="1:34" hidden="1" outlineLevel="2" x14ac:dyDescent="0.25">
      <c r="B761" t="s">
        <v>480</v>
      </c>
      <c r="C761" s="73">
        <f>C754</f>
        <v>6</v>
      </c>
      <c r="D761" s="73" t="s">
        <v>684</v>
      </c>
      <c r="E761" s="73">
        <f>E754</f>
        <v>20</v>
      </c>
      <c r="F761" s="73">
        <f>F754</f>
        <v>21</v>
      </c>
      <c r="G761" s="73">
        <f>G754</f>
        <v>6</v>
      </c>
      <c r="H761" s="73">
        <f>H754</f>
        <v>2</v>
      </c>
      <c r="M761" s="2"/>
      <c r="N761" s="73">
        <f>N754</f>
        <v>0</v>
      </c>
      <c r="O761" s="73" t="str">
        <f>O754</f>
        <v>N</v>
      </c>
      <c r="P761" s="45" t="str">
        <f t="shared" si="276"/>
        <v>Beide</v>
      </c>
      <c r="Q761" s="73"/>
      <c r="R761" s="73"/>
      <c r="S761" s="73"/>
      <c r="T761" s="73">
        <f>T754</f>
        <v>27</v>
      </c>
      <c r="V761" s="74">
        <f>V754*2.5</f>
        <v>75000</v>
      </c>
      <c r="X761">
        <f t="shared" si="266"/>
        <v>0</v>
      </c>
      <c r="Y761">
        <f t="shared" si="267"/>
        <v>0</v>
      </c>
      <c r="Z761">
        <f t="shared" si="268"/>
        <v>0</v>
      </c>
      <c r="AA761">
        <f t="shared" si="269"/>
        <v>0</v>
      </c>
      <c r="AB761">
        <f t="shared" si="270"/>
        <v>0</v>
      </c>
      <c r="AC761">
        <f t="shared" si="271"/>
        <v>0</v>
      </c>
      <c r="AD761">
        <f t="shared" si="264"/>
        <v>0</v>
      </c>
      <c r="AE761">
        <f t="shared" si="272"/>
        <v>0</v>
      </c>
      <c r="AF761" s="3">
        <f t="shared" si="273"/>
        <v>0</v>
      </c>
      <c r="AH761">
        <f t="shared" si="274"/>
        <v>0</v>
      </c>
    </row>
    <row r="762" spans="1:34" hidden="1" outlineLevel="2" x14ac:dyDescent="0.25">
      <c r="B762" t="s">
        <v>481</v>
      </c>
      <c r="C762" s="73">
        <f>C754</f>
        <v>6</v>
      </c>
      <c r="D762" s="73" t="s">
        <v>684</v>
      </c>
      <c r="E762" s="73">
        <f>E754</f>
        <v>20</v>
      </c>
      <c r="F762" s="73">
        <f>F754</f>
        <v>21</v>
      </c>
      <c r="G762" s="73">
        <f>G754/2</f>
        <v>3</v>
      </c>
      <c r="H762" s="73">
        <f>H754</f>
        <v>2</v>
      </c>
      <c r="M762" s="2"/>
      <c r="N762" s="73">
        <f>N754+2</f>
        <v>2</v>
      </c>
      <c r="O762" s="73" t="str">
        <f>O754</f>
        <v>N</v>
      </c>
      <c r="P762" s="45" t="str">
        <f t="shared" si="276"/>
        <v>Beide</v>
      </c>
      <c r="Q762" s="73"/>
      <c r="R762" s="73"/>
      <c r="S762" s="73"/>
      <c r="T762" s="73">
        <f>T754</f>
        <v>27</v>
      </c>
      <c r="V762" s="74">
        <f>V754*2</f>
        <v>60000</v>
      </c>
      <c r="X762">
        <f t="shared" si="266"/>
        <v>0</v>
      </c>
      <c r="Y762">
        <f t="shared" si="267"/>
        <v>0</v>
      </c>
      <c r="Z762">
        <f t="shared" si="268"/>
        <v>0</v>
      </c>
      <c r="AA762">
        <f t="shared" si="269"/>
        <v>0</v>
      </c>
      <c r="AB762">
        <f t="shared" si="270"/>
        <v>0</v>
      </c>
      <c r="AC762">
        <f t="shared" si="271"/>
        <v>0</v>
      </c>
      <c r="AD762">
        <f t="shared" si="264"/>
        <v>0</v>
      </c>
      <c r="AE762">
        <f t="shared" si="272"/>
        <v>0</v>
      </c>
      <c r="AF762" s="3">
        <f t="shared" si="273"/>
        <v>0</v>
      </c>
      <c r="AH762">
        <f t="shared" si="274"/>
        <v>0</v>
      </c>
    </row>
    <row r="763" spans="1:34" hidden="1" outlineLevel="2" x14ac:dyDescent="0.25">
      <c r="B763" t="s">
        <v>477</v>
      </c>
      <c r="C763" s="73">
        <f>C754</f>
        <v>6</v>
      </c>
      <c r="D763" s="73" t="s">
        <v>684</v>
      </c>
      <c r="E763" s="73">
        <f>E754</f>
        <v>20</v>
      </c>
      <c r="F763" s="73">
        <f>F754</f>
        <v>21</v>
      </c>
      <c r="G763" s="73">
        <f>G754</f>
        <v>6</v>
      </c>
      <c r="H763" s="73">
        <f>H754</f>
        <v>2</v>
      </c>
      <c r="M763" s="2"/>
      <c r="N763" s="73">
        <f>N754</f>
        <v>0</v>
      </c>
      <c r="O763" s="73" t="str">
        <f>O754</f>
        <v>N</v>
      </c>
      <c r="P763" s="45" t="str">
        <f t="shared" si="276"/>
        <v>Beide</v>
      </c>
      <c r="Q763" s="73"/>
      <c r="R763" s="73"/>
      <c r="S763" s="73"/>
      <c r="T763" s="73">
        <f>T754</f>
        <v>27</v>
      </c>
      <c r="V763" s="74">
        <f>V754*3</f>
        <v>90000</v>
      </c>
      <c r="X763">
        <f t="shared" si="266"/>
        <v>0</v>
      </c>
      <c r="Y763">
        <f t="shared" si="267"/>
        <v>0</v>
      </c>
      <c r="Z763">
        <f t="shared" si="268"/>
        <v>0</v>
      </c>
      <c r="AA763">
        <f t="shared" si="269"/>
        <v>0</v>
      </c>
      <c r="AB763">
        <f t="shared" si="270"/>
        <v>0</v>
      </c>
      <c r="AC763">
        <f t="shared" si="271"/>
        <v>0</v>
      </c>
      <c r="AD763">
        <f t="shared" si="264"/>
        <v>0</v>
      </c>
      <c r="AE763">
        <f t="shared" si="272"/>
        <v>0</v>
      </c>
      <c r="AF763" s="3">
        <f t="shared" si="273"/>
        <v>0</v>
      </c>
      <c r="AH763">
        <f t="shared" si="274"/>
        <v>0</v>
      </c>
    </row>
    <row r="764" spans="1:34" hidden="1" outlineLevel="2" x14ac:dyDescent="0.25">
      <c r="B764" t="s">
        <v>462</v>
      </c>
      <c r="C764" s="73">
        <f>C754</f>
        <v>6</v>
      </c>
      <c r="D764" s="73" t="s">
        <v>684</v>
      </c>
      <c r="E764" s="73">
        <f>E754</f>
        <v>20</v>
      </c>
      <c r="F764" s="73">
        <f>F754</f>
        <v>21</v>
      </c>
      <c r="G764" s="73">
        <f>G754</f>
        <v>6</v>
      </c>
      <c r="H764" s="73">
        <f>H754</f>
        <v>2</v>
      </c>
      <c r="M764" s="2"/>
      <c r="N764" s="73">
        <f>N754</f>
        <v>0</v>
      </c>
      <c r="O764" s="73" t="str">
        <f>O754</f>
        <v>N</v>
      </c>
      <c r="P764" s="45" t="str">
        <f t="shared" si="276"/>
        <v>Beide</v>
      </c>
      <c r="Q764" s="73"/>
      <c r="R764" s="73"/>
      <c r="S764" s="73"/>
      <c r="T764" s="73">
        <f>T754</f>
        <v>27</v>
      </c>
      <c r="V764" s="74">
        <f>V754*5</f>
        <v>150000</v>
      </c>
      <c r="X764">
        <f t="shared" si="266"/>
        <v>0</v>
      </c>
      <c r="Y764">
        <f t="shared" si="267"/>
        <v>0</v>
      </c>
      <c r="Z764">
        <f t="shared" si="268"/>
        <v>0</v>
      </c>
      <c r="AA764">
        <f t="shared" si="269"/>
        <v>0</v>
      </c>
      <c r="AB764">
        <f t="shared" si="270"/>
        <v>0</v>
      </c>
      <c r="AC764">
        <f t="shared" si="271"/>
        <v>0</v>
      </c>
      <c r="AD764">
        <f t="shared" si="264"/>
        <v>0</v>
      </c>
      <c r="AE764">
        <f t="shared" si="272"/>
        <v>0</v>
      </c>
      <c r="AF764" s="3">
        <f t="shared" si="273"/>
        <v>0</v>
      </c>
      <c r="AH764">
        <f t="shared" si="274"/>
        <v>0</v>
      </c>
    </row>
    <row r="765" spans="1:34" hidden="1" outlineLevel="2" x14ac:dyDescent="0.25">
      <c r="B765" t="s">
        <v>457</v>
      </c>
      <c r="C765" s="73">
        <f>C754</f>
        <v>6</v>
      </c>
      <c r="D765" s="73" t="s">
        <v>684</v>
      </c>
      <c r="E765" s="73">
        <f>E754</f>
        <v>20</v>
      </c>
      <c r="F765" s="73">
        <f>F754</f>
        <v>21</v>
      </c>
      <c r="G765" s="73">
        <f>G754</f>
        <v>6</v>
      </c>
      <c r="H765" s="73">
        <f>H754</f>
        <v>2</v>
      </c>
      <c r="M765" s="2"/>
      <c r="N765" s="73">
        <f>N754</f>
        <v>0</v>
      </c>
      <c r="O765" s="73" t="str">
        <f>O754</f>
        <v>N</v>
      </c>
      <c r="P765" s="45" t="str">
        <f t="shared" si="276"/>
        <v>Beide</v>
      </c>
      <c r="Q765" s="73"/>
      <c r="R765" s="73"/>
      <c r="S765" s="73"/>
      <c r="T765" s="73">
        <f>T754</f>
        <v>27</v>
      </c>
      <c r="V765" s="74">
        <f>V754*2</f>
        <v>60000</v>
      </c>
      <c r="X765">
        <f t="shared" si="266"/>
        <v>0</v>
      </c>
      <c r="Y765">
        <f t="shared" si="267"/>
        <v>0</v>
      </c>
      <c r="Z765">
        <f t="shared" si="268"/>
        <v>0</v>
      </c>
      <c r="AA765">
        <f t="shared" si="269"/>
        <v>0</v>
      </c>
      <c r="AB765">
        <f t="shared" si="270"/>
        <v>0</v>
      </c>
      <c r="AC765">
        <f t="shared" si="271"/>
        <v>0</v>
      </c>
      <c r="AD765">
        <f t="shared" si="264"/>
        <v>0</v>
      </c>
      <c r="AE765">
        <f t="shared" si="272"/>
        <v>0</v>
      </c>
      <c r="AF765" s="3">
        <f t="shared" si="273"/>
        <v>0</v>
      </c>
      <c r="AH765">
        <f t="shared" si="274"/>
        <v>0</v>
      </c>
    </row>
    <row r="766" spans="1:34" hidden="1" outlineLevel="2" x14ac:dyDescent="0.25">
      <c r="B766" t="s">
        <v>464</v>
      </c>
      <c r="C766" s="73">
        <f>C754</f>
        <v>6</v>
      </c>
      <c r="D766" s="73" t="s">
        <v>684</v>
      </c>
      <c r="E766" s="73">
        <f>E754</f>
        <v>20</v>
      </c>
      <c r="F766" s="73">
        <f>F754</f>
        <v>21</v>
      </c>
      <c r="G766" s="73">
        <f>G754</f>
        <v>6</v>
      </c>
      <c r="H766" s="73">
        <f>H754</f>
        <v>2</v>
      </c>
      <c r="M766" s="2"/>
      <c r="N766" s="73">
        <f>N754</f>
        <v>0</v>
      </c>
      <c r="O766" s="73" t="str">
        <f>O754</f>
        <v>N</v>
      </c>
      <c r="P766" s="45" t="str">
        <f t="shared" si="276"/>
        <v>Beide</v>
      </c>
      <c r="Q766" s="73"/>
      <c r="R766" s="73"/>
      <c r="S766" s="73"/>
      <c r="T766" s="73">
        <f>T754</f>
        <v>27</v>
      </c>
      <c r="V766" s="74">
        <f>V754*4</f>
        <v>120000</v>
      </c>
      <c r="X766">
        <f t="shared" si="266"/>
        <v>0</v>
      </c>
      <c r="Y766">
        <f t="shared" si="267"/>
        <v>0</v>
      </c>
      <c r="Z766">
        <f t="shared" si="268"/>
        <v>0</v>
      </c>
      <c r="AA766">
        <f t="shared" si="269"/>
        <v>0</v>
      </c>
      <c r="AB766">
        <f t="shared" si="270"/>
        <v>0</v>
      </c>
      <c r="AC766">
        <f t="shared" si="271"/>
        <v>0</v>
      </c>
      <c r="AD766">
        <f t="shared" si="264"/>
        <v>0</v>
      </c>
      <c r="AE766">
        <f t="shared" si="272"/>
        <v>0</v>
      </c>
      <c r="AF766" s="3">
        <f t="shared" si="273"/>
        <v>0</v>
      </c>
      <c r="AH766">
        <f t="shared" si="274"/>
        <v>0</v>
      </c>
    </row>
    <row r="767" spans="1:34" hidden="1" outlineLevel="2" x14ac:dyDescent="0.25">
      <c r="B767" t="s">
        <v>458</v>
      </c>
      <c r="C767" s="73">
        <f>C754</f>
        <v>6</v>
      </c>
      <c r="D767" s="73" t="s">
        <v>684</v>
      </c>
      <c r="E767" s="73">
        <f>E754</f>
        <v>20</v>
      </c>
      <c r="F767" s="73">
        <f>F754</f>
        <v>21</v>
      </c>
      <c r="G767" s="73">
        <f>G754</f>
        <v>6</v>
      </c>
      <c r="H767" s="73">
        <f>H754</f>
        <v>2</v>
      </c>
      <c r="M767" s="2"/>
      <c r="N767" s="73">
        <f>N754</f>
        <v>0</v>
      </c>
      <c r="O767" s="73" t="str">
        <f>O754</f>
        <v>N</v>
      </c>
      <c r="P767" s="45" t="str">
        <f t="shared" si="276"/>
        <v>Beide</v>
      </c>
      <c r="Q767" s="73"/>
      <c r="R767" s="73"/>
      <c r="S767" s="73"/>
      <c r="T767" s="73">
        <f>T754*1.2</f>
        <v>32.4</v>
      </c>
      <c r="V767" s="74">
        <f>V754*2</f>
        <v>60000</v>
      </c>
      <c r="X767">
        <f t="shared" si="266"/>
        <v>0</v>
      </c>
      <c r="Y767">
        <f t="shared" si="267"/>
        <v>0</v>
      </c>
      <c r="Z767">
        <f t="shared" si="268"/>
        <v>0</v>
      </c>
      <c r="AA767">
        <f t="shared" si="269"/>
        <v>0</v>
      </c>
      <c r="AB767">
        <f t="shared" si="270"/>
        <v>0</v>
      </c>
      <c r="AC767">
        <f t="shared" si="271"/>
        <v>0</v>
      </c>
      <c r="AD767">
        <f t="shared" si="264"/>
        <v>0</v>
      </c>
      <c r="AE767">
        <f t="shared" si="272"/>
        <v>0</v>
      </c>
      <c r="AF767" s="3">
        <f t="shared" si="273"/>
        <v>0</v>
      </c>
      <c r="AH767">
        <f t="shared" si="274"/>
        <v>0</v>
      </c>
    </row>
    <row r="768" spans="1:34" hidden="1" outlineLevel="2" x14ac:dyDescent="0.25">
      <c r="B768" t="s">
        <v>233</v>
      </c>
      <c r="C768" s="73">
        <f>C754</f>
        <v>6</v>
      </c>
      <c r="D768" s="73" t="s">
        <v>684</v>
      </c>
      <c r="E768" s="73">
        <f>E754</f>
        <v>20</v>
      </c>
      <c r="F768" s="73">
        <f>F754</f>
        <v>21</v>
      </c>
      <c r="G768" s="73">
        <f>G754</f>
        <v>6</v>
      </c>
      <c r="H768" s="73">
        <f>H754</f>
        <v>2</v>
      </c>
      <c r="M768" s="2"/>
      <c r="N768" s="73">
        <f>N754</f>
        <v>0</v>
      </c>
      <c r="O768" s="73" t="str">
        <f>O754</f>
        <v>N</v>
      </c>
      <c r="P768" s="45" t="str">
        <f t="shared" si="276"/>
        <v>Beide</v>
      </c>
      <c r="Q768" s="73"/>
      <c r="R768" s="73"/>
      <c r="S768" s="73"/>
      <c r="T768" s="73">
        <f>T754</f>
        <v>27</v>
      </c>
      <c r="V768" s="74">
        <f>V754*1.5</f>
        <v>45000</v>
      </c>
      <c r="X768">
        <f t="shared" si="266"/>
        <v>0</v>
      </c>
      <c r="Y768">
        <f t="shared" si="267"/>
        <v>0</v>
      </c>
      <c r="Z768">
        <f t="shared" si="268"/>
        <v>0</v>
      </c>
      <c r="AA768">
        <f t="shared" si="269"/>
        <v>0</v>
      </c>
      <c r="AB768">
        <f t="shared" si="270"/>
        <v>0</v>
      </c>
      <c r="AC768">
        <f t="shared" si="271"/>
        <v>0</v>
      </c>
      <c r="AD768">
        <f t="shared" si="264"/>
        <v>0</v>
      </c>
      <c r="AE768">
        <f t="shared" si="272"/>
        <v>0</v>
      </c>
      <c r="AF768" s="3">
        <f t="shared" si="273"/>
        <v>0</v>
      </c>
      <c r="AH768">
        <f t="shared" si="274"/>
        <v>0</v>
      </c>
    </row>
    <row r="769" spans="1:34" hidden="1" outlineLevel="2" x14ac:dyDescent="0.25">
      <c r="B769" t="s">
        <v>478</v>
      </c>
      <c r="C769" s="73">
        <f>C754</f>
        <v>6</v>
      </c>
      <c r="D769" s="73" t="s">
        <v>684</v>
      </c>
      <c r="E769" s="73">
        <f>E754</f>
        <v>20</v>
      </c>
      <c r="F769" s="73">
        <f>F754</f>
        <v>21</v>
      </c>
      <c r="G769" s="73">
        <f>G754</f>
        <v>6</v>
      </c>
      <c r="H769" s="73">
        <f>H754</f>
        <v>2</v>
      </c>
      <c r="M769" s="2"/>
      <c r="N769" s="73">
        <f>N754</f>
        <v>0</v>
      </c>
      <c r="O769" s="73" t="str">
        <f>O754</f>
        <v>N</v>
      </c>
      <c r="P769" s="45" t="str">
        <f t="shared" si="276"/>
        <v>Beide</v>
      </c>
      <c r="Q769" s="73"/>
      <c r="R769" s="73"/>
      <c r="S769" s="73"/>
      <c r="T769" s="73">
        <f>T754</f>
        <v>27</v>
      </c>
      <c r="V769" s="74">
        <f>V754*2</f>
        <v>60000</v>
      </c>
      <c r="X769">
        <f t="shared" si="266"/>
        <v>0</v>
      </c>
      <c r="Y769">
        <f t="shared" si="267"/>
        <v>0</v>
      </c>
      <c r="Z769">
        <f t="shared" si="268"/>
        <v>0</v>
      </c>
      <c r="AA769">
        <f t="shared" si="269"/>
        <v>0</v>
      </c>
      <c r="AB769">
        <f t="shared" si="270"/>
        <v>0</v>
      </c>
      <c r="AC769">
        <f t="shared" si="271"/>
        <v>0</v>
      </c>
      <c r="AD769">
        <f t="shared" si="264"/>
        <v>0</v>
      </c>
      <c r="AE769">
        <f t="shared" si="272"/>
        <v>0</v>
      </c>
      <c r="AF769" s="3">
        <f t="shared" si="273"/>
        <v>0</v>
      </c>
      <c r="AH769">
        <f t="shared" si="274"/>
        <v>0</v>
      </c>
    </row>
    <row r="770" spans="1:34" hidden="1" outlineLevel="2" x14ac:dyDescent="0.25">
      <c r="B770" t="s">
        <v>479</v>
      </c>
      <c r="C770" s="73">
        <f>C754</f>
        <v>6</v>
      </c>
      <c r="D770" s="73" t="s">
        <v>684</v>
      </c>
      <c r="E770" s="73">
        <f>E754</f>
        <v>20</v>
      </c>
      <c r="F770" s="73">
        <f>F754</f>
        <v>21</v>
      </c>
      <c r="G770" s="73">
        <f>G754</f>
        <v>6</v>
      </c>
      <c r="H770" s="73">
        <f>H754</f>
        <v>2</v>
      </c>
      <c r="M770" s="2"/>
      <c r="N770" s="73">
        <f>N754</f>
        <v>0</v>
      </c>
      <c r="O770" s="73" t="str">
        <f>O754</f>
        <v>N</v>
      </c>
      <c r="P770" s="45" t="str">
        <f t="shared" si="276"/>
        <v>Beide</v>
      </c>
      <c r="Q770" s="73"/>
      <c r="R770" s="73"/>
      <c r="S770" s="73"/>
      <c r="T770" s="73">
        <f>T754</f>
        <v>27</v>
      </c>
      <c r="V770" s="74">
        <f>V754*3</f>
        <v>90000</v>
      </c>
      <c r="X770">
        <f t="shared" si="266"/>
        <v>0</v>
      </c>
      <c r="Y770">
        <f t="shared" si="267"/>
        <v>0</v>
      </c>
      <c r="Z770">
        <f t="shared" si="268"/>
        <v>0</v>
      </c>
      <c r="AA770">
        <f t="shared" si="269"/>
        <v>0</v>
      </c>
      <c r="AB770">
        <f t="shared" si="270"/>
        <v>0</v>
      </c>
      <c r="AC770">
        <f t="shared" si="271"/>
        <v>0</v>
      </c>
      <c r="AD770">
        <f t="shared" si="264"/>
        <v>0</v>
      </c>
      <c r="AE770">
        <f t="shared" si="272"/>
        <v>0</v>
      </c>
      <c r="AF770" s="3">
        <f t="shared" si="273"/>
        <v>0</v>
      </c>
      <c r="AH770">
        <f t="shared" si="274"/>
        <v>0</v>
      </c>
    </row>
    <row r="771" spans="1:34" hidden="1" outlineLevel="2" x14ac:dyDescent="0.25">
      <c r="B771" t="s">
        <v>459</v>
      </c>
      <c r="C771" s="73">
        <f>C754</f>
        <v>6</v>
      </c>
      <c r="D771" s="73" t="s">
        <v>683</v>
      </c>
      <c r="E771" s="73">
        <f>E754</f>
        <v>20</v>
      </c>
      <c r="F771" s="73">
        <f>F754</f>
        <v>21</v>
      </c>
      <c r="G771" s="73">
        <f>G754</f>
        <v>6</v>
      </c>
      <c r="H771" s="73">
        <f>H754</f>
        <v>2</v>
      </c>
      <c r="M771" s="2"/>
      <c r="N771" s="73">
        <f>N754</f>
        <v>0</v>
      </c>
      <c r="O771" s="73" t="str">
        <f>O754</f>
        <v>N</v>
      </c>
      <c r="P771" s="45" t="str">
        <f t="shared" si="276"/>
        <v>Beide</v>
      </c>
      <c r="Q771" s="73"/>
      <c r="R771" s="73"/>
      <c r="S771" s="73"/>
      <c r="T771" s="73">
        <f>T754/2</f>
        <v>13.5</v>
      </c>
      <c r="V771" s="74">
        <f>V754*2</f>
        <v>60000</v>
      </c>
      <c r="X771">
        <f t="shared" si="266"/>
        <v>0</v>
      </c>
      <c r="Y771">
        <f t="shared" si="267"/>
        <v>0</v>
      </c>
      <c r="Z771">
        <f t="shared" si="268"/>
        <v>0</v>
      </c>
      <c r="AA771">
        <f t="shared" si="269"/>
        <v>0</v>
      </c>
      <c r="AB771">
        <f t="shared" si="270"/>
        <v>0</v>
      </c>
      <c r="AC771">
        <f t="shared" si="271"/>
        <v>0</v>
      </c>
      <c r="AD771">
        <f t="shared" si="264"/>
        <v>0</v>
      </c>
      <c r="AE771">
        <f t="shared" si="272"/>
        <v>0</v>
      </c>
      <c r="AF771" s="3">
        <f t="shared" si="273"/>
        <v>0</v>
      </c>
      <c r="AH771">
        <f t="shared" si="274"/>
        <v>0</v>
      </c>
    </row>
    <row r="772" spans="1:34" hidden="1" outlineLevel="2" x14ac:dyDescent="0.25">
      <c r="B772" t="s">
        <v>461</v>
      </c>
      <c r="C772" s="73">
        <f>C754</f>
        <v>6</v>
      </c>
      <c r="D772" s="73" t="s">
        <v>684</v>
      </c>
      <c r="E772" s="73">
        <f>E754</f>
        <v>20</v>
      </c>
      <c r="F772" s="73">
        <f>F754</f>
        <v>21</v>
      </c>
      <c r="G772" s="73">
        <f>G754</f>
        <v>6</v>
      </c>
      <c r="H772" s="73">
        <f>H754</f>
        <v>2</v>
      </c>
      <c r="M772" s="2"/>
      <c r="N772" s="73">
        <f>N754</f>
        <v>0</v>
      </c>
      <c r="O772" s="73" t="str">
        <f>O754</f>
        <v>N</v>
      </c>
      <c r="P772" s="45" t="str">
        <f t="shared" si="276"/>
        <v>Beide</v>
      </c>
      <c r="Q772" s="73"/>
      <c r="R772" s="73"/>
      <c r="S772" s="73"/>
      <c r="T772" s="73">
        <f>T754</f>
        <v>27</v>
      </c>
      <c r="V772" s="74">
        <f>V754</f>
        <v>30000</v>
      </c>
      <c r="X772">
        <f t="shared" si="266"/>
        <v>0</v>
      </c>
      <c r="Y772">
        <f t="shared" si="267"/>
        <v>0</v>
      </c>
      <c r="Z772">
        <f t="shared" si="268"/>
        <v>0</v>
      </c>
      <c r="AA772">
        <f t="shared" si="269"/>
        <v>0</v>
      </c>
      <c r="AB772">
        <f t="shared" si="270"/>
        <v>0</v>
      </c>
      <c r="AC772">
        <f t="shared" si="271"/>
        <v>0</v>
      </c>
      <c r="AD772">
        <f t="shared" si="264"/>
        <v>0</v>
      </c>
      <c r="AE772">
        <f t="shared" si="272"/>
        <v>0</v>
      </c>
      <c r="AF772" s="3">
        <f t="shared" si="273"/>
        <v>0</v>
      </c>
      <c r="AH772">
        <f t="shared" si="274"/>
        <v>0</v>
      </c>
    </row>
    <row r="773" spans="1:34" hidden="1" outlineLevel="2" x14ac:dyDescent="0.25">
      <c r="B773" t="s">
        <v>466</v>
      </c>
      <c r="C773" s="73">
        <f>C754</f>
        <v>6</v>
      </c>
      <c r="D773" s="73" t="s">
        <v>684</v>
      </c>
      <c r="E773" s="73">
        <f>E754</f>
        <v>20</v>
      </c>
      <c r="F773" s="73">
        <f>F754</f>
        <v>21</v>
      </c>
      <c r="G773" s="73">
        <f>G754/2</f>
        <v>3</v>
      </c>
      <c r="H773" s="73">
        <f>H754</f>
        <v>2</v>
      </c>
      <c r="M773" s="2"/>
      <c r="N773" s="73">
        <f>N754</f>
        <v>0</v>
      </c>
      <c r="O773" s="73" t="str">
        <f>O754</f>
        <v>N</v>
      </c>
      <c r="P773" s="45" t="str">
        <f t="shared" si="276"/>
        <v>Beide</v>
      </c>
      <c r="Q773" s="73"/>
      <c r="R773" s="73"/>
      <c r="S773" s="73"/>
      <c r="T773" s="73">
        <f>T754*1.3</f>
        <v>35.1</v>
      </c>
      <c r="V773" s="74">
        <f>V754*2</f>
        <v>60000</v>
      </c>
      <c r="X773">
        <f t="shared" si="266"/>
        <v>0</v>
      </c>
      <c r="Y773">
        <f t="shared" si="267"/>
        <v>0</v>
      </c>
      <c r="Z773">
        <f t="shared" si="268"/>
        <v>0</v>
      </c>
      <c r="AA773">
        <f t="shared" si="269"/>
        <v>0</v>
      </c>
      <c r="AB773">
        <f t="shared" si="270"/>
        <v>0</v>
      </c>
      <c r="AC773">
        <f t="shared" si="271"/>
        <v>0</v>
      </c>
      <c r="AD773">
        <f t="shared" si="264"/>
        <v>0</v>
      </c>
      <c r="AE773">
        <f t="shared" si="272"/>
        <v>0</v>
      </c>
      <c r="AF773" s="3">
        <f t="shared" si="273"/>
        <v>0</v>
      </c>
      <c r="AH773">
        <f t="shared" si="274"/>
        <v>0</v>
      </c>
    </row>
    <row r="774" spans="1:34" s="25" customFormat="1" hidden="1" outlineLevel="1" collapsed="1" x14ac:dyDescent="0.25">
      <c r="A774" s="25" t="s">
        <v>408</v>
      </c>
      <c r="B774" s="25" t="s">
        <v>53</v>
      </c>
      <c r="C774" s="45">
        <v>2</v>
      </c>
      <c r="D774" s="45" t="s">
        <v>684</v>
      </c>
      <c r="E774" s="45">
        <v>5</v>
      </c>
      <c r="F774" s="45">
        <v>21</v>
      </c>
      <c r="G774" s="45">
        <v>24</v>
      </c>
      <c r="H774" s="45">
        <v>0</v>
      </c>
      <c r="I774" s="2"/>
      <c r="J774" s="2"/>
      <c r="K774" s="2"/>
      <c r="L774" s="2"/>
      <c r="M774" s="2"/>
      <c r="N774" s="45">
        <v>0</v>
      </c>
      <c r="O774" s="45" t="s">
        <v>636</v>
      </c>
      <c r="P774" s="45" t="str">
        <f t="shared" ref="P774:P793" si="277">IF(P728="Beide",P728,"Innere Sphäre")</f>
        <v>Beide</v>
      </c>
      <c r="Q774" s="45">
        <v>3</v>
      </c>
      <c r="R774" s="45">
        <v>2</v>
      </c>
      <c r="S774" s="45">
        <v>54</v>
      </c>
      <c r="T774" s="45">
        <v>6</v>
      </c>
      <c r="U774" s="48">
        <v>130000</v>
      </c>
      <c r="V774" s="48">
        <v>60000</v>
      </c>
      <c r="X774" s="25">
        <f t="shared" si="266"/>
        <v>0</v>
      </c>
      <c r="Y774" s="25">
        <f t="shared" si="267"/>
        <v>0</v>
      </c>
      <c r="Z774" s="25">
        <f t="shared" si="268"/>
        <v>0</v>
      </c>
      <c r="AA774" s="25">
        <f t="shared" si="269"/>
        <v>0</v>
      </c>
      <c r="AB774" s="25">
        <f t="shared" si="270"/>
        <v>0</v>
      </c>
      <c r="AC774" s="25">
        <f t="shared" si="271"/>
        <v>0</v>
      </c>
      <c r="AD774" s="25">
        <f t="shared" si="264"/>
        <v>0</v>
      </c>
      <c r="AE774" s="25">
        <f t="shared" si="272"/>
        <v>0</v>
      </c>
      <c r="AF774" s="48">
        <f t="shared" si="273"/>
        <v>0</v>
      </c>
      <c r="AH774" s="25">
        <f t="shared" si="274"/>
        <v>0</v>
      </c>
    </row>
    <row r="775" spans="1:34" hidden="1" outlineLevel="2" x14ac:dyDescent="0.25">
      <c r="B775" t="s">
        <v>463</v>
      </c>
      <c r="C775" s="73">
        <f>C774</f>
        <v>2</v>
      </c>
      <c r="D775" s="73" t="s">
        <v>693</v>
      </c>
      <c r="E775" s="73">
        <f>E774</f>
        <v>5</v>
      </c>
      <c r="F775" s="73">
        <f>F774</f>
        <v>21</v>
      </c>
      <c r="G775" s="73">
        <f>G774</f>
        <v>24</v>
      </c>
      <c r="H775" s="73">
        <f>H774</f>
        <v>0</v>
      </c>
      <c r="M775" s="2"/>
      <c r="N775" s="73">
        <f>N774</f>
        <v>0</v>
      </c>
      <c r="O775" s="73" t="str">
        <f>O774</f>
        <v>N</v>
      </c>
      <c r="P775" s="45" t="str">
        <f t="shared" si="277"/>
        <v>Beide</v>
      </c>
      <c r="Q775" s="73"/>
      <c r="R775" s="73"/>
      <c r="S775" s="73"/>
      <c r="T775" s="73">
        <f>T774</f>
        <v>6</v>
      </c>
      <c r="V775" s="74">
        <f>V774*3</f>
        <v>180000</v>
      </c>
      <c r="X775">
        <f t="shared" si="266"/>
        <v>0</v>
      </c>
      <c r="Y775">
        <f t="shared" si="267"/>
        <v>0</v>
      </c>
      <c r="Z775">
        <f t="shared" si="268"/>
        <v>0</v>
      </c>
      <c r="AA775">
        <f t="shared" si="269"/>
        <v>0</v>
      </c>
      <c r="AB775">
        <f t="shared" si="270"/>
        <v>0</v>
      </c>
      <c r="AC775">
        <f t="shared" si="271"/>
        <v>0</v>
      </c>
      <c r="AD775">
        <f t="shared" si="264"/>
        <v>0</v>
      </c>
      <c r="AE775">
        <f t="shared" si="272"/>
        <v>0</v>
      </c>
      <c r="AF775" s="3">
        <f t="shared" si="273"/>
        <v>0</v>
      </c>
      <c r="AH775">
        <f t="shared" si="274"/>
        <v>0</v>
      </c>
    </row>
    <row r="776" spans="1:34" hidden="1" outlineLevel="2" x14ac:dyDescent="0.25">
      <c r="B776" t="s">
        <v>279</v>
      </c>
      <c r="C776" s="73">
        <f>C774</f>
        <v>2</v>
      </c>
      <c r="D776" s="73" t="s">
        <v>683</v>
      </c>
      <c r="E776" s="73">
        <f>E774*0.8</f>
        <v>4</v>
      </c>
      <c r="F776" s="73">
        <f>F774</f>
        <v>21</v>
      </c>
      <c r="G776" s="73">
        <f>G774</f>
        <v>24</v>
      </c>
      <c r="H776" s="73">
        <f>H774</f>
        <v>0</v>
      </c>
      <c r="M776" s="2"/>
      <c r="N776" s="73">
        <f>N774</f>
        <v>0</v>
      </c>
      <c r="O776" s="73" t="str">
        <f>O774</f>
        <v>N</v>
      </c>
      <c r="P776" s="45" t="str">
        <f t="shared" si="277"/>
        <v>Beide</v>
      </c>
      <c r="Q776" s="73"/>
      <c r="R776" s="73"/>
      <c r="S776" s="73"/>
      <c r="T776" s="73">
        <f>T774</f>
        <v>6</v>
      </c>
      <c r="V776" s="74">
        <f>V774*1.5</f>
        <v>90000</v>
      </c>
      <c r="X776">
        <f t="shared" si="266"/>
        <v>0</v>
      </c>
      <c r="Y776">
        <f t="shared" si="267"/>
        <v>0</v>
      </c>
      <c r="Z776">
        <f t="shared" si="268"/>
        <v>0</v>
      </c>
      <c r="AA776">
        <f t="shared" si="269"/>
        <v>0</v>
      </c>
      <c r="AB776">
        <f t="shared" si="270"/>
        <v>0</v>
      </c>
      <c r="AC776">
        <f t="shared" si="271"/>
        <v>0</v>
      </c>
      <c r="AD776">
        <f t="shared" si="264"/>
        <v>0</v>
      </c>
      <c r="AE776">
        <f t="shared" si="272"/>
        <v>0</v>
      </c>
      <c r="AF776" s="3">
        <f t="shared" si="273"/>
        <v>0</v>
      </c>
      <c r="AH776">
        <f t="shared" si="274"/>
        <v>0</v>
      </c>
    </row>
    <row r="777" spans="1:34" hidden="1" outlineLevel="2" x14ac:dyDescent="0.25">
      <c r="B777" t="s">
        <v>473</v>
      </c>
      <c r="C777" s="73">
        <f>C774</f>
        <v>2</v>
      </c>
      <c r="D777" s="73" t="s">
        <v>684</v>
      </c>
      <c r="E777" s="73">
        <f>E774</f>
        <v>5</v>
      </c>
      <c r="F777" s="73">
        <f>F774</f>
        <v>21</v>
      </c>
      <c r="G777" s="73">
        <f>G774</f>
        <v>24</v>
      </c>
      <c r="H777" s="73">
        <f>H774</f>
        <v>0</v>
      </c>
      <c r="M777" s="2"/>
      <c r="N777" s="73">
        <f>N774</f>
        <v>0</v>
      </c>
      <c r="O777" s="73" t="str">
        <f>O774</f>
        <v>N</v>
      </c>
      <c r="P777" s="45" t="str">
        <f t="shared" si="277"/>
        <v>Beide</v>
      </c>
      <c r="Q777" s="73"/>
      <c r="R777" s="73"/>
      <c r="S777" s="73"/>
      <c r="T777" s="73">
        <f>T774</f>
        <v>6</v>
      </c>
      <c r="V777" s="74">
        <f>V774*2</f>
        <v>120000</v>
      </c>
      <c r="X777">
        <f t="shared" si="266"/>
        <v>0</v>
      </c>
      <c r="Y777">
        <f t="shared" si="267"/>
        <v>0</v>
      </c>
      <c r="Z777">
        <f t="shared" si="268"/>
        <v>0</v>
      </c>
      <c r="AA777">
        <f t="shared" si="269"/>
        <v>0</v>
      </c>
      <c r="AB777">
        <f t="shared" si="270"/>
        <v>0</v>
      </c>
      <c r="AC777">
        <f t="shared" si="271"/>
        <v>0</v>
      </c>
      <c r="AD777">
        <f t="shared" ref="AD777:AD840" si="278">(I777+J777)*Q777*IF(O777="J",IF(P777="Innere Sphäre",0.25,0)+IF(P777="Clan",0.2,0)+IF(P777="Beide",0.2,0),0)</f>
        <v>0</v>
      </c>
      <c r="AE777">
        <f t="shared" si="272"/>
        <v>0</v>
      </c>
      <c r="AF777" s="3">
        <f t="shared" si="273"/>
        <v>0</v>
      </c>
      <c r="AH777">
        <f t="shared" si="274"/>
        <v>0</v>
      </c>
    </row>
    <row r="778" spans="1:34" hidden="1" outlineLevel="2" x14ac:dyDescent="0.25">
      <c r="B778" t="s">
        <v>476</v>
      </c>
      <c r="C778" s="73">
        <f>C774</f>
        <v>2</v>
      </c>
      <c r="D778" s="73" t="s">
        <v>684</v>
      </c>
      <c r="E778" s="73">
        <f>E774</f>
        <v>5</v>
      </c>
      <c r="F778" s="73">
        <f>F774</f>
        <v>21</v>
      </c>
      <c r="G778" s="73">
        <f>G774</f>
        <v>24</v>
      </c>
      <c r="H778" s="73">
        <f>H774</f>
        <v>0</v>
      </c>
      <c r="M778" s="2"/>
      <c r="N778" s="73">
        <f>N774</f>
        <v>0</v>
      </c>
      <c r="O778" s="73" t="str">
        <f>O774</f>
        <v>N</v>
      </c>
      <c r="P778" s="45" t="str">
        <f t="shared" si="277"/>
        <v>Beide</v>
      </c>
      <c r="Q778" s="73"/>
      <c r="R778" s="73"/>
      <c r="S778" s="73"/>
      <c r="T778" s="73">
        <f>T774</f>
        <v>6</v>
      </c>
      <c r="V778" s="74">
        <f>V774*3</f>
        <v>180000</v>
      </c>
      <c r="X778">
        <f t="shared" si="266"/>
        <v>0</v>
      </c>
      <c r="Y778">
        <f t="shared" si="267"/>
        <v>0</v>
      </c>
      <c r="Z778">
        <f t="shared" si="268"/>
        <v>0</v>
      </c>
      <c r="AA778">
        <f t="shared" si="269"/>
        <v>0</v>
      </c>
      <c r="AB778">
        <f t="shared" si="270"/>
        <v>0</v>
      </c>
      <c r="AC778">
        <f t="shared" si="271"/>
        <v>0</v>
      </c>
      <c r="AD778">
        <f t="shared" si="278"/>
        <v>0</v>
      </c>
      <c r="AE778">
        <f t="shared" si="272"/>
        <v>0</v>
      </c>
      <c r="AF778" s="3">
        <f t="shared" si="273"/>
        <v>0</v>
      </c>
      <c r="AH778">
        <f t="shared" si="274"/>
        <v>0</v>
      </c>
    </row>
    <row r="779" spans="1:34" hidden="1" outlineLevel="2" x14ac:dyDescent="0.25">
      <c r="B779" t="s">
        <v>475</v>
      </c>
      <c r="C779" s="73">
        <f>C774</f>
        <v>2</v>
      </c>
      <c r="D779" s="73" t="s">
        <v>684</v>
      </c>
      <c r="E779" s="73">
        <f>E774</f>
        <v>5</v>
      </c>
      <c r="F779" s="73">
        <f>F774</f>
        <v>21</v>
      </c>
      <c r="G779" s="73">
        <f>G774</f>
        <v>24</v>
      </c>
      <c r="H779" s="73">
        <f>H774</f>
        <v>0</v>
      </c>
      <c r="M779" s="2"/>
      <c r="N779" s="73">
        <f>N774</f>
        <v>0</v>
      </c>
      <c r="O779" s="73" t="str">
        <f>O774</f>
        <v>N</v>
      </c>
      <c r="P779" s="45" t="str">
        <f t="shared" si="277"/>
        <v>Beide</v>
      </c>
      <c r="Q779" s="73"/>
      <c r="R779" s="73"/>
      <c r="S779" s="73"/>
      <c r="T779" s="73">
        <f>T774</f>
        <v>6</v>
      </c>
      <c r="V779" s="74">
        <f>V774</f>
        <v>60000</v>
      </c>
      <c r="X779">
        <f t="shared" ref="X779:X839" si="279">C779*(I779+J779+K779+L779)/(1+H779)</f>
        <v>0</v>
      </c>
      <c r="Y779">
        <f t="shared" ref="Y779:Y839" si="280">Q779*(I779+J779)+M779/G779</f>
        <v>0</v>
      </c>
      <c r="Z779">
        <f t="shared" ref="Z779:Z839" si="281">R779*(I779+J779)+M779/G779</f>
        <v>0</v>
      </c>
      <c r="AA779">
        <f t="shared" ref="AA779:AA839" si="282">S779*(I779+J779+K779+L779)+T779*(M779/G779)</f>
        <v>0</v>
      </c>
      <c r="AB779">
        <f t="shared" ref="AB779:AB839" si="283">15*M779/G779</f>
        <v>0</v>
      </c>
      <c r="AC779">
        <f t="shared" ref="AC779:AC839" si="284">E779*(I779+J779+K779+L779)/(H779+1)</f>
        <v>0</v>
      </c>
      <c r="AD779">
        <f t="shared" si="278"/>
        <v>0</v>
      </c>
      <c r="AE779">
        <f t="shared" ref="AE779:AE839" si="285">IF(AD779&gt;0,S779*(I779+J779)*0.25,0)</f>
        <v>0</v>
      </c>
      <c r="AF779" s="3">
        <f t="shared" ref="AF779:AF839" si="286">U779*(I779+J779+K779+L779)+V779/G779*M779</f>
        <v>0</v>
      </c>
      <c r="AH779">
        <f t="shared" ref="AH779:AH839" si="287">(K779+L779)*Q779*1.1</f>
        <v>0</v>
      </c>
    </row>
    <row r="780" spans="1:34" hidden="1" outlineLevel="2" x14ac:dyDescent="0.25">
      <c r="B780" t="s">
        <v>474</v>
      </c>
      <c r="C780" s="73">
        <f>C774</f>
        <v>2</v>
      </c>
      <c r="D780" s="73" t="s">
        <v>684</v>
      </c>
      <c r="E780" s="73">
        <f>E774</f>
        <v>5</v>
      </c>
      <c r="F780" s="73">
        <f>F774</f>
        <v>21</v>
      </c>
      <c r="G780" s="73">
        <f>G774</f>
        <v>24</v>
      </c>
      <c r="H780" s="73">
        <f>H774</f>
        <v>0</v>
      </c>
      <c r="M780" s="2"/>
      <c r="N780" s="73">
        <f>N774</f>
        <v>0</v>
      </c>
      <c r="O780" s="73" t="str">
        <f>O774</f>
        <v>N</v>
      </c>
      <c r="P780" s="45" t="str">
        <f t="shared" si="277"/>
        <v>Beide</v>
      </c>
      <c r="Q780" s="73"/>
      <c r="R780" s="73"/>
      <c r="S780" s="73"/>
      <c r="T780" s="73">
        <f>T774</f>
        <v>6</v>
      </c>
      <c r="V780" s="74">
        <f>V774*4</f>
        <v>240000</v>
      </c>
      <c r="X780">
        <f t="shared" si="279"/>
        <v>0</v>
      </c>
      <c r="Y780">
        <f t="shared" si="280"/>
        <v>0</v>
      </c>
      <c r="Z780">
        <f t="shared" si="281"/>
        <v>0</v>
      </c>
      <c r="AA780">
        <f t="shared" si="282"/>
        <v>0</v>
      </c>
      <c r="AB780">
        <f t="shared" si="283"/>
        <v>0</v>
      </c>
      <c r="AC780">
        <f t="shared" si="284"/>
        <v>0</v>
      </c>
      <c r="AD780">
        <f t="shared" si="278"/>
        <v>0</v>
      </c>
      <c r="AE780">
        <f t="shared" si="285"/>
        <v>0</v>
      </c>
      <c r="AF780" s="3">
        <f t="shared" si="286"/>
        <v>0</v>
      </c>
      <c r="AH780">
        <f t="shared" si="287"/>
        <v>0</v>
      </c>
    </row>
    <row r="781" spans="1:34" hidden="1" outlineLevel="2" x14ac:dyDescent="0.25">
      <c r="B781" t="s">
        <v>480</v>
      </c>
      <c r="C781" s="73">
        <f>C774</f>
        <v>2</v>
      </c>
      <c r="D781" s="73" t="s">
        <v>684</v>
      </c>
      <c r="E781" s="73">
        <f>E774</f>
        <v>5</v>
      </c>
      <c r="F781" s="73">
        <f>F774</f>
        <v>21</v>
      </c>
      <c r="G781" s="73">
        <f>G774</f>
        <v>24</v>
      </c>
      <c r="H781" s="73">
        <f>H774</f>
        <v>0</v>
      </c>
      <c r="M781" s="2"/>
      <c r="N781" s="73">
        <f>N774</f>
        <v>0</v>
      </c>
      <c r="O781" s="73" t="str">
        <f>O774</f>
        <v>N</v>
      </c>
      <c r="P781" s="45" t="str">
        <f t="shared" si="277"/>
        <v>Beide</v>
      </c>
      <c r="Q781" s="73"/>
      <c r="R781" s="73"/>
      <c r="S781" s="73"/>
      <c r="T781" s="73">
        <f>T774</f>
        <v>6</v>
      </c>
      <c r="V781" s="74">
        <f>V774*2.5</f>
        <v>150000</v>
      </c>
      <c r="X781">
        <f t="shared" si="279"/>
        <v>0</v>
      </c>
      <c r="Y781">
        <f t="shared" si="280"/>
        <v>0</v>
      </c>
      <c r="Z781">
        <f t="shared" si="281"/>
        <v>0</v>
      </c>
      <c r="AA781">
        <f t="shared" si="282"/>
        <v>0</v>
      </c>
      <c r="AB781">
        <f t="shared" si="283"/>
        <v>0</v>
      </c>
      <c r="AC781">
        <f t="shared" si="284"/>
        <v>0</v>
      </c>
      <c r="AD781">
        <f t="shared" si="278"/>
        <v>0</v>
      </c>
      <c r="AE781">
        <f t="shared" si="285"/>
        <v>0</v>
      </c>
      <c r="AF781" s="3">
        <f t="shared" si="286"/>
        <v>0</v>
      </c>
      <c r="AH781">
        <f t="shared" si="287"/>
        <v>0</v>
      </c>
    </row>
    <row r="782" spans="1:34" hidden="1" outlineLevel="2" x14ac:dyDescent="0.25">
      <c r="B782" t="s">
        <v>481</v>
      </c>
      <c r="C782" s="73">
        <f>C774</f>
        <v>2</v>
      </c>
      <c r="D782" s="73" t="s">
        <v>684</v>
      </c>
      <c r="E782" s="73">
        <f>E774</f>
        <v>5</v>
      </c>
      <c r="F782" s="73">
        <f>F774</f>
        <v>21</v>
      </c>
      <c r="G782" s="73">
        <f>G774/2</f>
        <v>12</v>
      </c>
      <c r="H782" s="73">
        <f>H774</f>
        <v>0</v>
      </c>
      <c r="M782" s="2"/>
      <c r="N782" s="73">
        <f>N774+2</f>
        <v>2</v>
      </c>
      <c r="O782" s="73" t="str">
        <f>O774</f>
        <v>N</v>
      </c>
      <c r="P782" s="45" t="str">
        <f t="shared" si="277"/>
        <v>Beide</v>
      </c>
      <c r="Q782" s="73"/>
      <c r="R782" s="73"/>
      <c r="S782" s="73"/>
      <c r="T782" s="73">
        <f>T774</f>
        <v>6</v>
      </c>
      <c r="V782" s="74">
        <f>V774*2</f>
        <v>120000</v>
      </c>
      <c r="X782">
        <f t="shared" si="279"/>
        <v>0</v>
      </c>
      <c r="Y782">
        <f t="shared" si="280"/>
        <v>0</v>
      </c>
      <c r="Z782">
        <f t="shared" si="281"/>
        <v>0</v>
      </c>
      <c r="AA782">
        <f t="shared" si="282"/>
        <v>0</v>
      </c>
      <c r="AB782">
        <f t="shared" si="283"/>
        <v>0</v>
      </c>
      <c r="AC782">
        <f t="shared" si="284"/>
        <v>0</v>
      </c>
      <c r="AD782">
        <f t="shared" si="278"/>
        <v>0</v>
      </c>
      <c r="AE782">
        <f t="shared" si="285"/>
        <v>0</v>
      </c>
      <c r="AF782" s="3">
        <f t="shared" si="286"/>
        <v>0</v>
      </c>
      <c r="AH782">
        <f t="shared" si="287"/>
        <v>0</v>
      </c>
    </row>
    <row r="783" spans="1:34" hidden="1" outlineLevel="2" x14ac:dyDescent="0.25">
      <c r="B783" t="s">
        <v>477</v>
      </c>
      <c r="C783" s="73">
        <f>C774</f>
        <v>2</v>
      </c>
      <c r="D783" s="73" t="s">
        <v>684</v>
      </c>
      <c r="E783" s="73">
        <f>E774</f>
        <v>5</v>
      </c>
      <c r="F783" s="73">
        <f>F774</f>
        <v>21</v>
      </c>
      <c r="G783" s="73">
        <f>G774</f>
        <v>24</v>
      </c>
      <c r="H783" s="73">
        <f>H774</f>
        <v>0</v>
      </c>
      <c r="M783" s="2"/>
      <c r="N783" s="73">
        <f>N774</f>
        <v>0</v>
      </c>
      <c r="O783" s="73" t="str">
        <f>O774</f>
        <v>N</v>
      </c>
      <c r="P783" s="45" t="str">
        <f t="shared" si="277"/>
        <v>Beide</v>
      </c>
      <c r="Q783" s="73"/>
      <c r="R783" s="73"/>
      <c r="S783" s="73"/>
      <c r="T783" s="73">
        <f>T774</f>
        <v>6</v>
      </c>
      <c r="V783" s="74">
        <f>V774*3</f>
        <v>180000</v>
      </c>
      <c r="X783">
        <f t="shared" si="279"/>
        <v>0</v>
      </c>
      <c r="Y783">
        <f t="shared" si="280"/>
        <v>0</v>
      </c>
      <c r="Z783">
        <f t="shared" si="281"/>
        <v>0</v>
      </c>
      <c r="AA783">
        <f t="shared" si="282"/>
        <v>0</v>
      </c>
      <c r="AB783">
        <f t="shared" si="283"/>
        <v>0</v>
      </c>
      <c r="AC783">
        <f t="shared" si="284"/>
        <v>0</v>
      </c>
      <c r="AD783">
        <f t="shared" si="278"/>
        <v>0</v>
      </c>
      <c r="AE783">
        <f t="shared" si="285"/>
        <v>0</v>
      </c>
      <c r="AF783" s="3">
        <f t="shared" si="286"/>
        <v>0</v>
      </c>
      <c r="AH783">
        <f t="shared" si="287"/>
        <v>0</v>
      </c>
    </row>
    <row r="784" spans="1:34" hidden="1" outlineLevel="2" x14ac:dyDescent="0.25">
      <c r="B784" t="s">
        <v>462</v>
      </c>
      <c r="C784" s="73">
        <f>C774</f>
        <v>2</v>
      </c>
      <c r="D784" s="73" t="s">
        <v>684</v>
      </c>
      <c r="E784" s="73">
        <f>E774</f>
        <v>5</v>
      </c>
      <c r="F784" s="73">
        <f>F774</f>
        <v>21</v>
      </c>
      <c r="G784" s="73">
        <f>G774</f>
        <v>24</v>
      </c>
      <c r="H784" s="73">
        <f>H774</f>
        <v>0</v>
      </c>
      <c r="M784" s="2"/>
      <c r="N784" s="73">
        <f>N774</f>
        <v>0</v>
      </c>
      <c r="O784" s="73" t="str">
        <f>O774</f>
        <v>N</v>
      </c>
      <c r="P784" s="45" t="str">
        <f t="shared" si="277"/>
        <v>Beide</v>
      </c>
      <c r="Q784" s="73"/>
      <c r="R784" s="73"/>
      <c r="S784" s="73"/>
      <c r="T784" s="73">
        <f>T774</f>
        <v>6</v>
      </c>
      <c r="V784" s="74">
        <f>V774*5</f>
        <v>300000</v>
      </c>
      <c r="X784">
        <f t="shared" si="279"/>
        <v>0</v>
      </c>
      <c r="Y784">
        <f t="shared" si="280"/>
        <v>0</v>
      </c>
      <c r="Z784">
        <f t="shared" si="281"/>
        <v>0</v>
      </c>
      <c r="AA784">
        <f t="shared" si="282"/>
        <v>0</v>
      </c>
      <c r="AB784">
        <f t="shared" si="283"/>
        <v>0</v>
      </c>
      <c r="AC784">
        <f t="shared" si="284"/>
        <v>0</v>
      </c>
      <c r="AD784">
        <f t="shared" si="278"/>
        <v>0</v>
      </c>
      <c r="AE784">
        <f t="shared" si="285"/>
        <v>0</v>
      </c>
      <c r="AF784" s="3">
        <f t="shared" si="286"/>
        <v>0</v>
      </c>
      <c r="AH784">
        <f t="shared" si="287"/>
        <v>0</v>
      </c>
    </row>
    <row r="785" spans="1:34" hidden="1" outlineLevel="2" x14ac:dyDescent="0.25">
      <c r="B785" t="s">
        <v>457</v>
      </c>
      <c r="C785" s="73">
        <f>C774</f>
        <v>2</v>
      </c>
      <c r="D785" s="73" t="s">
        <v>684</v>
      </c>
      <c r="E785" s="73">
        <f>E774</f>
        <v>5</v>
      </c>
      <c r="F785" s="73">
        <f>F774</f>
        <v>21</v>
      </c>
      <c r="G785" s="73">
        <f>G774</f>
        <v>24</v>
      </c>
      <c r="H785" s="73">
        <f>H774</f>
        <v>0</v>
      </c>
      <c r="M785" s="2"/>
      <c r="N785" s="73">
        <f>N774</f>
        <v>0</v>
      </c>
      <c r="O785" s="73" t="str">
        <f>O774</f>
        <v>N</v>
      </c>
      <c r="P785" s="45" t="str">
        <f t="shared" si="277"/>
        <v>Beide</v>
      </c>
      <c r="Q785" s="73"/>
      <c r="R785" s="73"/>
      <c r="S785" s="73"/>
      <c r="T785" s="73">
        <f>T774</f>
        <v>6</v>
      </c>
      <c r="V785" s="74">
        <f>V774*2</f>
        <v>120000</v>
      </c>
      <c r="X785">
        <f t="shared" si="279"/>
        <v>0</v>
      </c>
      <c r="Y785">
        <f t="shared" si="280"/>
        <v>0</v>
      </c>
      <c r="Z785">
        <f t="shared" si="281"/>
        <v>0</v>
      </c>
      <c r="AA785">
        <f t="shared" si="282"/>
        <v>0</v>
      </c>
      <c r="AB785">
        <f t="shared" si="283"/>
        <v>0</v>
      </c>
      <c r="AC785">
        <f t="shared" si="284"/>
        <v>0</v>
      </c>
      <c r="AD785">
        <f t="shared" si="278"/>
        <v>0</v>
      </c>
      <c r="AE785">
        <f t="shared" si="285"/>
        <v>0</v>
      </c>
      <c r="AF785" s="3">
        <f t="shared" si="286"/>
        <v>0</v>
      </c>
      <c r="AH785">
        <f t="shared" si="287"/>
        <v>0</v>
      </c>
    </row>
    <row r="786" spans="1:34" hidden="1" outlineLevel="2" x14ac:dyDescent="0.25">
      <c r="B786" t="s">
        <v>464</v>
      </c>
      <c r="C786" s="73">
        <f>C774</f>
        <v>2</v>
      </c>
      <c r="D786" s="73" t="s">
        <v>684</v>
      </c>
      <c r="E786" s="73">
        <f>E774</f>
        <v>5</v>
      </c>
      <c r="F786" s="73">
        <f>F774</f>
        <v>21</v>
      </c>
      <c r="G786" s="73">
        <f>G774</f>
        <v>24</v>
      </c>
      <c r="H786" s="73">
        <f>H774</f>
        <v>0</v>
      </c>
      <c r="M786" s="2"/>
      <c r="N786" s="73">
        <f>N774</f>
        <v>0</v>
      </c>
      <c r="O786" s="73" t="str">
        <f>O774</f>
        <v>N</v>
      </c>
      <c r="P786" s="45" t="str">
        <f t="shared" si="277"/>
        <v>Beide</v>
      </c>
      <c r="Q786" s="73"/>
      <c r="R786" s="73"/>
      <c r="S786" s="73"/>
      <c r="T786" s="73">
        <f>T774</f>
        <v>6</v>
      </c>
      <c r="V786" s="74">
        <f>V774*4</f>
        <v>240000</v>
      </c>
      <c r="X786">
        <f t="shared" si="279"/>
        <v>0</v>
      </c>
      <c r="Y786">
        <f t="shared" si="280"/>
        <v>0</v>
      </c>
      <c r="Z786">
        <f t="shared" si="281"/>
        <v>0</v>
      </c>
      <c r="AA786">
        <f t="shared" si="282"/>
        <v>0</v>
      </c>
      <c r="AB786">
        <f t="shared" si="283"/>
        <v>0</v>
      </c>
      <c r="AC786">
        <f t="shared" si="284"/>
        <v>0</v>
      </c>
      <c r="AD786">
        <f t="shared" si="278"/>
        <v>0</v>
      </c>
      <c r="AE786">
        <f t="shared" si="285"/>
        <v>0</v>
      </c>
      <c r="AF786" s="3">
        <f t="shared" si="286"/>
        <v>0</v>
      </c>
      <c r="AH786">
        <f t="shared" si="287"/>
        <v>0</v>
      </c>
    </row>
    <row r="787" spans="1:34" hidden="1" outlineLevel="2" x14ac:dyDescent="0.25">
      <c r="B787" t="s">
        <v>458</v>
      </c>
      <c r="C787" s="73">
        <f>C774</f>
        <v>2</v>
      </c>
      <c r="D787" s="73" t="s">
        <v>684</v>
      </c>
      <c r="E787" s="73">
        <f>E774</f>
        <v>5</v>
      </c>
      <c r="F787" s="73">
        <f>F774</f>
        <v>21</v>
      </c>
      <c r="G787" s="73">
        <f>G774</f>
        <v>24</v>
      </c>
      <c r="H787" s="73">
        <f>H774</f>
        <v>0</v>
      </c>
      <c r="M787" s="2"/>
      <c r="N787" s="73">
        <f>N774</f>
        <v>0</v>
      </c>
      <c r="O787" s="73" t="str">
        <f>O774</f>
        <v>N</v>
      </c>
      <c r="P787" s="45" t="str">
        <f t="shared" si="277"/>
        <v>Beide</v>
      </c>
      <c r="Q787" s="73"/>
      <c r="R787" s="73"/>
      <c r="S787" s="73"/>
      <c r="T787" s="73">
        <f>T774*1.2</f>
        <v>7.1999999999999993</v>
      </c>
      <c r="V787" s="74">
        <f>V774*2</f>
        <v>120000</v>
      </c>
      <c r="X787">
        <f t="shared" si="279"/>
        <v>0</v>
      </c>
      <c r="Y787">
        <f t="shared" si="280"/>
        <v>0</v>
      </c>
      <c r="Z787">
        <f t="shared" si="281"/>
        <v>0</v>
      </c>
      <c r="AA787">
        <f t="shared" si="282"/>
        <v>0</v>
      </c>
      <c r="AB787">
        <f t="shared" si="283"/>
        <v>0</v>
      </c>
      <c r="AC787">
        <f t="shared" si="284"/>
        <v>0</v>
      </c>
      <c r="AD787">
        <f t="shared" si="278"/>
        <v>0</v>
      </c>
      <c r="AE787">
        <f t="shared" si="285"/>
        <v>0</v>
      </c>
      <c r="AF787" s="3">
        <f t="shared" si="286"/>
        <v>0</v>
      </c>
      <c r="AH787">
        <f t="shared" si="287"/>
        <v>0</v>
      </c>
    </row>
    <row r="788" spans="1:34" hidden="1" outlineLevel="2" x14ac:dyDescent="0.25">
      <c r="B788" t="s">
        <v>233</v>
      </c>
      <c r="C788" s="73">
        <f>C774</f>
        <v>2</v>
      </c>
      <c r="D788" s="73" t="s">
        <v>684</v>
      </c>
      <c r="E788" s="73">
        <f>E774</f>
        <v>5</v>
      </c>
      <c r="F788" s="73">
        <f>F774</f>
        <v>21</v>
      </c>
      <c r="G788" s="73">
        <f>G774</f>
        <v>24</v>
      </c>
      <c r="H788" s="73">
        <f>H774</f>
        <v>0</v>
      </c>
      <c r="M788" s="2"/>
      <c r="N788" s="73">
        <f>N774</f>
        <v>0</v>
      </c>
      <c r="O788" s="73" t="str">
        <f>O774</f>
        <v>N</v>
      </c>
      <c r="P788" s="45" t="str">
        <f t="shared" si="277"/>
        <v>Beide</v>
      </c>
      <c r="Q788" s="73"/>
      <c r="R788" s="73"/>
      <c r="S788" s="73"/>
      <c r="T788" s="73">
        <f>T774</f>
        <v>6</v>
      </c>
      <c r="V788" s="74">
        <f>V774*1.5</f>
        <v>90000</v>
      </c>
      <c r="X788">
        <f t="shared" si="279"/>
        <v>0</v>
      </c>
      <c r="Y788">
        <f t="shared" si="280"/>
        <v>0</v>
      </c>
      <c r="Z788">
        <f t="shared" si="281"/>
        <v>0</v>
      </c>
      <c r="AA788">
        <f t="shared" si="282"/>
        <v>0</v>
      </c>
      <c r="AB788">
        <f t="shared" si="283"/>
        <v>0</v>
      </c>
      <c r="AC788">
        <f t="shared" si="284"/>
        <v>0</v>
      </c>
      <c r="AD788">
        <f t="shared" si="278"/>
        <v>0</v>
      </c>
      <c r="AE788">
        <f t="shared" si="285"/>
        <v>0</v>
      </c>
      <c r="AF788" s="3">
        <f t="shared" si="286"/>
        <v>0</v>
      </c>
      <c r="AH788">
        <f t="shared" si="287"/>
        <v>0</v>
      </c>
    </row>
    <row r="789" spans="1:34" hidden="1" outlineLevel="2" x14ac:dyDescent="0.25">
      <c r="B789" t="s">
        <v>478</v>
      </c>
      <c r="C789" s="73">
        <f>C774</f>
        <v>2</v>
      </c>
      <c r="D789" s="73" t="s">
        <v>684</v>
      </c>
      <c r="E789" s="73">
        <f>E774</f>
        <v>5</v>
      </c>
      <c r="F789" s="73">
        <f>F774</f>
        <v>21</v>
      </c>
      <c r="G789" s="73">
        <f>G774</f>
        <v>24</v>
      </c>
      <c r="H789" s="73">
        <f>H774</f>
        <v>0</v>
      </c>
      <c r="M789" s="2"/>
      <c r="N789" s="73">
        <f>N774</f>
        <v>0</v>
      </c>
      <c r="O789" s="73" t="str">
        <f>O774</f>
        <v>N</v>
      </c>
      <c r="P789" s="45" t="str">
        <f t="shared" si="277"/>
        <v>Beide</v>
      </c>
      <c r="Q789" s="73"/>
      <c r="R789" s="73"/>
      <c r="S789" s="73"/>
      <c r="T789" s="73">
        <f>T774</f>
        <v>6</v>
      </c>
      <c r="V789" s="74">
        <f>V774*2</f>
        <v>120000</v>
      </c>
      <c r="X789">
        <f t="shared" si="279"/>
        <v>0</v>
      </c>
      <c r="Y789">
        <f t="shared" si="280"/>
        <v>0</v>
      </c>
      <c r="Z789">
        <f t="shared" si="281"/>
        <v>0</v>
      </c>
      <c r="AA789">
        <f t="shared" si="282"/>
        <v>0</v>
      </c>
      <c r="AB789">
        <f t="shared" si="283"/>
        <v>0</v>
      </c>
      <c r="AC789">
        <f t="shared" si="284"/>
        <v>0</v>
      </c>
      <c r="AD789">
        <f t="shared" si="278"/>
        <v>0</v>
      </c>
      <c r="AE789">
        <f t="shared" si="285"/>
        <v>0</v>
      </c>
      <c r="AF789" s="3">
        <f t="shared" si="286"/>
        <v>0</v>
      </c>
      <c r="AH789">
        <f t="shared" si="287"/>
        <v>0</v>
      </c>
    </row>
    <row r="790" spans="1:34" hidden="1" outlineLevel="2" x14ac:dyDescent="0.25">
      <c r="B790" t="s">
        <v>479</v>
      </c>
      <c r="C790" s="73">
        <f>C774</f>
        <v>2</v>
      </c>
      <c r="D790" s="73" t="s">
        <v>684</v>
      </c>
      <c r="E790" s="73">
        <f>E774</f>
        <v>5</v>
      </c>
      <c r="F790" s="73">
        <f>F774</f>
        <v>21</v>
      </c>
      <c r="G790" s="73">
        <f>G774</f>
        <v>24</v>
      </c>
      <c r="H790" s="73">
        <f>H774</f>
        <v>0</v>
      </c>
      <c r="M790" s="2"/>
      <c r="N790" s="73">
        <f>N774</f>
        <v>0</v>
      </c>
      <c r="O790" s="73" t="str">
        <f>O774</f>
        <v>N</v>
      </c>
      <c r="P790" s="45" t="str">
        <f t="shared" si="277"/>
        <v>Beide</v>
      </c>
      <c r="Q790" s="73"/>
      <c r="R790" s="73"/>
      <c r="S790" s="73"/>
      <c r="T790" s="73">
        <f>T774</f>
        <v>6</v>
      </c>
      <c r="V790" s="74">
        <f>V774*3</f>
        <v>180000</v>
      </c>
      <c r="X790">
        <f t="shared" si="279"/>
        <v>0</v>
      </c>
      <c r="Y790">
        <f t="shared" si="280"/>
        <v>0</v>
      </c>
      <c r="Z790">
        <f t="shared" si="281"/>
        <v>0</v>
      </c>
      <c r="AA790">
        <f t="shared" si="282"/>
        <v>0</v>
      </c>
      <c r="AB790">
        <f t="shared" si="283"/>
        <v>0</v>
      </c>
      <c r="AC790">
        <f t="shared" si="284"/>
        <v>0</v>
      </c>
      <c r="AD790">
        <f t="shared" si="278"/>
        <v>0</v>
      </c>
      <c r="AE790">
        <f t="shared" si="285"/>
        <v>0</v>
      </c>
      <c r="AF790" s="3">
        <f t="shared" si="286"/>
        <v>0</v>
      </c>
      <c r="AH790">
        <f t="shared" si="287"/>
        <v>0</v>
      </c>
    </row>
    <row r="791" spans="1:34" hidden="1" outlineLevel="2" x14ac:dyDescent="0.25">
      <c r="B791" t="s">
        <v>459</v>
      </c>
      <c r="C791" s="73">
        <f>C774</f>
        <v>2</v>
      </c>
      <c r="D791" s="73" t="s">
        <v>683</v>
      </c>
      <c r="E791" s="73">
        <f>E774</f>
        <v>5</v>
      </c>
      <c r="F791" s="73">
        <f>F774</f>
        <v>21</v>
      </c>
      <c r="G791" s="73">
        <f>G774</f>
        <v>24</v>
      </c>
      <c r="H791" s="73">
        <f>H774</f>
        <v>0</v>
      </c>
      <c r="M791" s="2"/>
      <c r="N791" s="73">
        <f>N774</f>
        <v>0</v>
      </c>
      <c r="O791" s="73" t="str">
        <f>O774</f>
        <v>N</v>
      </c>
      <c r="P791" s="45" t="str">
        <f t="shared" si="277"/>
        <v>Beide</v>
      </c>
      <c r="Q791" s="73"/>
      <c r="R791" s="73"/>
      <c r="S791" s="73"/>
      <c r="T791" s="73">
        <f>T774/2</f>
        <v>3</v>
      </c>
      <c r="V791" s="74">
        <f>V774*2</f>
        <v>120000</v>
      </c>
      <c r="X791">
        <f t="shared" si="279"/>
        <v>0</v>
      </c>
      <c r="Y791">
        <f t="shared" si="280"/>
        <v>0</v>
      </c>
      <c r="Z791">
        <f t="shared" si="281"/>
        <v>0</v>
      </c>
      <c r="AA791">
        <f t="shared" si="282"/>
        <v>0</v>
      </c>
      <c r="AB791">
        <f t="shared" si="283"/>
        <v>0</v>
      </c>
      <c r="AC791">
        <f t="shared" si="284"/>
        <v>0</v>
      </c>
      <c r="AD791">
        <f t="shared" si="278"/>
        <v>0</v>
      </c>
      <c r="AE791">
        <f t="shared" si="285"/>
        <v>0</v>
      </c>
      <c r="AF791" s="3">
        <f t="shared" si="286"/>
        <v>0</v>
      </c>
      <c r="AH791">
        <f t="shared" si="287"/>
        <v>0</v>
      </c>
    </row>
    <row r="792" spans="1:34" hidden="1" outlineLevel="2" x14ac:dyDescent="0.25">
      <c r="B792" t="s">
        <v>461</v>
      </c>
      <c r="C792" s="73">
        <f>C774</f>
        <v>2</v>
      </c>
      <c r="D792" s="73" t="s">
        <v>684</v>
      </c>
      <c r="E792" s="73">
        <f>E774</f>
        <v>5</v>
      </c>
      <c r="F792" s="73">
        <f>F774</f>
        <v>21</v>
      </c>
      <c r="G792" s="73">
        <f>G774</f>
        <v>24</v>
      </c>
      <c r="H792" s="73">
        <f>H774</f>
        <v>0</v>
      </c>
      <c r="M792" s="2"/>
      <c r="N792" s="73">
        <f>N774</f>
        <v>0</v>
      </c>
      <c r="O792" s="73" t="str">
        <f>O774</f>
        <v>N</v>
      </c>
      <c r="P792" s="45" t="str">
        <f t="shared" si="277"/>
        <v>Beide</v>
      </c>
      <c r="Q792" s="73"/>
      <c r="R792" s="73"/>
      <c r="S792" s="73"/>
      <c r="T792" s="73">
        <f>T774</f>
        <v>6</v>
      </c>
      <c r="V792" s="74">
        <f>V774</f>
        <v>60000</v>
      </c>
      <c r="X792">
        <f t="shared" si="279"/>
        <v>0</v>
      </c>
      <c r="Y792">
        <f t="shared" si="280"/>
        <v>0</v>
      </c>
      <c r="Z792">
        <f t="shared" si="281"/>
        <v>0</v>
      </c>
      <c r="AA792">
        <f t="shared" si="282"/>
        <v>0</v>
      </c>
      <c r="AB792">
        <f t="shared" si="283"/>
        <v>0</v>
      </c>
      <c r="AC792">
        <f t="shared" si="284"/>
        <v>0</v>
      </c>
      <c r="AD792">
        <f t="shared" si="278"/>
        <v>0</v>
      </c>
      <c r="AE792">
        <f t="shared" si="285"/>
        <v>0</v>
      </c>
      <c r="AF792" s="3">
        <f t="shared" si="286"/>
        <v>0</v>
      </c>
      <c r="AH792">
        <f t="shared" si="287"/>
        <v>0</v>
      </c>
    </row>
    <row r="793" spans="1:34" hidden="1" outlineLevel="2" x14ac:dyDescent="0.25">
      <c r="B793" t="s">
        <v>466</v>
      </c>
      <c r="C793" s="73">
        <f>C774</f>
        <v>2</v>
      </c>
      <c r="D793" s="73" t="s">
        <v>684</v>
      </c>
      <c r="E793" s="73">
        <f>E774</f>
        <v>5</v>
      </c>
      <c r="F793" s="73">
        <f>F774</f>
        <v>21</v>
      </c>
      <c r="G793" s="73">
        <f>G774/2</f>
        <v>12</v>
      </c>
      <c r="H793" s="73">
        <f>H774</f>
        <v>0</v>
      </c>
      <c r="M793" s="2"/>
      <c r="N793" s="73">
        <f>N774</f>
        <v>0</v>
      </c>
      <c r="O793" s="73" t="str">
        <f>O774</f>
        <v>N</v>
      </c>
      <c r="P793" s="45" t="str">
        <f t="shared" si="277"/>
        <v>Beide</v>
      </c>
      <c r="Q793" s="73"/>
      <c r="R793" s="73"/>
      <c r="S793" s="73"/>
      <c r="T793" s="73">
        <f>T774*1.3</f>
        <v>7.8000000000000007</v>
      </c>
      <c r="V793" s="74">
        <f>V774*2</f>
        <v>120000</v>
      </c>
      <c r="X793">
        <f t="shared" si="279"/>
        <v>0</v>
      </c>
      <c r="Y793">
        <f t="shared" si="280"/>
        <v>0</v>
      </c>
      <c r="Z793">
        <f t="shared" si="281"/>
        <v>0</v>
      </c>
      <c r="AA793">
        <f t="shared" si="282"/>
        <v>0</v>
      </c>
      <c r="AB793">
        <f t="shared" si="283"/>
        <v>0</v>
      </c>
      <c r="AC793">
        <f t="shared" si="284"/>
        <v>0</v>
      </c>
      <c r="AD793">
        <f t="shared" si="278"/>
        <v>0</v>
      </c>
      <c r="AE793">
        <f t="shared" si="285"/>
        <v>0</v>
      </c>
      <c r="AF793" s="3">
        <f t="shared" si="286"/>
        <v>0</v>
      </c>
      <c r="AH793">
        <f t="shared" si="287"/>
        <v>0</v>
      </c>
    </row>
    <row r="794" spans="1:34" s="25" customFormat="1" hidden="1" outlineLevel="1" collapsed="1" x14ac:dyDescent="0.25">
      <c r="A794" s="25" t="s">
        <v>408</v>
      </c>
      <c r="B794" s="25" t="s">
        <v>53</v>
      </c>
      <c r="C794" s="45">
        <v>2</v>
      </c>
      <c r="D794" s="45" t="s">
        <v>684</v>
      </c>
      <c r="E794" s="45">
        <v>5</v>
      </c>
      <c r="F794" s="45">
        <v>21</v>
      </c>
      <c r="G794" s="45">
        <v>24</v>
      </c>
      <c r="H794" s="45">
        <v>0</v>
      </c>
      <c r="I794" s="2"/>
      <c r="J794" s="2"/>
      <c r="K794" s="2"/>
      <c r="L794" s="2"/>
      <c r="M794" s="2"/>
      <c r="N794" s="45">
        <v>0</v>
      </c>
      <c r="O794" s="45" t="s">
        <v>636</v>
      </c>
      <c r="P794" s="45" t="str">
        <f t="shared" ref="P794:P813" si="288">IF(P745="Beide",P745,"Clan")</f>
        <v>Beide</v>
      </c>
      <c r="Q794" s="45">
        <v>2</v>
      </c>
      <c r="R794" s="45">
        <v>2</v>
      </c>
      <c r="S794" s="45">
        <v>66</v>
      </c>
      <c r="T794" s="45">
        <v>7</v>
      </c>
      <c r="U794" s="48">
        <v>130000</v>
      </c>
      <c r="V794" s="48">
        <v>60000</v>
      </c>
      <c r="X794" s="25">
        <f t="shared" si="279"/>
        <v>0</v>
      </c>
      <c r="Y794" s="25">
        <f t="shared" si="280"/>
        <v>0</v>
      </c>
      <c r="Z794" s="25">
        <f t="shared" si="281"/>
        <v>0</v>
      </c>
      <c r="AA794" s="25">
        <f t="shared" si="282"/>
        <v>0</v>
      </c>
      <c r="AB794" s="25">
        <f t="shared" si="283"/>
        <v>0</v>
      </c>
      <c r="AC794" s="25">
        <f t="shared" si="284"/>
        <v>0</v>
      </c>
      <c r="AD794" s="25">
        <f t="shared" si="278"/>
        <v>0</v>
      </c>
      <c r="AE794" s="25">
        <f t="shared" si="285"/>
        <v>0</v>
      </c>
      <c r="AF794" s="48">
        <f t="shared" si="286"/>
        <v>0</v>
      </c>
      <c r="AH794" s="25">
        <f t="shared" si="287"/>
        <v>0</v>
      </c>
    </row>
    <row r="795" spans="1:34" hidden="1" outlineLevel="2" x14ac:dyDescent="0.25">
      <c r="B795" t="s">
        <v>463</v>
      </c>
      <c r="C795" s="73">
        <f>C794</f>
        <v>2</v>
      </c>
      <c r="D795" s="73" t="s">
        <v>693</v>
      </c>
      <c r="E795" s="73">
        <f>E794</f>
        <v>5</v>
      </c>
      <c r="F795" s="73">
        <f>F794</f>
        <v>21</v>
      </c>
      <c r="G795" s="73">
        <f>G794</f>
        <v>24</v>
      </c>
      <c r="H795" s="73">
        <f>H794</f>
        <v>0</v>
      </c>
      <c r="M795" s="2"/>
      <c r="N795" s="73">
        <f>N794</f>
        <v>0</v>
      </c>
      <c r="O795" s="73" t="str">
        <f>O794</f>
        <v>N</v>
      </c>
      <c r="P795" s="45" t="str">
        <f t="shared" si="288"/>
        <v>Beide</v>
      </c>
      <c r="Q795" s="73"/>
      <c r="R795" s="73"/>
      <c r="S795" s="73"/>
      <c r="T795" s="73">
        <f>T794</f>
        <v>7</v>
      </c>
      <c r="V795" s="74">
        <f>V794*3</f>
        <v>180000</v>
      </c>
      <c r="X795">
        <f t="shared" si="279"/>
        <v>0</v>
      </c>
      <c r="Y795">
        <f t="shared" si="280"/>
        <v>0</v>
      </c>
      <c r="Z795">
        <f t="shared" si="281"/>
        <v>0</v>
      </c>
      <c r="AA795">
        <f t="shared" si="282"/>
        <v>0</v>
      </c>
      <c r="AB795">
        <f t="shared" si="283"/>
        <v>0</v>
      </c>
      <c r="AC795">
        <f t="shared" si="284"/>
        <v>0</v>
      </c>
      <c r="AD795">
        <f t="shared" si="278"/>
        <v>0</v>
      </c>
      <c r="AE795">
        <f t="shared" si="285"/>
        <v>0</v>
      </c>
      <c r="AF795" s="3">
        <f t="shared" si="286"/>
        <v>0</v>
      </c>
      <c r="AH795">
        <f t="shared" si="287"/>
        <v>0</v>
      </c>
    </row>
    <row r="796" spans="1:34" hidden="1" outlineLevel="2" x14ac:dyDescent="0.25">
      <c r="B796" t="s">
        <v>279</v>
      </c>
      <c r="C796" s="73">
        <f>C794</f>
        <v>2</v>
      </c>
      <c r="D796" s="73" t="s">
        <v>683</v>
      </c>
      <c r="E796" s="73">
        <f>E794*0.8</f>
        <v>4</v>
      </c>
      <c r="F796" s="73">
        <f>F794</f>
        <v>21</v>
      </c>
      <c r="G796" s="73">
        <f>G794</f>
        <v>24</v>
      </c>
      <c r="H796" s="73">
        <f>H794</f>
        <v>0</v>
      </c>
      <c r="M796" s="2"/>
      <c r="N796" s="73">
        <f>N794</f>
        <v>0</v>
      </c>
      <c r="O796" s="73" t="str">
        <f>O794</f>
        <v>N</v>
      </c>
      <c r="P796" s="45" t="str">
        <f t="shared" si="288"/>
        <v>Beide</v>
      </c>
      <c r="Q796" s="73"/>
      <c r="R796" s="73"/>
      <c r="S796" s="73"/>
      <c r="T796" s="73">
        <f>T794</f>
        <v>7</v>
      </c>
      <c r="V796" s="74">
        <f>V794*1.5</f>
        <v>90000</v>
      </c>
      <c r="X796">
        <f t="shared" si="279"/>
        <v>0</v>
      </c>
      <c r="Y796">
        <f t="shared" si="280"/>
        <v>0</v>
      </c>
      <c r="Z796">
        <f t="shared" si="281"/>
        <v>0</v>
      </c>
      <c r="AA796">
        <f t="shared" si="282"/>
        <v>0</v>
      </c>
      <c r="AB796">
        <f t="shared" si="283"/>
        <v>0</v>
      </c>
      <c r="AC796">
        <f t="shared" si="284"/>
        <v>0</v>
      </c>
      <c r="AD796">
        <f t="shared" si="278"/>
        <v>0</v>
      </c>
      <c r="AE796">
        <f t="shared" si="285"/>
        <v>0</v>
      </c>
      <c r="AF796" s="3">
        <f t="shared" si="286"/>
        <v>0</v>
      </c>
      <c r="AH796">
        <f t="shared" si="287"/>
        <v>0</v>
      </c>
    </row>
    <row r="797" spans="1:34" hidden="1" outlineLevel="2" x14ac:dyDescent="0.25">
      <c r="B797" t="s">
        <v>473</v>
      </c>
      <c r="C797" s="73">
        <f>C794</f>
        <v>2</v>
      </c>
      <c r="D797" s="73" t="s">
        <v>684</v>
      </c>
      <c r="E797" s="73">
        <f>E794</f>
        <v>5</v>
      </c>
      <c r="F797" s="73">
        <f>F794</f>
        <v>21</v>
      </c>
      <c r="G797" s="73">
        <f>G794</f>
        <v>24</v>
      </c>
      <c r="H797" s="73">
        <f>H794</f>
        <v>0</v>
      </c>
      <c r="M797" s="2"/>
      <c r="N797" s="73">
        <f>N794</f>
        <v>0</v>
      </c>
      <c r="O797" s="73" t="str">
        <f>O794</f>
        <v>N</v>
      </c>
      <c r="P797" s="45" t="str">
        <f t="shared" si="288"/>
        <v>Beide</v>
      </c>
      <c r="Q797" s="73"/>
      <c r="R797" s="73"/>
      <c r="S797" s="73"/>
      <c r="T797" s="73">
        <f>T794</f>
        <v>7</v>
      </c>
      <c r="V797" s="74">
        <f>V794*2</f>
        <v>120000</v>
      </c>
      <c r="X797">
        <f t="shared" si="279"/>
        <v>0</v>
      </c>
      <c r="Y797">
        <f t="shared" si="280"/>
        <v>0</v>
      </c>
      <c r="Z797">
        <f t="shared" si="281"/>
        <v>0</v>
      </c>
      <c r="AA797">
        <f t="shared" si="282"/>
        <v>0</v>
      </c>
      <c r="AB797">
        <f t="shared" si="283"/>
        <v>0</v>
      </c>
      <c r="AC797">
        <f t="shared" si="284"/>
        <v>0</v>
      </c>
      <c r="AD797">
        <f t="shared" si="278"/>
        <v>0</v>
      </c>
      <c r="AE797">
        <f t="shared" si="285"/>
        <v>0</v>
      </c>
      <c r="AF797" s="3">
        <f t="shared" si="286"/>
        <v>0</v>
      </c>
      <c r="AH797">
        <f t="shared" si="287"/>
        <v>0</v>
      </c>
    </row>
    <row r="798" spans="1:34" hidden="1" outlineLevel="2" x14ac:dyDescent="0.25">
      <c r="B798" t="s">
        <v>476</v>
      </c>
      <c r="C798" s="73">
        <f>C794</f>
        <v>2</v>
      </c>
      <c r="D798" s="73" t="s">
        <v>684</v>
      </c>
      <c r="E798" s="73">
        <f>E794</f>
        <v>5</v>
      </c>
      <c r="F798" s="73">
        <f>F794</f>
        <v>21</v>
      </c>
      <c r="G798" s="73">
        <f>G794</f>
        <v>24</v>
      </c>
      <c r="H798" s="73">
        <f>H794</f>
        <v>0</v>
      </c>
      <c r="M798" s="2"/>
      <c r="N798" s="73">
        <f>N794</f>
        <v>0</v>
      </c>
      <c r="O798" s="73" t="str">
        <f>O794</f>
        <v>N</v>
      </c>
      <c r="P798" s="45" t="str">
        <f t="shared" si="288"/>
        <v>Beide</v>
      </c>
      <c r="Q798" s="73"/>
      <c r="R798" s="73"/>
      <c r="S798" s="73"/>
      <c r="T798" s="73">
        <f>T794</f>
        <v>7</v>
      </c>
      <c r="V798" s="74">
        <f>V794*3</f>
        <v>180000</v>
      </c>
      <c r="X798">
        <f t="shared" si="279"/>
        <v>0</v>
      </c>
      <c r="Y798">
        <f t="shared" si="280"/>
        <v>0</v>
      </c>
      <c r="Z798">
        <f t="shared" si="281"/>
        <v>0</v>
      </c>
      <c r="AA798">
        <f t="shared" si="282"/>
        <v>0</v>
      </c>
      <c r="AB798">
        <f t="shared" si="283"/>
        <v>0</v>
      </c>
      <c r="AC798">
        <f t="shared" si="284"/>
        <v>0</v>
      </c>
      <c r="AD798">
        <f t="shared" si="278"/>
        <v>0</v>
      </c>
      <c r="AE798">
        <f t="shared" si="285"/>
        <v>0</v>
      </c>
      <c r="AF798" s="3">
        <f t="shared" si="286"/>
        <v>0</v>
      </c>
      <c r="AH798">
        <f t="shared" si="287"/>
        <v>0</v>
      </c>
    </row>
    <row r="799" spans="1:34" hidden="1" outlineLevel="2" x14ac:dyDescent="0.25">
      <c r="B799" t="s">
        <v>475</v>
      </c>
      <c r="C799" s="73">
        <f>C794</f>
        <v>2</v>
      </c>
      <c r="D799" s="73" t="s">
        <v>684</v>
      </c>
      <c r="E799" s="73">
        <f>E794</f>
        <v>5</v>
      </c>
      <c r="F799" s="73">
        <f>F794</f>
        <v>21</v>
      </c>
      <c r="G799" s="73">
        <f>G794</f>
        <v>24</v>
      </c>
      <c r="H799" s="73">
        <f>H794</f>
        <v>0</v>
      </c>
      <c r="M799" s="2"/>
      <c r="N799" s="73">
        <f>N794</f>
        <v>0</v>
      </c>
      <c r="O799" s="73" t="str">
        <f>O794</f>
        <v>N</v>
      </c>
      <c r="P799" s="45" t="str">
        <f t="shared" si="288"/>
        <v>Beide</v>
      </c>
      <c r="Q799" s="73"/>
      <c r="R799" s="73"/>
      <c r="S799" s="73"/>
      <c r="T799" s="73">
        <f>T794</f>
        <v>7</v>
      </c>
      <c r="V799" s="74">
        <f>V794</f>
        <v>60000</v>
      </c>
      <c r="X799">
        <f t="shared" si="279"/>
        <v>0</v>
      </c>
      <c r="Y799">
        <f t="shared" si="280"/>
        <v>0</v>
      </c>
      <c r="Z799">
        <f t="shared" si="281"/>
        <v>0</v>
      </c>
      <c r="AA799">
        <f t="shared" si="282"/>
        <v>0</v>
      </c>
      <c r="AB799">
        <f t="shared" si="283"/>
        <v>0</v>
      </c>
      <c r="AC799">
        <f t="shared" si="284"/>
        <v>0</v>
      </c>
      <c r="AD799">
        <f t="shared" si="278"/>
        <v>0</v>
      </c>
      <c r="AE799">
        <f t="shared" si="285"/>
        <v>0</v>
      </c>
      <c r="AF799" s="3">
        <f t="shared" si="286"/>
        <v>0</v>
      </c>
      <c r="AH799">
        <f t="shared" si="287"/>
        <v>0</v>
      </c>
    </row>
    <row r="800" spans="1:34" hidden="1" outlineLevel="2" x14ac:dyDescent="0.25">
      <c r="B800" t="s">
        <v>474</v>
      </c>
      <c r="C800" s="73">
        <f>C794</f>
        <v>2</v>
      </c>
      <c r="D800" s="73" t="s">
        <v>684</v>
      </c>
      <c r="E800" s="73">
        <f>E794</f>
        <v>5</v>
      </c>
      <c r="F800" s="73">
        <f>F794</f>
        <v>21</v>
      </c>
      <c r="G800" s="73">
        <f>G794</f>
        <v>24</v>
      </c>
      <c r="H800" s="73">
        <f>H794</f>
        <v>0</v>
      </c>
      <c r="M800" s="2"/>
      <c r="N800" s="73">
        <f>N794</f>
        <v>0</v>
      </c>
      <c r="O800" s="73" t="str">
        <f>O794</f>
        <v>N</v>
      </c>
      <c r="P800" s="45" t="str">
        <f t="shared" si="288"/>
        <v>Beide</v>
      </c>
      <c r="Q800" s="73"/>
      <c r="R800" s="73"/>
      <c r="S800" s="73"/>
      <c r="T800" s="73">
        <f>T794</f>
        <v>7</v>
      </c>
      <c r="V800" s="74">
        <f>V794*4</f>
        <v>240000</v>
      </c>
      <c r="X800">
        <f t="shared" si="279"/>
        <v>0</v>
      </c>
      <c r="Y800">
        <f t="shared" si="280"/>
        <v>0</v>
      </c>
      <c r="Z800">
        <f t="shared" si="281"/>
        <v>0</v>
      </c>
      <c r="AA800">
        <f t="shared" si="282"/>
        <v>0</v>
      </c>
      <c r="AB800">
        <f t="shared" si="283"/>
        <v>0</v>
      </c>
      <c r="AC800">
        <f t="shared" si="284"/>
        <v>0</v>
      </c>
      <c r="AD800">
        <f t="shared" si="278"/>
        <v>0</v>
      </c>
      <c r="AE800">
        <f t="shared" si="285"/>
        <v>0</v>
      </c>
      <c r="AF800" s="3">
        <f t="shared" si="286"/>
        <v>0</v>
      </c>
      <c r="AH800">
        <f t="shared" si="287"/>
        <v>0</v>
      </c>
    </row>
    <row r="801" spans="1:34" hidden="1" outlineLevel="2" x14ac:dyDescent="0.25">
      <c r="B801" t="s">
        <v>480</v>
      </c>
      <c r="C801" s="73">
        <f>C794</f>
        <v>2</v>
      </c>
      <c r="D801" s="73" t="s">
        <v>684</v>
      </c>
      <c r="E801" s="73">
        <f>E794</f>
        <v>5</v>
      </c>
      <c r="F801" s="73">
        <f>F794</f>
        <v>21</v>
      </c>
      <c r="G801" s="73">
        <f>G794</f>
        <v>24</v>
      </c>
      <c r="H801" s="73">
        <f>H794</f>
        <v>0</v>
      </c>
      <c r="M801" s="2"/>
      <c r="N801" s="73">
        <f>N794</f>
        <v>0</v>
      </c>
      <c r="O801" s="73" t="str">
        <f>O794</f>
        <v>N</v>
      </c>
      <c r="P801" s="45" t="str">
        <f t="shared" si="288"/>
        <v>Beide</v>
      </c>
      <c r="Q801" s="73"/>
      <c r="R801" s="73"/>
      <c r="S801" s="73"/>
      <c r="T801" s="73">
        <f>T794</f>
        <v>7</v>
      </c>
      <c r="V801" s="74">
        <f>V794*2.5</f>
        <v>150000</v>
      </c>
      <c r="X801">
        <f t="shared" si="279"/>
        <v>0</v>
      </c>
      <c r="Y801">
        <f t="shared" si="280"/>
        <v>0</v>
      </c>
      <c r="Z801">
        <f t="shared" si="281"/>
        <v>0</v>
      </c>
      <c r="AA801">
        <f t="shared" si="282"/>
        <v>0</v>
      </c>
      <c r="AB801">
        <f t="shared" si="283"/>
        <v>0</v>
      </c>
      <c r="AC801">
        <f t="shared" si="284"/>
        <v>0</v>
      </c>
      <c r="AD801">
        <f t="shared" si="278"/>
        <v>0</v>
      </c>
      <c r="AE801">
        <f t="shared" si="285"/>
        <v>0</v>
      </c>
      <c r="AF801" s="3">
        <f t="shared" si="286"/>
        <v>0</v>
      </c>
      <c r="AH801">
        <f t="shared" si="287"/>
        <v>0</v>
      </c>
    </row>
    <row r="802" spans="1:34" hidden="1" outlineLevel="2" x14ac:dyDescent="0.25">
      <c r="B802" t="s">
        <v>481</v>
      </c>
      <c r="C802" s="73">
        <f>C794</f>
        <v>2</v>
      </c>
      <c r="D802" s="73" t="s">
        <v>684</v>
      </c>
      <c r="E802" s="73">
        <f>E794</f>
        <v>5</v>
      </c>
      <c r="F802" s="73">
        <f>F794</f>
        <v>21</v>
      </c>
      <c r="G802" s="73">
        <f>G794/2</f>
        <v>12</v>
      </c>
      <c r="H802" s="73">
        <f>H794</f>
        <v>0</v>
      </c>
      <c r="M802" s="2"/>
      <c r="N802" s="73">
        <f>N794+2</f>
        <v>2</v>
      </c>
      <c r="O802" s="73" t="str">
        <f>O794</f>
        <v>N</v>
      </c>
      <c r="P802" s="45" t="str">
        <f t="shared" si="288"/>
        <v>Beide</v>
      </c>
      <c r="Q802" s="73"/>
      <c r="R802" s="73"/>
      <c r="S802" s="73"/>
      <c r="T802" s="73">
        <f>T794</f>
        <v>7</v>
      </c>
      <c r="V802" s="74">
        <f>V794*2</f>
        <v>120000</v>
      </c>
      <c r="X802">
        <f t="shared" si="279"/>
        <v>0</v>
      </c>
      <c r="Y802">
        <f t="shared" si="280"/>
        <v>0</v>
      </c>
      <c r="Z802">
        <f t="shared" si="281"/>
        <v>0</v>
      </c>
      <c r="AA802">
        <f t="shared" si="282"/>
        <v>0</v>
      </c>
      <c r="AB802">
        <f t="shared" si="283"/>
        <v>0</v>
      </c>
      <c r="AC802">
        <f t="shared" si="284"/>
        <v>0</v>
      </c>
      <c r="AD802">
        <f t="shared" si="278"/>
        <v>0</v>
      </c>
      <c r="AE802">
        <f t="shared" si="285"/>
        <v>0</v>
      </c>
      <c r="AF802" s="3">
        <f t="shared" si="286"/>
        <v>0</v>
      </c>
      <c r="AH802">
        <f t="shared" si="287"/>
        <v>0</v>
      </c>
    </row>
    <row r="803" spans="1:34" hidden="1" outlineLevel="2" x14ac:dyDescent="0.25">
      <c r="B803" t="s">
        <v>477</v>
      </c>
      <c r="C803" s="73">
        <f>C794</f>
        <v>2</v>
      </c>
      <c r="D803" s="73" t="s">
        <v>684</v>
      </c>
      <c r="E803" s="73">
        <f>E794</f>
        <v>5</v>
      </c>
      <c r="F803" s="73">
        <f>F794</f>
        <v>21</v>
      </c>
      <c r="G803" s="73">
        <f>G794</f>
        <v>24</v>
      </c>
      <c r="H803" s="73">
        <f>H794</f>
        <v>0</v>
      </c>
      <c r="M803" s="2"/>
      <c r="N803" s="73">
        <f>N794</f>
        <v>0</v>
      </c>
      <c r="O803" s="73" t="str">
        <f>O794</f>
        <v>N</v>
      </c>
      <c r="P803" s="45" t="str">
        <f t="shared" si="288"/>
        <v>Beide</v>
      </c>
      <c r="Q803" s="73"/>
      <c r="R803" s="73"/>
      <c r="S803" s="73"/>
      <c r="T803" s="73">
        <f>T794</f>
        <v>7</v>
      </c>
      <c r="V803" s="74">
        <f>V794*3</f>
        <v>180000</v>
      </c>
      <c r="X803">
        <f t="shared" si="279"/>
        <v>0</v>
      </c>
      <c r="Y803">
        <f t="shared" si="280"/>
        <v>0</v>
      </c>
      <c r="Z803">
        <f t="shared" si="281"/>
        <v>0</v>
      </c>
      <c r="AA803">
        <f t="shared" si="282"/>
        <v>0</v>
      </c>
      <c r="AB803">
        <f t="shared" si="283"/>
        <v>0</v>
      </c>
      <c r="AC803">
        <f t="shared" si="284"/>
        <v>0</v>
      </c>
      <c r="AD803">
        <f t="shared" si="278"/>
        <v>0</v>
      </c>
      <c r="AE803">
        <f t="shared" si="285"/>
        <v>0</v>
      </c>
      <c r="AF803" s="3">
        <f t="shared" si="286"/>
        <v>0</v>
      </c>
      <c r="AH803">
        <f t="shared" si="287"/>
        <v>0</v>
      </c>
    </row>
    <row r="804" spans="1:34" hidden="1" outlineLevel="2" x14ac:dyDescent="0.25">
      <c r="B804" t="s">
        <v>462</v>
      </c>
      <c r="C804" s="73">
        <f>C794</f>
        <v>2</v>
      </c>
      <c r="D804" s="73" t="s">
        <v>684</v>
      </c>
      <c r="E804" s="73">
        <f>E794</f>
        <v>5</v>
      </c>
      <c r="F804" s="73">
        <f>F794</f>
        <v>21</v>
      </c>
      <c r="G804" s="73">
        <f>G794</f>
        <v>24</v>
      </c>
      <c r="H804" s="73">
        <f>H794</f>
        <v>0</v>
      </c>
      <c r="M804" s="2"/>
      <c r="N804" s="73">
        <f>N794</f>
        <v>0</v>
      </c>
      <c r="O804" s="73" t="str">
        <f>O794</f>
        <v>N</v>
      </c>
      <c r="P804" s="45" t="str">
        <f t="shared" si="288"/>
        <v>Beide</v>
      </c>
      <c r="Q804" s="73"/>
      <c r="R804" s="73"/>
      <c r="S804" s="73"/>
      <c r="T804" s="73">
        <f>T794</f>
        <v>7</v>
      </c>
      <c r="V804" s="74">
        <f>V794*5</f>
        <v>300000</v>
      </c>
      <c r="X804">
        <f t="shared" si="279"/>
        <v>0</v>
      </c>
      <c r="Y804">
        <f t="shared" si="280"/>
        <v>0</v>
      </c>
      <c r="Z804">
        <f t="shared" si="281"/>
        <v>0</v>
      </c>
      <c r="AA804">
        <f t="shared" si="282"/>
        <v>0</v>
      </c>
      <c r="AB804">
        <f t="shared" si="283"/>
        <v>0</v>
      </c>
      <c r="AC804">
        <f t="shared" si="284"/>
        <v>0</v>
      </c>
      <c r="AD804">
        <f t="shared" si="278"/>
        <v>0</v>
      </c>
      <c r="AE804">
        <f t="shared" si="285"/>
        <v>0</v>
      </c>
      <c r="AF804" s="3">
        <f t="shared" si="286"/>
        <v>0</v>
      </c>
      <c r="AH804">
        <f t="shared" si="287"/>
        <v>0</v>
      </c>
    </row>
    <row r="805" spans="1:34" hidden="1" outlineLevel="2" x14ac:dyDescent="0.25">
      <c r="B805" t="s">
        <v>457</v>
      </c>
      <c r="C805" s="73">
        <f>C794</f>
        <v>2</v>
      </c>
      <c r="D805" s="73" t="s">
        <v>684</v>
      </c>
      <c r="E805" s="73">
        <f>E794</f>
        <v>5</v>
      </c>
      <c r="F805" s="73">
        <f>F794</f>
        <v>21</v>
      </c>
      <c r="G805" s="73">
        <f>G794</f>
        <v>24</v>
      </c>
      <c r="H805" s="73">
        <f>H794</f>
        <v>0</v>
      </c>
      <c r="M805" s="2"/>
      <c r="N805" s="73">
        <f>N794</f>
        <v>0</v>
      </c>
      <c r="O805" s="73" t="str">
        <f>O794</f>
        <v>N</v>
      </c>
      <c r="P805" s="45" t="str">
        <f t="shared" si="288"/>
        <v>Beide</v>
      </c>
      <c r="Q805" s="73"/>
      <c r="R805" s="73"/>
      <c r="S805" s="73"/>
      <c r="T805" s="73">
        <f>T794</f>
        <v>7</v>
      </c>
      <c r="V805" s="74">
        <f>V794*2</f>
        <v>120000</v>
      </c>
      <c r="X805">
        <f t="shared" si="279"/>
        <v>0</v>
      </c>
      <c r="Y805">
        <f t="shared" si="280"/>
        <v>0</v>
      </c>
      <c r="Z805">
        <f t="shared" si="281"/>
        <v>0</v>
      </c>
      <c r="AA805">
        <f t="shared" si="282"/>
        <v>0</v>
      </c>
      <c r="AB805">
        <f t="shared" si="283"/>
        <v>0</v>
      </c>
      <c r="AC805">
        <f t="shared" si="284"/>
        <v>0</v>
      </c>
      <c r="AD805">
        <f t="shared" si="278"/>
        <v>0</v>
      </c>
      <c r="AE805">
        <f t="shared" si="285"/>
        <v>0</v>
      </c>
      <c r="AF805" s="3">
        <f t="shared" si="286"/>
        <v>0</v>
      </c>
      <c r="AH805">
        <f t="shared" si="287"/>
        <v>0</v>
      </c>
    </row>
    <row r="806" spans="1:34" hidden="1" outlineLevel="2" x14ac:dyDescent="0.25">
      <c r="B806" t="s">
        <v>464</v>
      </c>
      <c r="C806" s="73">
        <f>C794</f>
        <v>2</v>
      </c>
      <c r="D806" s="73" t="s">
        <v>684</v>
      </c>
      <c r="E806" s="73">
        <f>E794</f>
        <v>5</v>
      </c>
      <c r="F806" s="73">
        <f>F794</f>
        <v>21</v>
      </c>
      <c r="G806" s="73">
        <f>G794</f>
        <v>24</v>
      </c>
      <c r="H806" s="73">
        <f>H794</f>
        <v>0</v>
      </c>
      <c r="M806" s="2"/>
      <c r="N806" s="73">
        <f>N794</f>
        <v>0</v>
      </c>
      <c r="O806" s="73" t="str">
        <f>O794</f>
        <v>N</v>
      </c>
      <c r="P806" s="45" t="str">
        <f t="shared" si="288"/>
        <v>Beide</v>
      </c>
      <c r="Q806" s="73"/>
      <c r="R806" s="73"/>
      <c r="S806" s="73"/>
      <c r="T806" s="73">
        <f>T794</f>
        <v>7</v>
      </c>
      <c r="V806" s="74">
        <f>V794*4</f>
        <v>240000</v>
      </c>
      <c r="X806">
        <f t="shared" si="279"/>
        <v>0</v>
      </c>
      <c r="Y806">
        <f t="shared" si="280"/>
        <v>0</v>
      </c>
      <c r="Z806">
        <f t="shared" si="281"/>
        <v>0</v>
      </c>
      <c r="AA806">
        <f t="shared" si="282"/>
        <v>0</v>
      </c>
      <c r="AB806">
        <f t="shared" si="283"/>
        <v>0</v>
      </c>
      <c r="AC806">
        <f t="shared" si="284"/>
        <v>0</v>
      </c>
      <c r="AD806">
        <f t="shared" si="278"/>
        <v>0</v>
      </c>
      <c r="AE806">
        <f t="shared" si="285"/>
        <v>0</v>
      </c>
      <c r="AF806" s="3">
        <f t="shared" si="286"/>
        <v>0</v>
      </c>
      <c r="AH806">
        <f t="shared" si="287"/>
        <v>0</v>
      </c>
    </row>
    <row r="807" spans="1:34" hidden="1" outlineLevel="2" x14ac:dyDescent="0.25">
      <c r="B807" t="s">
        <v>458</v>
      </c>
      <c r="C807" s="73">
        <f>C794</f>
        <v>2</v>
      </c>
      <c r="D807" s="73" t="s">
        <v>684</v>
      </c>
      <c r="E807" s="73">
        <f>E794</f>
        <v>5</v>
      </c>
      <c r="F807" s="73">
        <f>F794</f>
        <v>21</v>
      </c>
      <c r="G807" s="73">
        <f>G794</f>
        <v>24</v>
      </c>
      <c r="H807" s="73">
        <f>H794</f>
        <v>0</v>
      </c>
      <c r="M807" s="2"/>
      <c r="N807" s="73">
        <f>N794</f>
        <v>0</v>
      </c>
      <c r="O807" s="73" t="str">
        <f>O794</f>
        <v>N</v>
      </c>
      <c r="P807" s="45" t="str">
        <f t="shared" si="288"/>
        <v>Beide</v>
      </c>
      <c r="Q807" s="73"/>
      <c r="R807" s="73"/>
      <c r="S807" s="73"/>
      <c r="T807" s="73">
        <f>T794*1.2</f>
        <v>8.4</v>
      </c>
      <c r="V807" s="74">
        <f>V794*2</f>
        <v>120000</v>
      </c>
      <c r="X807">
        <f t="shared" si="279"/>
        <v>0</v>
      </c>
      <c r="Y807">
        <f t="shared" si="280"/>
        <v>0</v>
      </c>
      <c r="Z807">
        <f t="shared" si="281"/>
        <v>0</v>
      </c>
      <c r="AA807">
        <f t="shared" si="282"/>
        <v>0</v>
      </c>
      <c r="AB807">
        <f t="shared" si="283"/>
        <v>0</v>
      </c>
      <c r="AC807">
        <f t="shared" si="284"/>
        <v>0</v>
      </c>
      <c r="AD807">
        <f t="shared" si="278"/>
        <v>0</v>
      </c>
      <c r="AE807">
        <f t="shared" si="285"/>
        <v>0</v>
      </c>
      <c r="AF807" s="3">
        <f t="shared" si="286"/>
        <v>0</v>
      </c>
      <c r="AH807">
        <f t="shared" si="287"/>
        <v>0</v>
      </c>
    </row>
    <row r="808" spans="1:34" hidden="1" outlineLevel="2" x14ac:dyDescent="0.25">
      <c r="B808" t="s">
        <v>233</v>
      </c>
      <c r="C808" s="73">
        <f>C794</f>
        <v>2</v>
      </c>
      <c r="D808" s="73" t="s">
        <v>684</v>
      </c>
      <c r="E808" s="73">
        <f>E794</f>
        <v>5</v>
      </c>
      <c r="F808" s="73">
        <f>F794</f>
        <v>21</v>
      </c>
      <c r="G808" s="73">
        <f>G794</f>
        <v>24</v>
      </c>
      <c r="H808" s="73">
        <f>H794</f>
        <v>0</v>
      </c>
      <c r="M808" s="2"/>
      <c r="N808" s="73">
        <f>N794</f>
        <v>0</v>
      </c>
      <c r="O808" s="73" t="str">
        <f>O794</f>
        <v>N</v>
      </c>
      <c r="P808" s="45" t="str">
        <f t="shared" si="288"/>
        <v>Beide</v>
      </c>
      <c r="Q808" s="73"/>
      <c r="R808" s="73"/>
      <c r="S808" s="73"/>
      <c r="T808" s="73">
        <f>T794</f>
        <v>7</v>
      </c>
      <c r="V808" s="74">
        <f>V794*1.5</f>
        <v>90000</v>
      </c>
      <c r="X808">
        <f t="shared" si="279"/>
        <v>0</v>
      </c>
      <c r="Y808">
        <f t="shared" si="280"/>
        <v>0</v>
      </c>
      <c r="Z808">
        <f t="shared" si="281"/>
        <v>0</v>
      </c>
      <c r="AA808">
        <f t="shared" si="282"/>
        <v>0</v>
      </c>
      <c r="AB808">
        <f t="shared" si="283"/>
        <v>0</v>
      </c>
      <c r="AC808">
        <f t="shared" si="284"/>
        <v>0</v>
      </c>
      <c r="AD808">
        <f t="shared" si="278"/>
        <v>0</v>
      </c>
      <c r="AE808">
        <f t="shared" si="285"/>
        <v>0</v>
      </c>
      <c r="AF808" s="3">
        <f t="shared" si="286"/>
        <v>0</v>
      </c>
      <c r="AH808">
        <f t="shared" si="287"/>
        <v>0</v>
      </c>
    </row>
    <row r="809" spans="1:34" hidden="1" outlineLevel="2" x14ac:dyDescent="0.25">
      <c r="B809" t="s">
        <v>478</v>
      </c>
      <c r="C809" s="73">
        <f>C794</f>
        <v>2</v>
      </c>
      <c r="D809" s="73" t="s">
        <v>684</v>
      </c>
      <c r="E809" s="73">
        <f>E794</f>
        <v>5</v>
      </c>
      <c r="F809" s="73">
        <f>F794</f>
        <v>21</v>
      </c>
      <c r="G809" s="73">
        <f>G794</f>
        <v>24</v>
      </c>
      <c r="H809" s="73">
        <f>H794</f>
        <v>0</v>
      </c>
      <c r="M809" s="2"/>
      <c r="N809" s="73">
        <f>N794</f>
        <v>0</v>
      </c>
      <c r="O809" s="73" t="str">
        <f>O794</f>
        <v>N</v>
      </c>
      <c r="P809" s="45" t="str">
        <f t="shared" si="288"/>
        <v>Beide</v>
      </c>
      <c r="Q809" s="73"/>
      <c r="R809" s="73"/>
      <c r="S809" s="73"/>
      <c r="T809" s="73">
        <f>T794</f>
        <v>7</v>
      </c>
      <c r="V809" s="74">
        <f>V794*2</f>
        <v>120000</v>
      </c>
      <c r="X809">
        <f t="shared" si="279"/>
        <v>0</v>
      </c>
      <c r="Y809">
        <f t="shared" si="280"/>
        <v>0</v>
      </c>
      <c r="Z809">
        <f t="shared" si="281"/>
        <v>0</v>
      </c>
      <c r="AA809">
        <f t="shared" si="282"/>
        <v>0</v>
      </c>
      <c r="AB809">
        <f t="shared" si="283"/>
        <v>0</v>
      </c>
      <c r="AC809">
        <f t="shared" si="284"/>
        <v>0</v>
      </c>
      <c r="AD809">
        <f t="shared" si="278"/>
        <v>0</v>
      </c>
      <c r="AE809">
        <f t="shared" si="285"/>
        <v>0</v>
      </c>
      <c r="AF809" s="3">
        <f t="shared" si="286"/>
        <v>0</v>
      </c>
      <c r="AH809">
        <f t="shared" si="287"/>
        <v>0</v>
      </c>
    </row>
    <row r="810" spans="1:34" hidden="1" outlineLevel="2" x14ac:dyDescent="0.25">
      <c r="B810" t="s">
        <v>479</v>
      </c>
      <c r="C810" s="73">
        <f>C794</f>
        <v>2</v>
      </c>
      <c r="D810" s="73" t="s">
        <v>684</v>
      </c>
      <c r="E810" s="73">
        <f>E794</f>
        <v>5</v>
      </c>
      <c r="F810" s="73">
        <f>F794</f>
        <v>21</v>
      </c>
      <c r="G810" s="73">
        <f>G794</f>
        <v>24</v>
      </c>
      <c r="H810" s="73">
        <f>H794</f>
        <v>0</v>
      </c>
      <c r="M810" s="2"/>
      <c r="N810" s="73">
        <f>N794</f>
        <v>0</v>
      </c>
      <c r="O810" s="73" t="str">
        <f>O794</f>
        <v>N</v>
      </c>
      <c r="P810" s="45" t="str">
        <f t="shared" si="288"/>
        <v>Beide</v>
      </c>
      <c r="Q810" s="73"/>
      <c r="R810" s="73"/>
      <c r="S810" s="73"/>
      <c r="T810" s="73">
        <f>T794</f>
        <v>7</v>
      </c>
      <c r="V810" s="74">
        <f>V794*3</f>
        <v>180000</v>
      </c>
      <c r="X810">
        <f t="shared" si="279"/>
        <v>0</v>
      </c>
      <c r="Y810">
        <f t="shared" si="280"/>
        <v>0</v>
      </c>
      <c r="Z810">
        <f t="shared" si="281"/>
        <v>0</v>
      </c>
      <c r="AA810">
        <f t="shared" si="282"/>
        <v>0</v>
      </c>
      <c r="AB810">
        <f t="shared" si="283"/>
        <v>0</v>
      </c>
      <c r="AC810">
        <f t="shared" si="284"/>
        <v>0</v>
      </c>
      <c r="AD810">
        <f t="shared" si="278"/>
        <v>0</v>
      </c>
      <c r="AE810">
        <f t="shared" si="285"/>
        <v>0</v>
      </c>
      <c r="AF810" s="3">
        <f t="shared" si="286"/>
        <v>0</v>
      </c>
      <c r="AH810">
        <f t="shared" si="287"/>
        <v>0</v>
      </c>
    </row>
    <row r="811" spans="1:34" hidden="1" outlineLevel="2" x14ac:dyDescent="0.25">
      <c r="B811" t="s">
        <v>459</v>
      </c>
      <c r="C811" s="73">
        <f>C794</f>
        <v>2</v>
      </c>
      <c r="D811" s="73" t="s">
        <v>683</v>
      </c>
      <c r="E811" s="73">
        <f>E794</f>
        <v>5</v>
      </c>
      <c r="F811" s="73">
        <f>F794</f>
        <v>21</v>
      </c>
      <c r="G811" s="73">
        <f>G794</f>
        <v>24</v>
      </c>
      <c r="H811" s="73">
        <f>H794</f>
        <v>0</v>
      </c>
      <c r="M811" s="2"/>
      <c r="N811" s="73">
        <f>N794</f>
        <v>0</v>
      </c>
      <c r="O811" s="73" t="str">
        <f>O794</f>
        <v>N</v>
      </c>
      <c r="P811" s="45" t="str">
        <f t="shared" si="288"/>
        <v>Beide</v>
      </c>
      <c r="Q811" s="73"/>
      <c r="R811" s="73"/>
      <c r="S811" s="73"/>
      <c r="T811" s="73">
        <f>T794/2</f>
        <v>3.5</v>
      </c>
      <c r="V811" s="74">
        <f>V794*2</f>
        <v>120000</v>
      </c>
      <c r="X811">
        <f t="shared" si="279"/>
        <v>0</v>
      </c>
      <c r="Y811">
        <f t="shared" si="280"/>
        <v>0</v>
      </c>
      <c r="Z811">
        <f t="shared" si="281"/>
        <v>0</v>
      </c>
      <c r="AA811">
        <f t="shared" si="282"/>
        <v>0</v>
      </c>
      <c r="AB811">
        <f t="shared" si="283"/>
        <v>0</v>
      </c>
      <c r="AC811">
        <f t="shared" si="284"/>
        <v>0</v>
      </c>
      <c r="AD811">
        <f t="shared" si="278"/>
        <v>0</v>
      </c>
      <c r="AE811">
        <f t="shared" si="285"/>
        <v>0</v>
      </c>
      <c r="AF811" s="3">
        <f t="shared" si="286"/>
        <v>0</v>
      </c>
      <c r="AH811">
        <f t="shared" si="287"/>
        <v>0</v>
      </c>
    </row>
    <row r="812" spans="1:34" hidden="1" outlineLevel="2" x14ac:dyDescent="0.25">
      <c r="B812" t="s">
        <v>461</v>
      </c>
      <c r="C812" s="73">
        <f>C794</f>
        <v>2</v>
      </c>
      <c r="D812" s="73" t="s">
        <v>684</v>
      </c>
      <c r="E812" s="73">
        <f>E794</f>
        <v>5</v>
      </c>
      <c r="F812" s="73">
        <f>F794</f>
        <v>21</v>
      </c>
      <c r="G812" s="73">
        <f>G794</f>
        <v>24</v>
      </c>
      <c r="H812" s="73">
        <f>H794</f>
        <v>0</v>
      </c>
      <c r="M812" s="2"/>
      <c r="N812" s="73">
        <f>N794</f>
        <v>0</v>
      </c>
      <c r="O812" s="73" t="str">
        <f>O794</f>
        <v>N</v>
      </c>
      <c r="P812" s="45" t="str">
        <f t="shared" si="288"/>
        <v>Beide</v>
      </c>
      <c r="Q812" s="73"/>
      <c r="R812" s="73"/>
      <c r="S812" s="73"/>
      <c r="T812" s="73">
        <f>T794</f>
        <v>7</v>
      </c>
      <c r="V812" s="74">
        <f>V794</f>
        <v>60000</v>
      </c>
      <c r="X812">
        <f t="shared" si="279"/>
        <v>0</v>
      </c>
      <c r="Y812">
        <f t="shared" si="280"/>
        <v>0</v>
      </c>
      <c r="Z812">
        <f t="shared" si="281"/>
        <v>0</v>
      </c>
      <c r="AA812">
        <f t="shared" si="282"/>
        <v>0</v>
      </c>
      <c r="AB812">
        <f t="shared" si="283"/>
        <v>0</v>
      </c>
      <c r="AC812">
        <f t="shared" si="284"/>
        <v>0</v>
      </c>
      <c r="AD812">
        <f t="shared" si="278"/>
        <v>0</v>
      </c>
      <c r="AE812">
        <f t="shared" si="285"/>
        <v>0</v>
      </c>
      <c r="AF812" s="3">
        <f t="shared" si="286"/>
        <v>0</v>
      </c>
      <c r="AH812">
        <f t="shared" si="287"/>
        <v>0</v>
      </c>
    </row>
    <row r="813" spans="1:34" hidden="1" outlineLevel="2" x14ac:dyDescent="0.25">
      <c r="B813" t="s">
        <v>466</v>
      </c>
      <c r="C813" s="73">
        <f>C794</f>
        <v>2</v>
      </c>
      <c r="D813" s="73" t="s">
        <v>684</v>
      </c>
      <c r="E813" s="73">
        <f>E794</f>
        <v>5</v>
      </c>
      <c r="F813" s="73">
        <f>F794</f>
        <v>21</v>
      </c>
      <c r="G813" s="73">
        <f>G794/2</f>
        <v>12</v>
      </c>
      <c r="H813" s="73">
        <f>H794</f>
        <v>0</v>
      </c>
      <c r="M813" s="2"/>
      <c r="N813" s="73">
        <f>N794</f>
        <v>0</v>
      </c>
      <c r="O813" s="73" t="str">
        <f>O794</f>
        <v>N</v>
      </c>
      <c r="P813" s="45" t="str">
        <f t="shared" si="288"/>
        <v>Beide</v>
      </c>
      <c r="Q813" s="73"/>
      <c r="R813" s="73"/>
      <c r="S813" s="73"/>
      <c r="T813" s="73">
        <f>T794*1.3</f>
        <v>9.1</v>
      </c>
      <c r="V813" s="74">
        <f>V794*2</f>
        <v>120000</v>
      </c>
      <c r="X813">
        <f t="shared" si="279"/>
        <v>0</v>
      </c>
      <c r="Y813">
        <f t="shared" si="280"/>
        <v>0</v>
      </c>
      <c r="Z813">
        <f t="shared" si="281"/>
        <v>0</v>
      </c>
      <c r="AA813">
        <f t="shared" si="282"/>
        <v>0</v>
      </c>
      <c r="AB813">
        <f t="shared" si="283"/>
        <v>0</v>
      </c>
      <c r="AC813">
        <f t="shared" si="284"/>
        <v>0</v>
      </c>
      <c r="AD813">
        <f t="shared" si="278"/>
        <v>0</v>
      </c>
      <c r="AE813">
        <f t="shared" si="285"/>
        <v>0</v>
      </c>
      <c r="AF813" s="3">
        <f t="shared" si="286"/>
        <v>0</v>
      </c>
      <c r="AH813">
        <f t="shared" si="287"/>
        <v>0</v>
      </c>
    </row>
    <row r="814" spans="1:34" s="25" customFormat="1" hidden="1" outlineLevel="1" collapsed="1" x14ac:dyDescent="0.25">
      <c r="A814" s="25" t="s">
        <v>409</v>
      </c>
      <c r="B814" s="25" t="s">
        <v>53</v>
      </c>
      <c r="C814" s="45">
        <v>4</v>
      </c>
      <c r="D814" s="45" t="s">
        <v>684</v>
      </c>
      <c r="E814" s="45">
        <v>10</v>
      </c>
      <c r="F814" s="45">
        <v>21</v>
      </c>
      <c r="G814" s="45">
        <v>12</v>
      </c>
      <c r="H814" s="45">
        <v>1</v>
      </c>
      <c r="I814" s="2"/>
      <c r="J814" s="2"/>
      <c r="K814" s="2"/>
      <c r="L814" s="2"/>
      <c r="M814" s="2"/>
      <c r="N814" s="45">
        <v>0</v>
      </c>
      <c r="O814" s="45" t="s">
        <v>636</v>
      </c>
      <c r="P814" s="45" t="str">
        <f t="shared" ref="P814:P833" si="289">IF(P768="Beide",P768,"Innere Sphäre")</f>
        <v>Beide</v>
      </c>
      <c r="Q814" s="45">
        <v>6</v>
      </c>
      <c r="R814" s="45">
        <v>3</v>
      </c>
      <c r="S814" s="45">
        <v>108</v>
      </c>
      <c r="T814" s="45">
        <v>11</v>
      </c>
      <c r="U814" s="48">
        <v>200000</v>
      </c>
      <c r="V814" s="48">
        <v>60000</v>
      </c>
      <c r="X814" s="25">
        <f t="shared" si="279"/>
        <v>0</v>
      </c>
      <c r="Y814" s="25">
        <f t="shared" si="280"/>
        <v>0</v>
      </c>
      <c r="Z814" s="25">
        <f t="shared" si="281"/>
        <v>0</v>
      </c>
      <c r="AA814" s="25">
        <f t="shared" si="282"/>
        <v>0</v>
      </c>
      <c r="AB814" s="25">
        <f t="shared" si="283"/>
        <v>0</v>
      </c>
      <c r="AC814" s="25">
        <f t="shared" si="284"/>
        <v>0</v>
      </c>
      <c r="AD814" s="25">
        <f t="shared" si="278"/>
        <v>0</v>
      </c>
      <c r="AE814" s="25">
        <f t="shared" si="285"/>
        <v>0</v>
      </c>
      <c r="AF814" s="48">
        <f t="shared" si="286"/>
        <v>0</v>
      </c>
      <c r="AH814" s="25">
        <f t="shared" si="287"/>
        <v>0</v>
      </c>
    </row>
    <row r="815" spans="1:34" hidden="1" outlineLevel="2" x14ac:dyDescent="0.25">
      <c r="B815" t="s">
        <v>463</v>
      </c>
      <c r="C815" s="73">
        <f>C814</f>
        <v>4</v>
      </c>
      <c r="D815" s="73" t="s">
        <v>693</v>
      </c>
      <c r="E815" s="73">
        <f>E814</f>
        <v>10</v>
      </c>
      <c r="F815" s="73">
        <f>F814</f>
        <v>21</v>
      </c>
      <c r="G815" s="73">
        <f>G814</f>
        <v>12</v>
      </c>
      <c r="H815" s="73">
        <f>H814</f>
        <v>1</v>
      </c>
      <c r="M815" s="2"/>
      <c r="N815" s="73">
        <f>N814</f>
        <v>0</v>
      </c>
      <c r="O815" s="73" t="str">
        <f>O814</f>
        <v>N</v>
      </c>
      <c r="P815" s="45" t="str">
        <f t="shared" si="289"/>
        <v>Beide</v>
      </c>
      <c r="Q815" s="73"/>
      <c r="R815" s="73"/>
      <c r="S815" s="73"/>
      <c r="T815" s="73">
        <f>T814</f>
        <v>11</v>
      </c>
      <c r="V815" s="74">
        <f>V814*3</f>
        <v>180000</v>
      </c>
      <c r="X815">
        <f t="shared" si="279"/>
        <v>0</v>
      </c>
      <c r="Y815">
        <f t="shared" si="280"/>
        <v>0</v>
      </c>
      <c r="Z815">
        <f t="shared" si="281"/>
        <v>0</v>
      </c>
      <c r="AA815">
        <f t="shared" si="282"/>
        <v>0</v>
      </c>
      <c r="AB815">
        <f t="shared" si="283"/>
        <v>0</v>
      </c>
      <c r="AC815">
        <f t="shared" si="284"/>
        <v>0</v>
      </c>
      <c r="AD815">
        <f t="shared" si="278"/>
        <v>0</v>
      </c>
      <c r="AE815">
        <f t="shared" si="285"/>
        <v>0</v>
      </c>
      <c r="AF815" s="3">
        <f t="shared" si="286"/>
        <v>0</v>
      </c>
      <c r="AH815">
        <f t="shared" si="287"/>
        <v>0</v>
      </c>
    </row>
    <row r="816" spans="1:34" hidden="1" outlineLevel="2" x14ac:dyDescent="0.25">
      <c r="B816" t="s">
        <v>279</v>
      </c>
      <c r="C816" s="73">
        <f>C814</f>
        <v>4</v>
      </c>
      <c r="D816" s="73" t="s">
        <v>683</v>
      </c>
      <c r="E816" s="73">
        <f>E814*0.8</f>
        <v>8</v>
      </c>
      <c r="F816" s="73">
        <f>F814</f>
        <v>21</v>
      </c>
      <c r="G816" s="73">
        <f>G814</f>
        <v>12</v>
      </c>
      <c r="H816" s="73">
        <f>H814</f>
        <v>1</v>
      </c>
      <c r="M816" s="2"/>
      <c r="N816" s="73">
        <f>N814</f>
        <v>0</v>
      </c>
      <c r="O816" s="73" t="str">
        <f>O814</f>
        <v>N</v>
      </c>
      <c r="P816" s="45" t="str">
        <f t="shared" si="289"/>
        <v>Beide</v>
      </c>
      <c r="Q816" s="73"/>
      <c r="R816" s="73"/>
      <c r="S816" s="73"/>
      <c r="T816" s="73">
        <f>T814</f>
        <v>11</v>
      </c>
      <c r="V816" s="74">
        <f>V814*1.5</f>
        <v>90000</v>
      </c>
      <c r="X816">
        <f t="shared" si="279"/>
        <v>0</v>
      </c>
      <c r="Y816">
        <f t="shared" si="280"/>
        <v>0</v>
      </c>
      <c r="Z816">
        <f t="shared" si="281"/>
        <v>0</v>
      </c>
      <c r="AA816">
        <f t="shared" si="282"/>
        <v>0</v>
      </c>
      <c r="AB816">
        <f t="shared" si="283"/>
        <v>0</v>
      </c>
      <c r="AC816">
        <f t="shared" si="284"/>
        <v>0</v>
      </c>
      <c r="AD816">
        <f t="shared" si="278"/>
        <v>0</v>
      </c>
      <c r="AE816">
        <f t="shared" si="285"/>
        <v>0</v>
      </c>
      <c r="AF816" s="3">
        <f t="shared" si="286"/>
        <v>0</v>
      </c>
      <c r="AH816">
        <f t="shared" si="287"/>
        <v>0</v>
      </c>
    </row>
    <row r="817" spans="2:34" hidden="1" outlineLevel="2" x14ac:dyDescent="0.25">
      <c r="B817" t="s">
        <v>473</v>
      </c>
      <c r="C817" s="73">
        <f>C814</f>
        <v>4</v>
      </c>
      <c r="D817" s="73" t="s">
        <v>684</v>
      </c>
      <c r="E817" s="73">
        <f>E814</f>
        <v>10</v>
      </c>
      <c r="F817" s="73">
        <f>F814</f>
        <v>21</v>
      </c>
      <c r="G817" s="73">
        <f>G814</f>
        <v>12</v>
      </c>
      <c r="H817" s="73">
        <f>H814</f>
        <v>1</v>
      </c>
      <c r="M817" s="2"/>
      <c r="N817" s="73">
        <f>N814</f>
        <v>0</v>
      </c>
      <c r="O817" s="73" t="str">
        <f>O814</f>
        <v>N</v>
      </c>
      <c r="P817" s="45" t="str">
        <f t="shared" si="289"/>
        <v>Beide</v>
      </c>
      <c r="Q817" s="73"/>
      <c r="R817" s="73"/>
      <c r="S817" s="73"/>
      <c r="T817" s="73">
        <f>T814</f>
        <v>11</v>
      </c>
      <c r="V817" s="74">
        <f>V814*2</f>
        <v>120000</v>
      </c>
      <c r="X817">
        <f t="shared" si="279"/>
        <v>0</v>
      </c>
      <c r="Y817">
        <f t="shared" si="280"/>
        <v>0</v>
      </c>
      <c r="Z817">
        <f t="shared" si="281"/>
        <v>0</v>
      </c>
      <c r="AA817">
        <f t="shared" si="282"/>
        <v>0</v>
      </c>
      <c r="AB817">
        <f t="shared" si="283"/>
        <v>0</v>
      </c>
      <c r="AC817">
        <f t="shared" si="284"/>
        <v>0</v>
      </c>
      <c r="AD817">
        <f t="shared" si="278"/>
        <v>0</v>
      </c>
      <c r="AE817">
        <f t="shared" si="285"/>
        <v>0</v>
      </c>
      <c r="AF817" s="3">
        <f t="shared" si="286"/>
        <v>0</v>
      </c>
      <c r="AH817">
        <f t="shared" si="287"/>
        <v>0</v>
      </c>
    </row>
    <row r="818" spans="2:34" hidden="1" outlineLevel="2" x14ac:dyDescent="0.25">
      <c r="B818" t="s">
        <v>476</v>
      </c>
      <c r="C818" s="73">
        <f>C814</f>
        <v>4</v>
      </c>
      <c r="D818" s="73" t="s">
        <v>684</v>
      </c>
      <c r="E818" s="73">
        <f>E814</f>
        <v>10</v>
      </c>
      <c r="F818" s="73">
        <f>F814</f>
        <v>21</v>
      </c>
      <c r="G818" s="73">
        <f>G814</f>
        <v>12</v>
      </c>
      <c r="H818" s="73">
        <f>H814</f>
        <v>1</v>
      </c>
      <c r="M818" s="2"/>
      <c r="N818" s="73">
        <f>N814</f>
        <v>0</v>
      </c>
      <c r="O818" s="73" t="str">
        <f>O814</f>
        <v>N</v>
      </c>
      <c r="P818" s="45" t="str">
        <f t="shared" si="289"/>
        <v>Beide</v>
      </c>
      <c r="Q818" s="73"/>
      <c r="R818" s="73"/>
      <c r="S818" s="73"/>
      <c r="T818" s="73">
        <f>T814</f>
        <v>11</v>
      </c>
      <c r="V818" s="74">
        <f>V814*3</f>
        <v>180000</v>
      </c>
      <c r="X818">
        <f t="shared" si="279"/>
        <v>0</v>
      </c>
      <c r="Y818">
        <f t="shared" si="280"/>
        <v>0</v>
      </c>
      <c r="Z818">
        <f t="shared" si="281"/>
        <v>0</v>
      </c>
      <c r="AA818">
        <f t="shared" si="282"/>
        <v>0</v>
      </c>
      <c r="AB818">
        <f t="shared" si="283"/>
        <v>0</v>
      </c>
      <c r="AC818">
        <f t="shared" si="284"/>
        <v>0</v>
      </c>
      <c r="AD818">
        <f t="shared" si="278"/>
        <v>0</v>
      </c>
      <c r="AE818">
        <f t="shared" si="285"/>
        <v>0</v>
      </c>
      <c r="AF818" s="3">
        <f t="shared" si="286"/>
        <v>0</v>
      </c>
      <c r="AH818">
        <f t="shared" si="287"/>
        <v>0</v>
      </c>
    </row>
    <row r="819" spans="2:34" hidden="1" outlineLevel="2" x14ac:dyDescent="0.25">
      <c r="B819" t="s">
        <v>475</v>
      </c>
      <c r="C819" s="73">
        <f>C814</f>
        <v>4</v>
      </c>
      <c r="D819" s="73" t="s">
        <v>684</v>
      </c>
      <c r="E819" s="73">
        <f>E814</f>
        <v>10</v>
      </c>
      <c r="F819" s="73">
        <f>F814</f>
        <v>21</v>
      </c>
      <c r="G819" s="73">
        <f>G814</f>
        <v>12</v>
      </c>
      <c r="H819" s="73">
        <f>H814</f>
        <v>1</v>
      </c>
      <c r="M819" s="2"/>
      <c r="N819" s="73">
        <f>N814</f>
        <v>0</v>
      </c>
      <c r="O819" s="73" t="str">
        <f>O814</f>
        <v>N</v>
      </c>
      <c r="P819" s="45" t="str">
        <f t="shared" si="289"/>
        <v>Beide</v>
      </c>
      <c r="Q819" s="73"/>
      <c r="R819" s="73"/>
      <c r="S819" s="73"/>
      <c r="T819" s="73">
        <f>T814</f>
        <v>11</v>
      </c>
      <c r="V819" s="74">
        <f>V814</f>
        <v>60000</v>
      </c>
      <c r="X819">
        <f t="shared" si="279"/>
        <v>0</v>
      </c>
      <c r="Y819">
        <f t="shared" si="280"/>
        <v>0</v>
      </c>
      <c r="Z819">
        <f t="shared" si="281"/>
        <v>0</v>
      </c>
      <c r="AA819">
        <f t="shared" si="282"/>
        <v>0</v>
      </c>
      <c r="AB819">
        <f t="shared" si="283"/>
        <v>0</v>
      </c>
      <c r="AC819">
        <f t="shared" si="284"/>
        <v>0</v>
      </c>
      <c r="AD819">
        <f t="shared" si="278"/>
        <v>0</v>
      </c>
      <c r="AE819">
        <f t="shared" si="285"/>
        <v>0</v>
      </c>
      <c r="AF819" s="3">
        <f t="shared" si="286"/>
        <v>0</v>
      </c>
      <c r="AH819">
        <f t="shared" si="287"/>
        <v>0</v>
      </c>
    </row>
    <row r="820" spans="2:34" hidden="1" outlineLevel="2" x14ac:dyDescent="0.25">
      <c r="B820" t="s">
        <v>474</v>
      </c>
      <c r="C820" s="73">
        <f>C814</f>
        <v>4</v>
      </c>
      <c r="D820" s="73" t="s">
        <v>684</v>
      </c>
      <c r="E820" s="73">
        <f>E814</f>
        <v>10</v>
      </c>
      <c r="F820" s="73">
        <f>F814</f>
        <v>21</v>
      </c>
      <c r="G820" s="73">
        <f>G814</f>
        <v>12</v>
      </c>
      <c r="H820" s="73">
        <f>H814</f>
        <v>1</v>
      </c>
      <c r="M820" s="2"/>
      <c r="N820" s="73">
        <f>N814</f>
        <v>0</v>
      </c>
      <c r="O820" s="73" t="str">
        <f>O814</f>
        <v>N</v>
      </c>
      <c r="P820" s="45" t="str">
        <f t="shared" si="289"/>
        <v>Beide</v>
      </c>
      <c r="Q820" s="73"/>
      <c r="R820" s="73"/>
      <c r="S820" s="73"/>
      <c r="T820" s="73">
        <f>T814</f>
        <v>11</v>
      </c>
      <c r="V820" s="74">
        <f>V814*4</f>
        <v>240000</v>
      </c>
      <c r="X820">
        <f t="shared" si="279"/>
        <v>0</v>
      </c>
      <c r="Y820">
        <f t="shared" si="280"/>
        <v>0</v>
      </c>
      <c r="Z820">
        <f t="shared" si="281"/>
        <v>0</v>
      </c>
      <c r="AA820">
        <f t="shared" si="282"/>
        <v>0</v>
      </c>
      <c r="AB820">
        <f t="shared" si="283"/>
        <v>0</v>
      </c>
      <c r="AC820">
        <f t="shared" si="284"/>
        <v>0</v>
      </c>
      <c r="AD820">
        <f t="shared" si="278"/>
        <v>0</v>
      </c>
      <c r="AE820">
        <f t="shared" si="285"/>
        <v>0</v>
      </c>
      <c r="AF820" s="3">
        <f t="shared" si="286"/>
        <v>0</v>
      </c>
      <c r="AH820">
        <f t="shared" si="287"/>
        <v>0</v>
      </c>
    </row>
    <row r="821" spans="2:34" hidden="1" outlineLevel="2" x14ac:dyDescent="0.25">
      <c r="B821" t="s">
        <v>480</v>
      </c>
      <c r="C821" s="73">
        <f>C814</f>
        <v>4</v>
      </c>
      <c r="D821" s="73" t="s">
        <v>684</v>
      </c>
      <c r="E821" s="73">
        <f>E814</f>
        <v>10</v>
      </c>
      <c r="F821" s="73">
        <f>F814</f>
        <v>21</v>
      </c>
      <c r="G821" s="73">
        <f>G814</f>
        <v>12</v>
      </c>
      <c r="H821" s="73">
        <f>H814</f>
        <v>1</v>
      </c>
      <c r="M821" s="2"/>
      <c r="N821" s="73">
        <f>N814</f>
        <v>0</v>
      </c>
      <c r="O821" s="73" t="str">
        <f>O814</f>
        <v>N</v>
      </c>
      <c r="P821" s="45" t="str">
        <f t="shared" si="289"/>
        <v>Beide</v>
      </c>
      <c r="Q821" s="73"/>
      <c r="R821" s="73"/>
      <c r="S821" s="73"/>
      <c r="T821" s="73">
        <f>T814</f>
        <v>11</v>
      </c>
      <c r="V821" s="74">
        <f>V814*2.5</f>
        <v>150000</v>
      </c>
      <c r="X821">
        <f t="shared" si="279"/>
        <v>0</v>
      </c>
      <c r="Y821">
        <f t="shared" si="280"/>
        <v>0</v>
      </c>
      <c r="Z821">
        <f t="shared" si="281"/>
        <v>0</v>
      </c>
      <c r="AA821">
        <f t="shared" si="282"/>
        <v>0</v>
      </c>
      <c r="AB821">
        <f t="shared" si="283"/>
        <v>0</v>
      </c>
      <c r="AC821">
        <f t="shared" si="284"/>
        <v>0</v>
      </c>
      <c r="AD821">
        <f t="shared" si="278"/>
        <v>0</v>
      </c>
      <c r="AE821">
        <f t="shared" si="285"/>
        <v>0</v>
      </c>
      <c r="AF821" s="3">
        <f t="shared" si="286"/>
        <v>0</v>
      </c>
      <c r="AH821">
        <f t="shared" si="287"/>
        <v>0</v>
      </c>
    </row>
    <row r="822" spans="2:34" hidden="1" outlineLevel="2" x14ac:dyDescent="0.25">
      <c r="B822" t="s">
        <v>481</v>
      </c>
      <c r="C822" s="73">
        <f>C814</f>
        <v>4</v>
      </c>
      <c r="D822" s="73" t="s">
        <v>684</v>
      </c>
      <c r="E822" s="73">
        <f>E814</f>
        <v>10</v>
      </c>
      <c r="F822" s="73">
        <f>F814</f>
        <v>21</v>
      </c>
      <c r="G822" s="73">
        <f>G814/2</f>
        <v>6</v>
      </c>
      <c r="H822" s="73">
        <f>H814</f>
        <v>1</v>
      </c>
      <c r="M822" s="2"/>
      <c r="N822" s="73">
        <f>N814+2</f>
        <v>2</v>
      </c>
      <c r="O822" s="73" t="str">
        <f>O814</f>
        <v>N</v>
      </c>
      <c r="P822" s="45" t="str">
        <f t="shared" si="289"/>
        <v>Beide</v>
      </c>
      <c r="Q822" s="73"/>
      <c r="R822" s="73"/>
      <c r="S822" s="73"/>
      <c r="T822" s="73">
        <f>T814</f>
        <v>11</v>
      </c>
      <c r="V822" s="74">
        <f>V814*2</f>
        <v>120000</v>
      </c>
      <c r="X822">
        <f t="shared" si="279"/>
        <v>0</v>
      </c>
      <c r="Y822">
        <f t="shared" si="280"/>
        <v>0</v>
      </c>
      <c r="Z822">
        <f t="shared" si="281"/>
        <v>0</v>
      </c>
      <c r="AA822">
        <f t="shared" si="282"/>
        <v>0</v>
      </c>
      <c r="AB822">
        <f t="shared" si="283"/>
        <v>0</v>
      </c>
      <c r="AC822">
        <f t="shared" si="284"/>
        <v>0</v>
      </c>
      <c r="AD822">
        <f t="shared" si="278"/>
        <v>0</v>
      </c>
      <c r="AE822">
        <f t="shared" si="285"/>
        <v>0</v>
      </c>
      <c r="AF822" s="3">
        <f t="shared" si="286"/>
        <v>0</v>
      </c>
      <c r="AH822">
        <f t="shared" si="287"/>
        <v>0</v>
      </c>
    </row>
    <row r="823" spans="2:34" hidden="1" outlineLevel="2" x14ac:dyDescent="0.25">
      <c r="B823" t="s">
        <v>477</v>
      </c>
      <c r="C823" s="73">
        <f>C814</f>
        <v>4</v>
      </c>
      <c r="D823" s="73" t="s">
        <v>684</v>
      </c>
      <c r="E823" s="73">
        <f>E814</f>
        <v>10</v>
      </c>
      <c r="F823" s="73">
        <f>F814</f>
        <v>21</v>
      </c>
      <c r="G823" s="73">
        <f>G814</f>
        <v>12</v>
      </c>
      <c r="H823" s="73">
        <f>H814</f>
        <v>1</v>
      </c>
      <c r="M823" s="2"/>
      <c r="N823" s="73">
        <f>N814</f>
        <v>0</v>
      </c>
      <c r="O823" s="73" t="str">
        <f>O814</f>
        <v>N</v>
      </c>
      <c r="P823" s="45" t="str">
        <f t="shared" si="289"/>
        <v>Beide</v>
      </c>
      <c r="Q823" s="73"/>
      <c r="R823" s="73"/>
      <c r="S823" s="73"/>
      <c r="T823" s="73">
        <f>T814</f>
        <v>11</v>
      </c>
      <c r="V823" s="74">
        <f>V814*3</f>
        <v>180000</v>
      </c>
      <c r="X823">
        <f t="shared" si="279"/>
        <v>0</v>
      </c>
      <c r="Y823">
        <f t="shared" si="280"/>
        <v>0</v>
      </c>
      <c r="Z823">
        <f t="shared" si="281"/>
        <v>0</v>
      </c>
      <c r="AA823">
        <f t="shared" si="282"/>
        <v>0</v>
      </c>
      <c r="AB823">
        <f t="shared" si="283"/>
        <v>0</v>
      </c>
      <c r="AC823">
        <f t="shared" si="284"/>
        <v>0</v>
      </c>
      <c r="AD823">
        <f t="shared" si="278"/>
        <v>0</v>
      </c>
      <c r="AE823">
        <f t="shared" si="285"/>
        <v>0</v>
      </c>
      <c r="AF823" s="3">
        <f t="shared" si="286"/>
        <v>0</v>
      </c>
      <c r="AH823">
        <f t="shared" si="287"/>
        <v>0</v>
      </c>
    </row>
    <row r="824" spans="2:34" hidden="1" outlineLevel="2" x14ac:dyDescent="0.25">
      <c r="B824" t="s">
        <v>462</v>
      </c>
      <c r="C824" s="73">
        <f>C814</f>
        <v>4</v>
      </c>
      <c r="D824" s="73" t="s">
        <v>684</v>
      </c>
      <c r="E824" s="73">
        <f>E814</f>
        <v>10</v>
      </c>
      <c r="F824" s="73">
        <f>F814</f>
        <v>21</v>
      </c>
      <c r="G824" s="73">
        <f>G814</f>
        <v>12</v>
      </c>
      <c r="H824" s="73">
        <f>H814</f>
        <v>1</v>
      </c>
      <c r="M824" s="2"/>
      <c r="N824" s="73">
        <f>N814</f>
        <v>0</v>
      </c>
      <c r="O824" s="73" t="str">
        <f>O814</f>
        <v>N</v>
      </c>
      <c r="P824" s="45" t="str">
        <f t="shared" si="289"/>
        <v>Beide</v>
      </c>
      <c r="Q824" s="73"/>
      <c r="R824" s="73"/>
      <c r="S824" s="73"/>
      <c r="T824" s="73">
        <f>T814</f>
        <v>11</v>
      </c>
      <c r="V824" s="74">
        <f>V814*5</f>
        <v>300000</v>
      </c>
      <c r="X824">
        <f t="shared" si="279"/>
        <v>0</v>
      </c>
      <c r="Y824">
        <f t="shared" si="280"/>
        <v>0</v>
      </c>
      <c r="Z824">
        <f t="shared" si="281"/>
        <v>0</v>
      </c>
      <c r="AA824">
        <f t="shared" si="282"/>
        <v>0</v>
      </c>
      <c r="AB824">
        <f t="shared" si="283"/>
        <v>0</v>
      </c>
      <c r="AC824">
        <f t="shared" si="284"/>
        <v>0</v>
      </c>
      <c r="AD824">
        <f t="shared" si="278"/>
        <v>0</v>
      </c>
      <c r="AE824">
        <f t="shared" si="285"/>
        <v>0</v>
      </c>
      <c r="AF824" s="3">
        <f t="shared" si="286"/>
        <v>0</v>
      </c>
      <c r="AH824">
        <f t="shared" si="287"/>
        <v>0</v>
      </c>
    </row>
    <row r="825" spans="2:34" hidden="1" outlineLevel="2" x14ac:dyDescent="0.25">
      <c r="B825" t="s">
        <v>457</v>
      </c>
      <c r="C825" s="73">
        <f>C814</f>
        <v>4</v>
      </c>
      <c r="D825" s="73" t="s">
        <v>684</v>
      </c>
      <c r="E825" s="73">
        <f>E814</f>
        <v>10</v>
      </c>
      <c r="F825" s="73">
        <f>F814</f>
        <v>21</v>
      </c>
      <c r="G825" s="73">
        <f>G814</f>
        <v>12</v>
      </c>
      <c r="H825" s="73">
        <f>H814</f>
        <v>1</v>
      </c>
      <c r="M825" s="2"/>
      <c r="N825" s="73">
        <f>N814</f>
        <v>0</v>
      </c>
      <c r="O825" s="73" t="str">
        <f>O814</f>
        <v>N</v>
      </c>
      <c r="P825" s="45" t="str">
        <f t="shared" si="289"/>
        <v>Beide</v>
      </c>
      <c r="Q825" s="73"/>
      <c r="R825" s="73"/>
      <c r="S825" s="73"/>
      <c r="T825" s="73">
        <f>T814</f>
        <v>11</v>
      </c>
      <c r="V825" s="74">
        <f>V814*2</f>
        <v>120000</v>
      </c>
      <c r="X825">
        <f t="shared" si="279"/>
        <v>0</v>
      </c>
      <c r="Y825">
        <f t="shared" si="280"/>
        <v>0</v>
      </c>
      <c r="Z825">
        <f t="shared" si="281"/>
        <v>0</v>
      </c>
      <c r="AA825">
        <f t="shared" si="282"/>
        <v>0</v>
      </c>
      <c r="AB825">
        <f t="shared" si="283"/>
        <v>0</v>
      </c>
      <c r="AC825">
        <f t="shared" si="284"/>
        <v>0</v>
      </c>
      <c r="AD825">
        <f t="shared" si="278"/>
        <v>0</v>
      </c>
      <c r="AE825">
        <f t="shared" si="285"/>
        <v>0</v>
      </c>
      <c r="AF825" s="3">
        <f t="shared" si="286"/>
        <v>0</v>
      </c>
      <c r="AH825">
        <f t="shared" si="287"/>
        <v>0</v>
      </c>
    </row>
    <row r="826" spans="2:34" hidden="1" outlineLevel="2" x14ac:dyDescent="0.25">
      <c r="B826" t="s">
        <v>464</v>
      </c>
      <c r="C826" s="73">
        <f>C814</f>
        <v>4</v>
      </c>
      <c r="D826" s="73" t="s">
        <v>684</v>
      </c>
      <c r="E826" s="73">
        <f>E814</f>
        <v>10</v>
      </c>
      <c r="F826" s="73">
        <f>F814</f>
        <v>21</v>
      </c>
      <c r="G826" s="73">
        <f>G814</f>
        <v>12</v>
      </c>
      <c r="H826" s="73">
        <f>H814</f>
        <v>1</v>
      </c>
      <c r="M826" s="2"/>
      <c r="N826" s="73">
        <f>N814</f>
        <v>0</v>
      </c>
      <c r="O826" s="73" t="str">
        <f>O814</f>
        <v>N</v>
      </c>
      <c r="P826" s="45" t="str">
        <f t="shared" si="289"/>
        <v>Beide</v>
      </c>
      <c r="Q826" s="73"/>
      <c r="R826" s="73"/>
      <c r="S826" s="73"/>
      <c r="T826" s="73">
        <f>T814</f>
        <v>11</v>
      </c>
      <c r="V826" s="74">
        <f>V814*4</f>
        <v>240000</v>
      </c>
      <c r="X826">
        <f t="shared" si="279"/>
        <v>0</v>
      </c>
      <c r="Y826">
        <f t="shared" si="280"/>
        <v>0</v>
      </c>
      <c r="Z826">
        <f t="shared" si="281"/>
        <v>0</v>
      </c>
      <c r="AA826">
        <f t="shared" si="282"/>
        <v>0</v>
      </c>
      <c r="AB826">
        <f t="shared" si="283"/>
        <v>0</v>
      </c>
      <c r="AC826">
        <f t="shared" si="284"/>
        <v>0</v>
      </c>
      <c r="AD826">
        <f t="shared" si="278"/>
        <v>0</v>
      </c>
      <c r="AE826">
        <f t="shared" si="285"/>
        <v>0</v>
      </c>
      <c r="AF826" s="3">
        <f t="shared" si="286"/>
        <v>0</v>
      </c>
      <c r="AH826">
        <f t="shared" si="287"/>
        <v>0</v>
      </c>
    </row>
    <row r="827" spans="2:34" hidden="1" outlineLevel="2" x14ac:dyDescent="0.25">
      <c r="B827" t="s">
        <v>458</v>
      </c>
      <c r="C827" s="73">
        <f>C814</f>
        <v>4</v>
      </c>
      <c r="D827" s="73" t="s">
        <v>684</v>
      </c>
      <c r="E827" s="73">
        <f>E814</f>
        <v>10</v>
      </c>
      <c r="F827" s="73">
        <f>F814</f>
        <v>21</v>
      </c>
      <c r="G827" s="73">
        <f>G814</f>
        <v>12</v>
      </c>
      <c r="H827" s="73">
        <f>H814</f>
        <v>1</v>
      </c>
      <c r="M827" s="2"/>
      <c r="N827" s="73">
        <f>N814</f>
        <v>0</v>
      </c>
      <c r="O827" s="73" t="str">
        <f>O814</f>
        <v>N</v>
      </c>
      <c r="P827" s="45" t="str">
        <f t="shared" si="289"/>
        <v>Beide</v>
      </c>
      <c r="Q827" s="73"/>
      <c r="R827" s="73"/>
      <c r="S827" s="73"/>
      <c r="T827" s="73">
        <f>T814*1.2</f>
        <v>13.2</v>
      </c>
      <c r="V827" s="74">
        <f>V814*2</f>
        <v>120000</v>
      </c>
      <c r="X827">
        <f t="shared" si="279"/>
        <v>0</v>
      </c>
      <c r="Y827">
        <f t="shared" si="280"/>
        <v>0</v>
      </c>
      <c r="Z827">
        <f t="shared" si="281"/>
        <v>0</v>
      </c>
      <c r="AA827">
        <f t="shared" si="282"/>
        <v>0</v>
      </c>
      <c r="AB827">
        <f t="shared" si="283"/>
        <v>0</v>
      </c>
      <c r="AC827">
        <f t="shared" si="284"/>
        <v>0</v>
      </c>
      <c r="AD827">
        <f t="shared" si="278"/>
        <v>0</v>
      </c>
      <c r="AE827">
        <f t="shared" si="285"/>
        <v>0</v>
      </c>
      <c r="AF827" s="3">
        <f t="shared" si="286"/>
        <v>0</v>
      </c>
      <c r="AH827">
        <f t="shared" si="287"/>
        <v>0</v>
      </c>
    </row>
    <row r="828" spans="2:34" hidden="1" outlineLevel="2" x14ac:dyDescent="0.25">
      <c r="B828" t="s">
        <v>233</v>
      </c>
      <c r="C828" s="73">
        <f>C814</f>
        <v>4</v>
      </c>
      <c r="D828" s="73" t="s">
        <v>684</v>
      </c>
      <c r="E828" s="73">
        <f>E814</f>
        <v>10</v>
      </c>
      <c r="F828" s="73">
        <f>F814</f>
        <v>21</v>
      </c>
      <c r="G828" s="73">
        <f>G814</f>
        <v>12</v>
      </c>
      <c r="H828" s="73">
        <f>H814</f>
        <v>1</v>
      </c>
      <c r="M828" s="2"/>
      <c r="N828" s="73">
        <f>N814</f>
        <v>0</v>
      </c>
      <c r="O828" s="73" t="str">
        <f>O814</f>
        <v>N</v>
      </c>
      <c r="P828" s="45" t="str">
        <f t="shared" si="289"/>
        <v>Beide</v>
      </c>
      <c r="Q828" s="73"/>
      <c r="R828" s="73"/>
      <c r="S828" s="73"/>
      <c r="T828" s="73">
        <f>T814</f>
        <v>11</v>
      </c>
      <c r="V828" s="74">
        <f>V814*1.5</f>
        <v>90000</v>
      </c>
      <c r="X828">
        <f t="shared" si="279"/>
        <v>0</v>
      </c>
      <c r="Y828">
        <f t="shared" si="280"/>
        <v>0</v>
      </c>
      <c r="Z828">
        <f t="shared" si="281"/>
        <v>0</v>
      </c>
      <c r="AA828">
        <f t="shared" si="282"/>
        <v>0</v>
      </c>
      <c r="AB828">
        <f t="shared" si="283"/>
        <v>0</v>
      </c>
      <c r="AC828">
        <f t="shared" si="284"/>
        <v>0</v>
      </c>
      <c r="AD828">
        <f t="shared" si="278"/>
        <v>0</v>
      </c>
      <c r="AE828">
        <f t="shared" si="285"/>
        <v>0</v>
      </c>
      <c r="AF828" s="3">
        <f t="shared" si="286"/>
        <v>0</v>
      </c>
      <c r="AH828">
        <f t="shared" si="287"/>
        <v>0</v>
      </c>
    </row>
    <row r="829" spans="2:34" hidden="1" outlineLevel="2" x14ac:dyDescent="0.25">
      <c r="B829" t="s">
        <v>478</v>
      </c>
      <c r="C829" s="73">
        <f>C814</f>
        <v>4</v>
      </c>
      <c r="D829" s="73" t="s">
        <v>684</v>
      </c>
      <c r="E829" s="73">
        <f>E814</f>
        <v>10</v>
      </c>
      <c r="F829" s="73">
        <f>F814</f>
        <v>21</v>
      </c>
      <c r="G829" s="73">
        <f>G814</f>
        <v>12</v>
      </c>
      <c r="H829" s="73">
        <f>H814</f>
        <v>1</v>
      </c>
      <c r="M829" s="2"/>
      <c r="N829" s="73">
        <f>N814</f>
        <v>0</v>
      </c>
      <c r="O829" s="73" t="str">
        <f>O814</f>
        <v>N</v>
      </c>
      <c r="P829" s="45" t="str">
        <f t="shared" si="289"/>
        <v>Beide</v>
      </c>
      <c r="Q829" s="73"/>
      <c r="R829" s="73"/>
      <c r="S829" s="73"/>
      <c r="T829" s="73">
        <f>T814</f>
        <v>11</v>
      </c>
      <c r="V829" s="74">
        <f>V814*2</f>
        <v>120000</v>
      </c>
      <c r="X829">
        <f t="shared" si="279"/>
        <v>0</v>
      </c>
      <c r="Y829">
        <f t="shared" si="280"/>
        <v>0</v>
      </c>
      <c r="Z829">
        <f t="shared" si="281"/>
        <v>0</v>
      </c>
      <c r="AA829">
        <f t="shared" si="282"/>
        <v>0</v>
      </c>
      <c r="AB829">
        <f t="shared" si="283"/>
        <v>0</v>
      </c>
      <c r="AC829">
        <f t="shared" si="284"/>
        <v>0</v>
      </c>
      <c r="AD829">
        <f t="shared" si="278"/>
        <v>0</v>
      </c>
      <c r="AE829">
        <f t="shared" si="285"/>
        <v>0</v>
      </c>
      <c r="AF829" s="3">
        <f t="shared" si="286"/>
        <v>0</v>
      </c>
      <c r="AH829">
        <f t="shared" si="287"/>
        <v>0</v>
      </c>
    </row>
    <row r="830" spans="2:34" hidden="1" outlineLevel="2" x14ac:dyDescent="0.25">
      <c r="B830" t="s">
        <v>479</v>
      </c>
      <c r="C830" s="73">
        <f>C814</f>
        <v>4</v>
      </c>
      <c r="D830" s="73" t="s">
        <v>684</v>
      </c>
      <c r="E830" s="73">
        <f>E814</f>
        <v>10</v>
      </c>
      <c r="F830" s="73">
        <f>F814</f>
        <v>21</v>
      </c>
      <c r="G830" s="73">
        <f>G814</f>
        <v>12</v>
      </c>
      <c r="H830" s="73">
        <f>H814</f>
        <v>1</v>
      </c>
      <c r="M830" s="2"/>
      <c r="N830" s="73">
        <f>N814</f>
        <v>0</v>
      </c>
      <c r="O830" s="73" t="str">
        <f>O814</f>
        <v>N</v>
      </c>
      <c r="P830" s="45" t="str">
        <f t="shared" si="289"/>
        <v>Beide</v>
      </c>
      <c r="Q830" s="73"/>
      <c r="R830" s="73"/>
      <c r="S830" s="73"/>
      <c r="T830" s="73">
        <f>T814</f>
        <v>11</v>
      </c>
      <c r="V830" s="74">
        <f>V814*3</f>
        <v>180000</v>
      </c>
      <c r="X830">
        <f t="shared" si="279"/>
        <v>0</v>
      </c>
      <c r="Y830">
        <f t="shared" si="280"/>
        <v>0</v>
      </c>
      <c r="Z830">
        <f t="shared" si="281"/>
        <v>0</v>
      </c>
      <c r="AA830">
        <f t="shared" si="282"/>
        <v>0</v>
      </c>
      <c r="AB830">
        <f t="shared" si="283"/>
        <v>0</v>
      </c>
      <c r="AC830">
        <f t="shared" si="284"/>
        <v>0</v>
      </c>
      <c r="AD830">
        <f t="shared" si="278"/>
        <v>0</v>
      </c>
      <c r="AE830">
        <f t="shared" si="285"/>
        <v>0</v>
      </c>
      <c r="AF830" s="3">
        <f t="shared" si="286"/>
        <v>0</v>
      </c>
      <c r="AH830">
        <f t="shared" si="287"/>
        <v>0</v>
      </c>
    </row>
    <row r="831" spans="2:34" hidden="1" outlineLevel="2" x14ac:dyDescent="0.25">
      <c r="B831" t="s">
        <v>459</v>
      </c>
      <c r="C831" s="73">
        <f>C814</f>
        <v>4</v>
      </c>
      <c r="D831" s="73" t="s">
        <v>683</v>
      </c>
      <c r="E831" s="73">
        <f>E814</f>
        <v>10</v>
      </c>
      <c r="F831" s="73">
        <f>F814</f>
        <v>21</v>
      </c>
      <c r="G831" s="73">
        <f>G814</f>
        <v>12</v>
      </c>
      <c r="H831" s="73">
        <f>H814</f>
        <v>1</v>
      </c>
      <c r="M831" s="2"/>
      <c r="N831" s="73">
        <f>N814</f>
        <v>0</v>
      </c>
      <c r="O831" s="73" t="str">
        <f>O814</f>
        <v>N</v>
      </c>
      <c r="P831" s="45" t="str">
        <f t="shared" si="289"/>
        <v>Beide</v>
      </c>
      <c r="Q831" s="73"/>
      <c r="R831" s="73"/>
      <c r="S831" s="73"/>
      <c r="T831" s="73">
        <f>T814/2</f>
        <v>5.5</v>
      </c>
      <c r="V831" s="74">
        <f>V814*2</f>
        <v>120000</v>
      </c>
      <c r="X831">
        <f t="shared" si="279"/>
        <v>0</v>
      </c>
      <c r="Y831">
        <f t="shared" si="280"/>
        <v>0</v>
      </c>
      <c r="Z831">
        <f t="shared" si="281"/>
        <v>0</v>
      </c>
      <c r="AA831">
        <f t="shared" si="282"/>
        <v>0</v>
      </c>
      <c r="AB831">
        <f t="shared" si="283"/>
        <v>0</v>
      </c>
      <c r="AC831">
        <f t="shared" si="284"/>
        <v>0</v>
      </c>
      <c r="AD831">
        <f t="shared" si="278"/>
        <v>0</v>
      </c>
      <c r="AE831">
        <f t="shared" si="285"/>
        <v>0</v>
      </c>
      <c r="AF831" s="3">
        <f t="shared" si="286"/>
        <v>0</v>
      </c>
      <c r="AH831">
        <f t="shared" si="287"/>
        <v>0</v>
      </c>
    </row>
    <row r="832" spans="2:34" hidden="1" outlineLevel="2" x14ac:dyDescent="0.25">
      <c r="B832" t="s">
        <v>461</v>
      </c>
      <c r="C832" s="73">
        <f>C814</f>
        <v>4</v>
      </c>
      <c r="D832" s="73" t="s">
        <v>684</v>
      </c>
      <c r="E832" s="73">
        <f>E814</f>
        <v>10</v>
      </c>
      <c r="F832" s="73">
        <f>F814</f>
        <v>21</v>
      </c>
      <c r="G832" s="73">
        <f>G814</f>
        <v>12</v>
      </c>
      <c r="H832" s="73">
        <f>H814</f>
        <v>1</v>
      </c>
      <c r="M832" s="2"/>
      <c r="N832" s="73">
        <f>N814</f>
        <v>0</v>
      </c>
      <c r="O832" s="73" t="str">
        <f>O814</f>
        <v>N</v>
      </c>
      <c r="P832" s="45" t="str">
        <f t="shared" si="289"/>
        <v>Beide</v>
      </c>
      <c r="Q832" s="73"/>
      <c r="R832" s="73"/>
      <c r="S832" s="73"/>
      <c r="T832" s="73">
        <f>T814</f>
        <v>11</v>
      </c>
      <c r="V832" s="74">
        <f>V814</f>
        <v>60000</v>
      </c>
      <c r="X832">
        <f t="shared" si="279"/>
        <v>0</v>
      </c>
      <c r="Y832">
        <f t="shared" si="280"/>
        <v>0</v>
      </c>
      <c r="Z832">
        <f t="shared" si="281"/>
        <v>0</v>
      </c>
      <c r="AA832">
        <f t="shared" si="282"/>
        <v>0</v>
      </c>
      <c r="AB832">
        <f t="shared" si="283"/>
        <v>0</v>
      </c>
      <c r="AC832">
        <f t="shared" si="284"/>
        <v>0</v>
      </c>
      <c r="AD832">
        <f t="shared" si="278"/>
        <v>0</v>
      </c>
      <c r="AE832">
        <f t="shared" si="285"/>
        <v>0</v>
      </c>
      <c r="AF832" s="3">
        <f t="shared" si="286"/>
        <v>0</v>
      </c>
      <c r="AH832">
        <f t="shared" si="287"/>
        <v>0</v>
      </c>
    </row>
    <row r="833" spans="1:34" hidden="1" outlineLevel="2" x14ac:dyDescent="0.25">
      <c r="B833" t="s">
        <v>466</v>
      </c>
      <c r="C833" s="73">
        <f>C814</f>
        <v>4</v>
      </c>
      <c r="D833" s="73" t="s">
        <v>684</v>
      </c>
      <c r="E833" s="73">
        <f>E814</f>
        <v>10</v>
      </c>
      <c r="F833" s="73">
        <f>F814</f>
        <v>21</v>
      </c>
      <c r="G833" s="73">
        <f>G814/2</f>
        <v>6</v>
      </c>
      <c r="H833" s="73">
        <f>H814</f>
        <v>1</v>
      </c>
      <c r="M833" s="2"/>
      <c r="N833" s="73">
        <f>N814</f>
        <v>0</v>
      </c>
      <c r="O833" s="73" t="str">
        <f>O814</f>
        <v>N</v>
      </c>
      <c r="P833" s="45" t="str">
        <f t="shared" si="289"/>
        <v>Beide</v>
      </c>
      <c r="Q833" s="73"/>
      <c r="R833" s="73"/>
      <c r="S833" s="73"/>
      <c r="T833" s="73">
        <f>T814*1.3</f>
        <v>14.3</v>
      </c>
      <c r="V833" s="74">
        <f>V814*2</f>
        <v>120000</v>
      </c>
      <c r="X833">
        <f t="shared" si="279"/>
        <v>0</v>
      </c>
      <c r="Y833">
        <f t="shared" si="280"/>
        <v>0</v>
      </c>
      <c r="Z833">
        <f t="shared" si="281"/>
        <v>0</v>
      </c>
      <c r="AA833">
        <f t="shared" si="282"/>
        <v>0</v>
      </c>
      <c r="AB833">
        <f t="shared" si="283"/>
        <v>0</v>
      </c>
      <c r="AC833">
        <f t="shared" si="284"/>
        <v>0</v>
      </c>
      <c r="AD833">
        <f t="shared" si="278"/>
        <v>0</v>
      </c>
      <c r="AE833">
        <f t="shared" si="285"/>
        <v>0</v>
      </c>
      <c r="AF833" s="3">
        <f t="shared" si="286"/>
        <v>0</v>
      </c>
      <c r="AH833">
        <f t="shared" si="287"/>
        <v>0</v>
      </c>
    </row>
    <row r="834" spans="1:34" s="25" customFormat="1" hidden="1" outlineLevel="1" collapsed="1" x14ac:dyDescent="0.25">
      <c r="A834" s="25" t="s">
        <v>409</v>
      </c>
      <c r="B834" s="25" t="s">
        <v>53</v>
      </c>
      <c r="C834" s="45">
        <v>4</v>
      </c>
      <c r="D834" s="45" t="s">
        <v>684</v>
      </c>
      <c r="E834" s="45">
        <v>10</v>
      </c>
      <c r="F834" s="45">
        <v>21</v>
      </c>
      <c r="G834" s="45">
        <v>12</v>
      </c>
      <c r="H834" s="45">
        <v>1</v>
      </c>
      <c r="I834" s="2"/>
      <c r="J834" s="2"/>
      <c r="K834" s="2"/>
      <c r="L834" s="2"/>
      <c r="M834" s="2"/>
      <c r="N834" s="45">
        <v>0</v>
      </c>
      <c r="O834" s="45" t="s">
        <v>636</v>
      </c>
      <c r="P834" s="45" t="str">
        <f t="shared" ref="P834:P853" si="290">IF(P785="Beide",P785,"Clan")</f>
        <v>Beide</v>
      </c>
      <c r="Q834" s="45">
        <v>3.5</v>
      </c>
      <c r="R834" s="45">
        <v>2</v>
      </c>
      <c r="S834" s="45">
        <v>131</v>
      </c>
      <c r="T834" s="45">
        <v>14</v>
      </c>
      <c r="U834" s="48">
        <v>200000</v>
      </c>
      <c r="V834" s="48">
        <v>60000</v>
      </c>
      <c r="X834" s="25">
        <f t="shared" si="279"/>
        <v>0</v>
      </c>
      <c r="Y834" s="25">
        <f t="shared" si="280"/>
        <v>0</v>
      </c>
      <c r="Z834" s="25">
        <f t="shared" si="281"/>
        <v>0</v>
      </c>
      <c r="AA834" s="25">
        <f t="shared" si="282"/>
        <v>0</v>
      </c>
      <c r="AB834" s="25">
        <f t="shared" si="283"/>
        <v>0</v>
      </c>
      <c r="AC834" s="25">
        <f t="shared" si="284"/>
        <v>0</v>
      </c>
      <c r="AD834" s="25">
        <f t="shared" si="278"/>
        <v>0</v>
      </c>
      <c r="AE834" s="25">
        <f t="shared" si="285"/>
        <v>0</v>
      </c>
      <c r="AF834" s="48">
        <f t="shared" si="286"/>
        <v>0</v>
      </c>
      <c r="AH834" s="25">
        <f t="shared" si="287"/>
        <v>0</v>
      </c>
    </row>
    <row r="835" spans="1:34" hidden="1" outlineLevel="2" x14ac:dyDescent="0.25">
      <c r="B835" t="s">
        <v>463</v>
      </c>
      <c r="C835" s="73">
        <f>C834</f>
        <v>4</v>
      </c>
      <c r="D835" s="73" t="s">
        <v>693</v>
      </c>
      <c r="E835" s="73">
        <f>E834</f>
        <v>10</v>
      </c>
      <c r="F835" s="73">
        <f>F834</f>
        <v>21</v>
      </c>
      <c r="G835" s="73">
        <f>G834</f>
        <v>12</v>
      </c>
      <c r="H835" s="73">
        <f>H834</f>
        <v>1</v>
      </c>
      <c r="M835" s="2"/>
      <c r="N835" s="73">
        <f>N834</f>
        <v>0</v>
      </c>
      <c r="O835" s="73" t="str">
        <f>O834</f>
        <v>N</v>
      </c>
      <c r="P835" s="45" t="str">
        <f t="shared" si="290"/>
        <v>Beide</v>
      </c>
      <c r="Q835" s="73"/>
      <c r="R835" s="73"/>
      <c r="S835" s="73"/>
      <c r="T835" s="73">
        <f>T834</f>
        <v>14</v>
      </c>
      <c r="V835" s="74">
        <f>V834*3</f>
        <v>180000</v>
      </c>
      <c r="X835">
        <f t="shared" si="279"/>
        <v>0</v>
      </c>
      <c r="Y835">
        <f t="shared" si="280"/>
        <v>0</v>
      </c>
      <c r="Z835">
        <f t="shared" si="281"/>
        <v>0</v>
      </c>
      <c r="AA835">
        <f t="shared" si="282"/>
        <v>0</v>
      </c>
      <c r="AB835">
        <f t="shared" si="283"/>
        <v>0</v>
      </c>
      <c r="AC835">
        <f t="shared" si="284"/>
        <v>0</v>
      </c>
      <c r="AD835">
        <f t="shared" si="278"/>
        <v>0</v>
      </c>
      <c r="AE835">
        <f t="shared" si="285"/>
        <v>0</v>
      </c>
      <c r="AF835" s="3">
        <f t="shared" si="286"/>
        <v>0</v>
      </c>
      <c r="AH835">
        <f t="shared" si="287"/>
        <v>0</v>
      </c>
    </row>
    <row r="836" spans="1:34" hidden="1" outlineLevel="2" x14ac:dyDescent="0.25">
      <c r="B836" t="s">
        <v>279</v>
      </c>
      <c r="C836" s="73">
        <f>C834</f>
        <v>4</v>
      </c>
      <c r="D836" s="73" t="s">
        <v>683</v>
      </c>
      <c r="E836" s="73">
        <f>E834*0.8</f>
        <v>8</v>
      </c>
      <c r="F836" s="73">
        <f>F834</f>
        <v>21</v>
      </c>
      <c r="G836" s="73">
        <f>G834</f>
        <v>12</v>
      </c>
      <c r="H836" s="73">
        <f>H834</f>
        <v>1</v>
      </c>
      <c r="M836" s="2"/>
      <c r="N836" s="73">
        <f>N834</f>
        <v>0</v>
      </c>
      <c r="O836" s="73" t="str">
        <f>O834</f>
        <v>N</v>
      </c>
      <c r="P836" s="45" t="str">
        <f t="shared" si="290"/>
        <v>Beide</v>
      </c>
      <c r="Q836" s="73"/>
      <c r="R836" s="73"/>
      <c r="S836" s="73"/>
      <c r="T836" s="73">
        <f>T834</f>
        <v>14</v>
      </c>
      <c r="V836" s="74">
        <f>V834*1.5</f>
        <v>90000</v>
      </c>
      <c r="X836">
        <f t="shared" si="279"/>
        <v>0</v>
      </c>
      <c r="Y836">
        <f t="shared" si="280"/>
        <v>0</v>
      </c>
      <c r="Z836">
        <f t="shared" si="281"/>
        <v>0</v>
      </c>
      <c r="AA836">
        <f t="shared" si="282"/>
        <v>0</v>
      </c>
      <c r="AB836">
        <f t="shared" si="283"/>
        <v>0</v>
      </c>
      <c r="AC836">
        <f t="shared" si="284"/>
        <v>0</v>
      </c>
      <c r="AD836">
        <f t="shared" si="278"/>
        <v>0</v>
      </c>
      <c r="AE836">
        <f t="shared" si="285"/>
        <v>0</v>
      </c>
      <c r="AF836" s="3">
        <f t="shared" si="286"/>
        <v>0</v>
      </c>
      <c r="AH836">
        <f t="shared" si="287"/>
        <v>0</v>
      </c>
    </row>
    <row r="837" spans="1:34" hidden="1" outlineLevel="2" x14ac:dyDescent="0.25">
      <c r="B837" t="s">
        <v>473</v>
      </c>
      <c r="C837" s="73">
        <f>C834</f>
        <v>4</v>
      </c>
      <c r="D837" s="73" t="s">
        <v>684</v>
      </c>
      <c r="E837" s="73">
        <f>E834</f>
        <v>10</v>
      </c>
      <c r="F837" s="73">
        <f>F834</f>
        <v>21</v>
      </c>
      <c r="G837" s="73">
        <f>G834</f>
        <v>12</v>
      </c>
      <c r="H837" s="73">
        <f>H834</f>
        <v>1</v>
      </c>
      <c r="M837" s="2"/>
      <c r="N837" s="73">
        <f>N834</f>
        <v>0</v>
      </c>
      <c r="O837" s="73" t="str">
        <f>O834</f>
        <v>N</v>
      </c>
      <c r="P837" s="45" t="str">
        <f t="shared" si="290"/>
        <v>Beide</v>
      </c>
      <c r="Q837" s="73"/>
      <c r="R837" s="73"/>
      <c r="S837" s="73"/>
      <c r="T837" s="73">
        <f>T834</f>
        <v>14</v>
      </c>
      <c r="V837" s="74">
        <f>V834*2</f>
        <v>120000</v>
      </c>
      <c r="X837">
        <f t="shared" si="279"/>
        <v>0</v>
      </c>
      <c r="Y837">
        <f t="shared" si="280"/>
        <v>0</v>
      </c>
      <c r="Z837">
        <f t="shared" si="281"/>
        <v>0</v>
      </c>
      <c r="AA837">
        <f t="shared" si="282"/>
        <v>0</v>
      </c>
      <c r="AB837">
        <f t="shared" si="283"/>
        <v>0</v>
      </c>
      <c r="AC837">
        <f t="shared" si="284"/>
        <v>0</v>
      </c>
      <c r="AD837">
        <f t="shared" si="278"/>
        <v>0</v>
      </c>
      <c r="AE837">
        <f t="shared" si="285"/>
        <v>0</v>
      </c>
      <c r="AF837" s="3">
        <f t="shared" si="286"/>
        <v>0</v>
      </c>
      <c r="AH837">
        <f t="shared" si="287"/>
        <v>0</v>
      </c>
    </row>
    <row r="838" spans="1:34" hidden="1" outlineLevel="2" x14ac:dyDescent="0.25">
      <c r="B838" t="s">
        <v>476</v>
      </c>
      <c r="C838" s="73">
        <f>C834</f>
        <v>4</v>
      </c>
      <c r="D838" s="73" t="s">
        <v>684</v>
      </c>
      <c r="E838" s="73">
        <f>E834</f>
        <v>10</v>
      </c>
      <c r="F838" s="73">
        <f>F834</f>
        <v>21</v>
      </c>
      <c r="G838" s="73">
        <f>G834</f>
        <v>12</v>
      </c>
      <c r="H838" s="73">
        <f>H834</f>
        <v>1</v>
      </c>
      <c r="M838" s="2"/>
      <c r="N838" s="73">
        <f>N834</f>
        <v>0</v>
      </c>
      <c r="O838" s="73" t="str">
        <f>O834</f>
        <v>N</v>
      </c>
      <c r="P838" s="45" t="str">
        <f t="shared" si="290"/>
        <v>Beide</v>
      </c>
      <c r="Q838" s="73"/>
      <c r="R838" s="73"/>
      <c r="S838" s="73"/>
      <c r="T838" s="73">
        <f>T834</f>
        <v>14</v>
      </c>
      <c r="V838" s="74">
        <f>V834*3</f>
        <v>180000</v>
      </c>
      <c r="X838">
        <f t="shared" si="279"/>
        <v>0</v>
      </c>
      <c r="Y838">
        <f t="shared" si="280"/>
        <v>0</v>
      </c>
      <c r="Z838">
        <f t="shared" si="281"/>
        <v>0</v>
      </c>
      <c r="AA838">
        <f t="shared" si="282"/>
        <v>0</v>
      </c>
      <c r="AB838">
        <f t="shared" si="283"/>
        <v>0</v>
      </c>
      <c r="AC838">
        <f t="shared" si="284"/>
        <v>0</v>
      </c>
      <c r="AD838">
        <f t="shared" si="278"/>
        <v>0</v>
      </c>
      <c r="AE838">
        <f t="shared" si="285"/>
        <v>0</v>
      </c>
      <c r="AF838" s="3">
        <f t="shared" si="286"/>
        <v>0</v>
      </c>
      <c r="AH838">
        <f t="shared" si="287"/>
        <v>0</v>
      </c>
    </row>
    <row r="839" spans="1:34" hidden="1" outlineLevel="2" x14ac:dyDescent="0.25">
      <c r="B839" t="s">
        <v>475</v>
      </c>
      <c r="C839" s="73">
        <f>C834</f>
        <v>4</v>
      </c>
      <c r="D839" s="73" t="s">
        <v>684</v>
      </c>
      <c r="E839" s="73">
        <f>E834</f>
        <v>10</v>
      </c>
      <c r="F839" s="73">
        <f>F834</f>
        <v>21</v>
      </c>
      <c r="G839" s="73">
        <f>G834</f>
        <v>12</v>
      </c>
      <c r="H839" s="73">
        <f>H834</f>
        <v>1</v>
      </c>
      <c r="M839" s="2"/>
      <c r="N839" s="73">
        <f>N834</f>
        <v>0</v>
      </c>
      <c r="O839" s="73" t="str">
        <f>O834</f>
        <v>N</v>
      </c>
      <c r="P839" s="45" t="str">
        <f t="shared" si="290"/>
        <v>Beide</v>
      </c>
      <c r="Q839" s="73"/>
      <c r="R839" s="73"/>
      <c r="S839" s="73"/>
      <c r="T839" s="73">
        <f>T834</f>
        <v>14</v>
      </c>
      <c r="V839" s="74">
        <f>V834</f>
        <v>60000</v>
      </c>
      <c r="X839">
        <f t="shared" si="279"/>
        <v>0</v>
      </c>
      <c r="Y839">
        <f t="shared" si="280"/>
        <v>0</v>
      </c>
      <c r="Z839">
        <f t="shared" si="281"/>
        <v>0</v>
      </c>
      <c r="AA839">
        <f t="shared" si="282"/>
        <v>0</v>
      </c>
      <c r="AB839">
        <f t="shared" si="283"/>
        <v>0</v>
      </c>
      <c r="AC839">
        <f t="shared" si="284"/>
        <v>0</v>
      </c>
      <c r="AD839">
        <f t="shared" si="278"/>
        <v>0</v>
      </c>
      <c r="AE839">
        <f t="shared" si="285"/>
        <v>0</v>
      </c>
      <c r="AF839" s="3">
        <f t="shared" si="286"/>
        <v>0</v>
      </c>
      <c r="AH839">
        <f t="shared" si="287"/>
        <v>0</v>
      </c>
    </row>
    <row r="840" spans="1:34" hidden="1" outlineLevel="2" x14ac:dyDescent="0.25">
      <c r="B840" t="s">
        <v>474</v>
      </c>
      <c r="C840" s="73">
        <f>C834</f>
        <v>4</v>
      </c>
      <c r="D840" s="73" t="s">
        <v>684</v>
      </c>
      <c r="E840" s="73">
        <f>E834</f>
        <v>10</v>
      </c>
      <c r="F840" s="73">
        <f>F834</f>
        <v>21</v>
      </c>
      <c r="G840" s="73">
        <f>G834</f>
        <v>12</v>
      </c>
      <c r="H840" s="73">
        <f>H834</f>
        <v>1</v>
      </c>
      <c r="M840" s="2"/>
      <c r="N840" s="73">
        <f>N834</f>
        <v>0</v>
      </c>
      <c r="O840" s="73" t="str">
        <f>O834</f>
        <v>N</v>
      </c>
      <c r="P840" s="45" t="str">
        <f t="shared" si="290"/>
        <v>Beide</v>
      </c>
      <c r="Q840" s="73"/>
      <c r="R840" s="73"/>
      <c r="S840" s="73"/>
      <c r="T840" s="73">
        <f>T834</f>
        <v>14</v>
      </c>
      <c r="V840" s="74">
        <f>V834*4</f>
        <v>240000</v>
      </c>
      <c r="X840">
        <f t="shared" ref="X840:X900" si="291">C840*(I840+J840+K840+L840)/(1+H840)</f>
        <v>0</v>
      </c>
      <c r="Y840">
        <f t="shared" ref="Y840:Y900" si="292">Q840*(I840+J840)+M840/G840</f>
        <v>0</v>
      </c>
      <c r="Z840">
        <f t="shared" ref="Z840:Z900" si="293">R840*(I840+J840)+M840/G840</f>
        <v>0</v>
      </c>
      <c r="AA840">
        <f t="shared" ref="AA840:AA900" si="294">S840*(I840+J840+K840+L840)+T840*(M840/G840)</f>
        <v>0</v>
      </c>
      <c r="AB840">
        <f t="shared" ref="AB840:AB900" si="295">15*M840/G840</f>
        <v>0</v>
      </c>
      <c r="AC840">
        <f t="shared" ref="AC840:AC900" si="296">E840*(I840+J840+K840+L840)/(H840+1)</f>
        <v>0</v>
      </c>
      <c r="AD840">
        <f t="shared" si="278"/>
        <v>0</v>
      </c>
      <c r="AE840">
        <f t="shared" ref="AE840:AE900" si="297">IF(AD840&gt;0,S840*(I840+J840)*0.25,0)</f>
        <v>0</v>
      </c>
      <c r="AF840" s="3">
        <f t="shared" ref="AF840:AF900" si="298">U840*(I840+J840+K840+L840)+V840/G840*M840</f>
        <v>0</v>
      </c>
      <c r="AH840">
        <f t="shared" ref="AH840:AH900" si="299">(K840+L840)*Q840*1.1</f>
        <v>0</v>
      </c>
    </row>
    <row r="841" spans="1:34" hidden="1" outlineLevel="2" x14ac:dyDescent="0.25">
      <c r="B841" t="s">
        <v>480</v>
      </c>
      <c r="C841" s="73">
        <f>C834</f>
        <v>4</v>
      </c>
      <c r="D841" s="73" t="s">
        <v>684</v>
      </c>
      <c r="E841" s="73">
        <f>E834</f>
        <v>10</v>
      </c>
      <c r="F841" s="73">
        <f>F834</f>
        <v>21</v>
      </c>
      <c r="G841" s="73">
        <f>G834</f>
        <v>12</v>
      </c>
      <c r="H841" s="73">
        <f>H834</f>
        <v>1</v>
      </c>
      <c r="M841" s="2"/>
      <c r="N841" s="73">
        <f>N834</f>
        <v>0</v>
      </c>
      <c r="O841" s="73" t="str">
        <f>O834</f>
        <v>N</v>
      </c>
      <c r="P841" s="45" t="str">
        <f t="shared" si="290"/>
        <v>Beide</v>
      </c>
      <c r="Q841" s="73"/>
      <c r="R841" s="73"/>
      <c r="S841" s="73"/>
      <c r="T841" s="73">
        <f>T834</f>
        <v>14</v>
      </c>
      <c r="V841" s="74">
        <f>V834*2.5</f>
        <v>150000</v>
      </c>
      <c r="X841">
        <f t="shared" si="291"/>
        <v>0</v>
      </c>
      <c r="Y841">
        <f t="shared" si="292"/>
        <v>0</v>
      </c>
      <c r="Z841">
        <f t="shared" si="293"/>
        <v>0</v>
      </c>
      <c r="AA841">
        <f t="shared" si="294"/>
        <v>0</v>
      </c>
      <c r="AB841">
        <f t="shared" si="295"/>
        <v>0</v>
      </c>
      <c r="AC841">
        <f t="shared" si="296"/>
        <v>0</v>
      </c>
      <c r="AD841">
        <f t="shared" ref="AD841:AD904" si="300">(I841+J841)*Q841*IF(O841="J",IF(P841="Innere Sphäre",0.25,0)+IF(P841="Clan",0.2,0)+IF(P841="Beide",0.2,0),0)</f>
        <v>0</v>
      </c>
      <c r="AE841">
        <f t="shared" si="297"/>
        <v>0</v>
      </c>
      <c r="AF841" s="3">
        <f t="shared" si="298"/>
        <v>0</v>
      </c>
      <c r="AH841">
        <f t="shared" si="299"/>
        <v>0</v>
      </c>
    </row>
    <row r="842" spans="1:34" hidden="1" outlineLevel="2" x14ac:dyDescent="0.25">
      <c r="B842" t="s">
        <v>481</v>
      </c>
      <c r="C842" s="73">
        <f>C834</f>
        <v>4</v>
      </c>
      <c r="D842" s="73" t="s">
        <v>684</v>
      </c>
      <c r="E842" s="73">
        <f>E834</f>
        <v>10</v>
      </c>
      <c r="F842" s="73">
        <f>F834</f>
        <v>21</v>
      </c>
      <c r="G842" s="73">
        <f>G834/2</f>
        <v>6</v>
      </c>
      <c r="H842" s="73">
        <f>H834</f>
        <v>1</v>
      </c>
      <c r="M842" s="2"/>
      <c r="N842" s="73">
        <f>N834+2</f>
        <v>2</v>
      </c>
      <c r="O842" s="73" t="str">
        <f>O834</f>
        <v>N</v>
      </c>
      <c r="P842" s="45" t="str">
        <f t="shared" si="290"/>
        <v>Beide</v>
      </c>
      <c r="Q842" s="73"/>
      <c r="R842" s="73"/>
      <c r="S842" s="73"/>
      <c r="T842" s="73">
        <f>T834</f>
        <v>14</v>
      </c>
      <c r="V842" s="74">
        <f>V834*2</f>
        <v>120000</v>
      </c>
      <c r="X842">
        <f t="shared" si="291"/>
        <v>0</v>
      </c>
      <c r="Y842">
        <f t="shared" si="292"/>
        <v>0</v>
      </c>
      <c r="Z842">
        <f t="shared" si="293"/>
        <v>0</v>
      </c>
      <c r="AA842">
        <f t="shared" si="294"/>
        <v>0</v>
      </c>
      <c r="AB842">
        <f t="shared" si="295"/>
        <v>0</v>
      </c>
      <c r="AC842">
        <f t="shared" si="296"/>
        <v>0</v>
      </c>
      <c r="AD842">
        <f t="shared" si="300"/>
        <v>0</v>
      </c>
      <c r="AE842">
        <f t="shared" si="297"/>
        <v>0</v>
      </c>
      <c r="AF842" s="3">
        <f t="shared" si="298"/>
        <v>0</v>
      </c>
      <c r="AH842">
        <f t="shared" si="299"/>
        <v>0</v>
      </c>
    </row>
    <row r="843" spans="1:34" hidden="1" outlineLevel="2" x14ac:dyDescent="0.25">
      <c r="B843" t="s">
        <v>477</v>
      </c>
      <c r="C843" s="73">
        <f>C834</f>
        <v>4</v>
      </c>
      <c r="D843" s="73" t="s">
        <v>684</v>
      </c>
      <c r="E843" s="73">
        <f>E834</f>
        <v>10</v>
      </c>
      <c r="F843" s="73">
        <f>F834</f>
        <v>21</v>
      </c>
      <c r="G843" s="73">
        <f>G834</f>
        <v>12</v>
      </c>
      <c r="H843" s="73">
        <f>H834</f>
        <v>1</v>
      </c>
      <c r="M843" s="2"/>
      <c r="N843" s="73">
        <f>N834</f>
        <v>0</v>
      </c>
      <c r="O843" s="73" t="str">
        <f>O834</f>
        <v>N</v>
      </c>
      <c r="P843" s="45" t="str">
        <f t="shared" si="290"/>
        <v>Beide</v>
      </c>
      <c r="Q843" s="73"/>
      <c r="R843" s="73"/>
      <c r="S843" s="73"/>
      <c r="T843" s="73">
        <f>T834</f>
        <v>14</v>
      </c>
      <c r="V843" s="74">
        <f>V834*3</f>
        <v>180000</v>
      </c>
      <c r="X843">
        <f t="shared" si="291"/>
        <v>0</v>
      </c>
      <c r="Y843">
        <f t="shared" si="292"/>
        <v>0</v>
      </c>
      <c r="Z843">
        <f t="shared" si="293"/>
        <v>0</v>
      </c>
      <c r="AA843">
        <f t="shared" si="294"/>
        <v>0</v>
      </c>
      <c r="AB843">
        <f t="shared" si="295"/>
        <v>0</v>
      </c>
      <c r="AC843">
        <f t="shared" si="296"/>
        <v>0</v>
      </c>
      <c r="AD843">
        <f t="shared" si="300"/>
        <v>0</v>
      </c>
      <c r="AE843">
        <f t="shared" si="297"/>
        <v>0</v>
      </c>
      <c r="AF843" s="3">
        <f t="shared" si="298"/>
        <v>0</v>
      </c>
      <c r="AH843">
        <f t="shared" si="299"/>
        <v>0</v>
      </c>
    </row>
    <row r="844" spans="1:34" hidden="1" outlineLevel="2" x14ac:dyDescent="0.25">
      <c r="B844" t="s">
        <v>462</v>
      </c>
      <c r="C844" s="73">
        <f>C834</f>
        <v>4</v>
      </c>
      <c r="D844" s="73" t="s">
        <v>684</v>
      </c>
      <c r="E844" s="73">
        <f>E834</f>
        <v>10</v>
      </c>
      <c r="F844" s="73">
        <f>F834</f>
        <v>21</v>
      </c>
      <c r="G844" s="73">
        <f>G834</f>
        <v>12</v>
      </c>
      <c r="H844" s="73">
        <f>H834</f>
        <v>1</v>
      </c>
      <c r="M844" s="2"/>
      <c r="N844" s="73">
        <f>N834</f>
        <v>0</v>
      </c>
      <c r="O844" s="73" t="str">
        <f>O834</f>
        <v>N</v>
      </c>
      <c r="P844" s="45" t="str">
        <f t="shared" si="290"/>
        <v>Beide</v>
      </c>
      <c r="Q844" s="73"/>
      <c r="R844" s="73"/>
      <c r="S844" s="73"/>
      <c r="T844" s="73">
        <f>T834</f>
        <v>14</v>
      </c>
      <c r="V844" s="74">
        <f>V834*5</f>
        <v>300000</v>
      </c>
      <c r="X844">
        <f t="shared" si="291"/>
        <v>0</v>
      </c>
      <c r="Y844">
        <f t="shared" si="292"/>
        <v>0</v>
      </c>
      <c r="Z844">
        <f t="shared" si="293"/>
        <v>0</v>
      </c>
      <c r="AA844">
        <f t="shared" si="294"/>
        <v>0</v>
      </c>
      <c r="AB844">
        <f t="shared" si="295"/>
        <v>0</v>
      </c>
      <c r="AC844">
        <f t="shared" si="296"/>
        <v>0</v>
      </c>
      <c r="AD844">
        <f t="shared" si="300"/>
        <v>0</v>
      </c>
      <c r="AE844">
        <f t="shared" si="297"/>
        <v>0</v>
      </c>
      <c r="AF844" s="3">
        <f t="shared" si="298"/>
        <v>0</v>
      </c>
      <c r="AH844">
        <f t="shared" si="299"/>
        <v>0</v>
      </c>
    </row>
    <row r="845" spans="1:34" hidden="1" outlineLevel="2" x14ac:dyDescent="0.25">
      <c r="B845" t="s">
        <v>457</v>
      </c>
      <c r="C845" s="73">
        <f>C834</f>
        <v>4</v>
      </c>
      <c r="D845" s="73" t="s">
        <v>684</v>
      </c>
      <c r="E845" s="73">
        <f>E834</f>
        <v>10</v>
      </c>
      <c r="F845" s="73">
        <f>F834</f>
        <v>21</v>
      </c>
      <c r="G845" s="73">
        <f>G834</f>
        <v>12</v>
      </c>
      <c r="H845" s="73">
        <f>H834</f>
        <v>1</v>
      </c>
      <c r="M845" s="2"/>
      <c r="N845" s="73">
        <f>N834</f>
        <v>0</v>
      </c>
      <c r="O845" s="73" t="str">
        <f>O834</f>
        <v>N</v>
      </c>
      <c r="P845" s="45" t="str">
        <f t="shared" si="290"/>
        <v>Beide</v>
      </c>
      <c r="Q845" s="73"/>
      <c r="R845" s="73"/>
      <c r="S845" s="73"/>
      <c r="T845" s="73">
        <f>T834</f>
        <v>14</v>
      </c>
      <c r="V845" s="74">
        <f>V834*2</f>
        <v>120000</v>
      </c>
      <c r="X845">
        <f t="shared" si="291"/>
        <v>0</v>
      </c>
      <c r="Y845">
        <f t="shared" si="292"/>
        <v>0</v>
      </c>
      <c r="Z845">
        <f t="shared" si="293"/>
        <v>0</v>
      </c>
      <c r="AA845">
        <f t="shared" si="294"/>
        <v>0</v>
      </c>
      <c r="AB845">
        <f t="shared" si="295"/>
        <v>0</v>
      </c>
      <c r="AC845">
        <f t="shared" si="296"/>
        <v>0</v>
      </c>
      <c r="AD845">
        <f t="shared" si="300"/>
        <v>0</v>
      </c>
      <c r="AE845">
        <f t="shared" si="297"/>
        <v>0</v>
      </c>
      <c r="AF845" s="3">
        <f t="shared" si="298"/>
        <v>0</v>
      </c>
      <c r="AH845">
        <f t="shared" si="299"/>
        <v>0</v>
      </c>
    </row>
    <row r="846" spans="1:34" hidden="1" outlineLevel="2" x14ac:dyDescent="0.25">
      <c r="B846" t="s">
        <v>464</v>
      </c>
      <c r="C846" s="73">
        <f>C834</f>
        <v>4</v>
      </c>
      <c r="D846" s="73" t="s">
        <v>684</v>
      </c>
      <c r="E846" s="73">
        <f>E834</f>
        <v>10</v>
      </c>
      <c r="F846" s="73">
        <f>F834</f>
        <v>21</v>
      </c>
      <c r="G846" s="73">
        <f>G834</f>
        <v>12</v>
      </c>
      <c r="H846" s="73">
        <f>H834</f>
        <v>1</v>
      </c>
      <c r="M846" s="2"/>
      <c r="N846" s="73">
        <f>N834</f>
        <v>0</v>
      </c>
      <c r="O846" s="73" t="str">
        <f>O834</f>
        <v>N</v>
      </c>
      <c r="P846" s="45" t="str">
        <f t="shared" si="290"/>
        <v>Beide</v>
      </c>
      <c r="Q846" s="73"/>
      <c r="R846" s="73"/>
      <c r="S846" s="73"/>
      <c r="T846" s="73">
        <f>T834</f>
        <v>14</v>
      </c>
      <c r="V846" s="74">
        <f>V834*4</f>
        <v>240000</v>
      </c>
      <c r="X846">
        <f t="shared" si="291"/>
        <v>0</v>
      </c>
      <c r="Y846">
        <f t="shared" si="292"/>
        <v>0</v>
      </c>
      <c r="Z846">
        <f t="shared" si="293"/>
        <v>0</v>
      </c>
      <c r="AA846">
        <f t="shared" si="294"/>
        <v>0</v>
      </c>
      <c r="AB846">
        <f t="shared" si="295"/>
        <v>0</v>
      </c>
      <c r="AC846">
        <f t="shared" si="296"/>
        <v>0</v>
      </c>
      <c r="AD846">
        <f t="shared" si="300"/>
        <v>0</v>
      </c>
      <c r="AE846">
        <f t="shared" si="297"/>
        <v>0</v>
      </c>
      <c r="AF846" s="3">
        <f t="shared" si="298"/>
        <v>0</v>
      </c>
      <c r="AH846">
        <f t="shared" si="299"/>
        <v>0</v>
      </c>
    </row>
    <row r="847" spans="1:34" hidden="1" outlineLevel="2" x14ac:dyDescent="0.25">
      <c r="B847" t="s">
        <v>458</v>
      </c>
      <c r="C847" s="73">
        <f>C834</f>
        <v>4</v>
      </c>
      <c r="D847" s="73" t="s">
        <v>684</v>
      </c>
      <c r="E847" s="73">
        <f>E834</f>
        <v>10</v>
      </c>
      <c r="F847" s="73">
        <f>F834</f>
        <v>21</v>
      </c>
      <c r="G847" s="73">
        <f>G834</f>
        <v>12</v>
      </c>
      <c r="H847" s="73">
        <f>H834</f>
        <v>1</v>
      </c>
      <c r="M847" s="2"/>
      <c r="N847" s="73">
        <f>N834</f>
        <v>0</v>
      </c>
      <c r="O847" s="73" t="str">
        <f>O834</f>
        <v>N</v>
      </c>
      <c r="P847" s="45" t="str">
        <f t="shared" si="290"/>
        <v>Beide</v>
      </c>
      <c r="Q847" s="73"/>
      <c r="R847" s="73"/>
      <c r="S847" s="73"/>
      <c r="T847" s="73">
        <f>T834*1.2</f>
        <v>16.8</v>
      </c>
      <c r="V847" s="74">
        <f>V834*2</f>
        <v>120000</v>
      </c>
      <c r="X847">
        <f t="shared" si="291"/>
        <v>0</v>
      </c>
      <c r="Y847">
        <f t="shared" si="292"/>
        <v>0</v>
      </c>
      <c r="Z847">
        <f t="shared" si="293"/>
        <v>0</v>
      </c>
      <c r="AA847">
        <f t="shared" si="294"/>
        <v>0</v>
      </c>
      <c r="AB847">
        <f t="shared" si="295"/>
        <v>0</v>
      </c>
      <c r="AC847">
        <f t="shared" si="296"/>
        <v>0</v>
      </c>
      <c r="AD847">
        <f t="shared" si="300"/>
        <v>0</v>
      </c>
      <c r="AE847">
        <f t="shared" si="297"/>
        <v>0</v>
      </c>
      <c r="AF847" s="3">
        <f t="shared" si="298"/>
        <v>0</v>
      </c>
      <c r="AH847">
        <f t="shared" si="299"/>
        <v>0</v>
      </c>
    </row>
    <row r="848" spans="1:34" hidden="1" outlineLevel="2" x14ac:dyDescent="0.25">
      <c r="B848" t="s">
        <v>233</v>
      </c>
      <c r="C848" s="73">
        <f>C834</f>
        <v>4</v>
      </c>
      <c r="D848" s="73" t="s">
        <v>684</v>
      </c>
      <c r="E848" s="73">
        <f>E834</f>
        <v>10</v>
      </c>
      <c r="F848" s="73">
        <f>F834</f>
        <v>21</v>
      </c>
      <c r="G848" s="73">
        <f>G834</f>
        <v>12</v>
      </c>
      <c r="H848" s="73">
        <f>H834</f>
        <v>1</v>
      </c>
      <c r="M848" s="2"/>
      <c r="N848" s="73">
        <f>N834</f>
        <v>0</v>
      </c>
      <c r="O848" s="73" t="str">
        <f>O834</f>
        <v>N</v>
      </c>
      <c r="P848" s="45" t="str">
        <f t="shared" si="290"/>
        <v>Beide</v>
      </c>
      <c r="Q848" s="73"/>
      <c r="R848" s="73"/>
      <c r="S848" s="73"/>
      <c r="T848" s="73">
        <f>T834</f>
        <v>14</v>
      </c>
      <c r="V848" s="74">
        <f>V834*1.5</f>
        <v>90000</v>
      </c>
      <c r="X848">
        <f t="shared" si="291"/>
        <v>0</v>
      </c>
      <c r="Y848">
        <f t="shared" si="292"/>
        <v>0</v>
      </c>
      <c r="Z848">
        <f t="shared" si="293"/>
        <v>0</v>
      </c>
      <c r="AA848">
        <f t="shared" si="294"/>
        <v>0</v>
      </c>
      <c r="AB848">
        <f t="shared" si="295"/>
        <v>0</v>
      </c>
      <c r="AC848">
        <f t="shared" si="296"/>
        <v>0</v>
      </c>
      <c r="AD848">
        <f t="shared" si="300"/>
        <v>0</v>
      </c>
      <c r="AE848">
        <f t="shared" si="297"/>
        <v>0</v>
      </c>
      <c r="AF848" s="3">
        <f t="shared" si="298"/>
        <v>0</v>
      </c>
      <c r="AH848">
        <f t="shared" si="299"/>
        <v>0</v>
      </c>
    </row>
    <row r="849" spans="1:34" hidden="1" outlineLevel="2" x14ac:dyDescent="0.25">
      <c r="B849" t="s">
        <v>478</v>
      </c>
      <c r="C849" s="73">
        <f>C834</f>
        <v>4</v>
      </c>
      <c r="D849" s="73" t="s">
        <v>684</v>
      </c>
      <c r="E849" s="73">
        <f>E834</f>
        <v>10</v>
      </c>
      <c r="F849" s="73">
        <f>F834</f>
        <v>21</v>
      </c>
      <c r="G849" s="73">
        <f>G834</f>
        <v>12</v>
      </c>
      <c r="H849" s="73">
        <f>H834</f>
        <v>1</v>
      </c>
      <c r="M849" s="2"/>
      <c r="N849" s="73">
        <f>N834</f>
        <v>0</v>
      </c>
      <c r="O849" s="73" t="str">
        <f>O834</f>
        <v>N</v>
      </c>
      <c r="P849" s="45" t="str">
        <f t="shared" si="290"/>
        <v>Beide</v>
      </c>
      <c r="Q849" s="73"/>
      <c r="R849" s="73"/>
      <c r="S849" s="73"/>
      <c r="T849" s="73">
        <f>T834</f>
        <v>14</v>
      </c>
      <c r="V849" s="74">
        <f>V834*2</f>
        <v>120000</v>
      </c>
      <c r="X849">
        <f t="shared" si="291"/>
        <v>0</v>
      </c>
      <c r="Y849">
        <f t="shared" si="292"/>
        <v>0</v>
      </c>
      <c r="Z849">
        <f t="shared" si="293"/>
        <v>0</v>
      </c>
      <c r="AA849">
        <f t="shared" si="294"/>
        <v>0</v>
      </c>
      <c r="AB849">
        <f t="shared" si="295"/>
        <v>0</v>
      </c>
      <c r="AC849">
        <f t="shared" si="296"/>
        <v>0</v>
      </c>
      <c r="AD849">
        <f t="shared" si="300"/>
        <v>0</v>
      </c>
      <c r="AE849">
        <f t="shared" si="297"/>
        <v>0</v>
      </c>
      <c r="AF849" s="3">
        <f t="shared" si="298"/>
        <v>0</v>
      </c>
      <c r="AH849">
        <f t="shared" si="299"/>
        <v>0</v>
      </c>
    </row>
    <row r="850" spans="1:34" hidden="1" outlineLevel="2" x14ac:dyDescent="0.25">
      <c r="B850" t="s">
        <v>479</v>
      </c>
      <c r="C850" s="73">
        <f>C834</f>
        <v>4</v>
      </c>
      <c r="D850" s="73" t="s">
        <v>684</v>
      </c>
      <c r="E850" s="73">
        <f>E834</f>
        <v>10</v>
      </c>
      <c r="F850" s="73">
        <f>F834</f>
        <v>21</v>
      </c>
      <c r="G850" s="73">
        <f>G834</f>
        <v>12</v>
      </c>
      <c r="H850" s="73">
        <f>H834</f>
        <v>1</v>
      </c>
      <c r="M850" s="2"/>
      <c r="N850" s="73">
        <f>N834</f>
        <v>0</v>
      </c>
      <c r="O850" s="73" t="str">
        <f>O834</f>
        <v>N</v>
      </c>
      <c r="P850" s="45" t="str">
        <f t="shared" si="290"/>
        <v>Beide</v>
      </c>
      <c r="Q850" s="73"/>
      <c r="R850" s="73"/>
      <c r="S850" s="73"/>
      <c r="T850" s="73">
        <f>T834</f>
        <v>14</v>
      </c>
      <c r="V850" s="74">
        <f>V834*3</f>
        <v>180000</v>
      </c>
      <c r="X850">
        <f t="shared" si="291"/>
        <v>0</v>
      </c>
      <c r="Y850">
        <f t="shared" si="292"/>
        <v>0</v>
      </c>
      <c r="Z850">
        <f t="shared" si="293"/>
        <v>0</v>
      </c>
      <c r="AA850">
        <f t="shared" si="294"/>
        <v>0</v>
      </c>
      <c r="AB850">
        <f t="shared" si="295"/>
        <v>0</v>
      </c>
      <c r="AC850">
        <f t="shared" si="296"/>
        <v>0</v>
      </c>
      <c r="AD850">
        <f t="shared" si="300"/>
        <v>0</v>
      </c>
      <c r="AE850">
        <f t="shared" si="297"/>
        <v>0</v>
      </c>
      <c r="AF850" s="3">
        <f t="shared" si="298"/>
        <v>0</v>
      </c>
      <c r="AH850">
        <f t="shared" si="299"/>
        <v>0</v>
      </c>
    </row>
    <row r="851" spans="1:34" hidden="1" outlineLevel="2" x14ac:dyDescent="0.25">
      <c r="B851" t="s">
        <v>459</v>
      </c>
      <c r="C851" s="73">
        <f>C834</f>
        <v>4</v>
      </c>
      <c r="D851" s="73" t="s">
        <v>683</v>
      </c>
      <c r="E851" s="73">
        <f>E834</f>
        <v>10</v>
      </c>
      <c r="F851" s="73">
        <f>F834</f>
        <v>21</v>
      </c>
      <c r="G851" s="73">
        <f>G834</f>
        <v>12</v>
      </c>
      <c r="H851" s="73">
        <f>H834</f>
        <v>1</v>
      </c>
      <c r="M851" s="2"/>
      <c r="N851" s="73">
        <f>N834</f>
        <v>0</v>
      </c>
      <c r="O851" s="73" t="str">
        <f>O834</f>
        <v>N</v>
      </c>
      <c r="P851" s="45" t="str">
        <f t="shared" si="290"/>
        <v>Beide</v>
      </c>
      <c r="Q851" s="73"/>
      <c r="R851" s="73"/>
      <c r="S851" s="73"/>
      <c r="T851" s="73">
        <f>T834/2</f>
        <v>7</v>
      </c>
      <c r="V851" s="74">
        <f>V834*2</f>
        <v>120000</v>
      </c>
      <c r="X851">
        <f t="shared" si="291"/>
        <v>0</v>
      </c>
      <c r="Y851">
        <f t="shared" si="292"/>
        <v>0</v>
      </c>
      <c r="Z851">
        <f t="shared" si="293"/>
        <v>0</v>
      </c>
      <c r="AA851">
        <f t="shared" si="294"/>
        <v>0</v>
      </c>
      <c r="AB851">
        <f t="shared" si="295"/>
        <v>0</v>
      </c>
      <c r="AC851">
        <f t="shared" si="296"/>
        <v>0</v>
      </c>
      <c r="AD851">
        <f t="shared" si="300"/>
        <v>0</v>
      </c>
      <c r="AE851">
        <f t="shared" si="297"/>
        <v>0</v>
      </c>
      <c r="AF851" s="3">
        <f t="shared" si="298"/>
        <v>0</v>
      </c>
      <c r="AH851">
        <f t="shared" si="299"/>
        <v>0</v>
      </c>
    </row>
    <row r="852" spans="1:34" hidden="1" outlineLevel="2" x14ac:dyDescent="0.25">
      <c r="B852" t="s">
        <v>461</v>
      </c>
      <c r="C852" s="73">
        <f>C834</f>
        <v>4</v>
      </c>
      <c r="D852" s="73" t="s">
        <v>684</v>
      </c>
      <c r="E852" s="73">
        <f>E834</f>
        <v>10</v>
      </c>
      <c r="F852" s="73">
        <f>F834</f>
        <v>21</v>
      </c>
      <c r="G852" s="73">
        <f>G834</f>
        <v>12</v>
      </c>
      <c r="H852" s="73">
        <f>H834</f>
        <v>1</v>
      </c>
      <c r="M852" s="2"/>
      <c r="N852" s="73">
        <f>N834</f>
        <v>0</v>
      </c>
      <c r="O852" s="73" t="str">
        <f>O834</f>
        <v>N</v>
      </c>
      <c r="P852" s="45" t="str">
        <f t="shared" si="290"/>
        <v>Beide</v>
      </c>
      <c r="Q852" s="73"/>
      <c r="R852" s="73"/>
      <c r="S852" s="73"/>
      <c r="T852" s="73">
        <f>T834</f>
        <v>14</v>
      </c>
      <c r="V852" s="74">
        <f>V834</f>
        <v>60000</v>
      </c>
      <c r="X852">
        <f t="shared" si="291"/>
        <v>0</v>
      </c>
      <c r="Y852">
        <f t="shared" si="292"/>
        <v>0</v>
      </c>
      <c r="Z852">
        <f t="shared" si="293"/>
        <v>0</v>
      </c>
      <c r="AA852">
        <f t="shared" si="294"/>
        <v>0</v>
      </c>
      <c r="AB852">
        <f t="shared" si="295"/>
        <v>0</v>
      </c>
      <c r="AC852">
        <f t="shared" si="296"/>
        <v>0</v>
      </c>
      <c r="AD852">
        <f t="shared" si="300"/>
        <v>0</v>
      </c>
      <c r="AE852">
        <f t="shared" si="297"/>
        <v>0</v>
      </c>
      <c r="AF852" s="3">
        <f t="shared" si="298"/>
        <v>0</v>
      </c>
      <c r="AH852">
        <f t="shared" si="299"/>
        <v>0</v>
      </c>
    </row>
    <row r="853" spans="1:34" hidden="1" outlineLevel="2" x14ac:dyDescent="0.25">
      <c r="B853" t="s">
        <v>466</v>
      </c>
      <c r="C853" s="73">
        <f>C834</f>
        <v>4</v>
      </c>
      <c r="D853" s="73" t="s">
        <v>684</v>
      </c>
      <c r="E853" s="73">
        <f>E834</f>
        <v>10</v>
      </c>
      <c r="F853" s="73">
        <f>F834</f>
        <v>21</v>
      </c>
      <c r="G853" s="73">
        <f>G834/2</f>
        <v>6</v>
      </c>
      <c r="H853" s="73">
        <f>H834</f>
        <v>1</v>
      </c>
      <c r="M853" s="2"/>
      <c r="N853" s="73">
        <f>N834</f>
        <v>0</v>
      </c>
      <c r="O853" s="73" t="str">
        <f>O834</f>
        <v>N</v>
      </c>
      <c r="P853" s="45" t="str">
        <f t="shared" si="290"/>
        <v>Beide</v>
      </c>
      <c r="Q853" s="73"/>
      <c r="R853" s="73"/>
      <c r="S853" s="73"/>
      <c r="T853" s="73">
        <f>T834*1.3</f>
        <v>18.2</v>
      </c>
      <c r="V853" s="74">
        <f>V834*2</f>
        <v>120000</v>
      </c>
      <c r="X853">
        <f t="shared" si="291"/>
        <v>0</v>
      </c>
      <c r="Y853">
        <f t="shared" si="292"/>
        <v>0</v>
      </c>
      <c r="Z853">
        <f t="shared" si="293"/>
        <v>0</v>
      </c>
      <c r="AA853">
        <f t="shared" si="294"/>
        <v>0</v>
      </c>
      <c r="AB853">
        <f t="shared" si="295"/>
        <v>0</v>
      </c>
      <c r="AC853">
        <f t="shared" si="296"/>
        <v>0</v>
      </c>
      <c r="AD853">
        <f t="shared" si="300"/>
        <v>0</v>
      </c>
      <c r="AE853">
        <f t="shared" si="297"/>
        <v>0</v>
      </c>
      <c r="AF853" s="3">
        <f t="shared" si="298"/>
        <v>0</v>
      </c>
      <c r="AH853">
        <f t="shared" si="299"/>
        <v>0</v>
      </c>
    </row>
    <row r="854" spans="1:34" s="25" customFormat="1" hidden="1" outlineLevel="1" collapsed="1" x14ac:dyDescent="0.25">
      <c r="A854" s="25" t="s">
        <v>410</v>
      </c>
      <c r="B854" s="25" t="s">
        <v>53</v>
      </c>
      <c r="C854" s="45">
        <v>5</v>
      </c>
      <c r="D854" s="45" t="s">
        <v>684</v>
      </c>
      <c r="E854" s="45">
        <v>15</v>
      </c>
      <c r="F854" s="45">
        <v>21</v>
      </c>
      <c r="G854" s="45">
        <v>8</v>
      </c>
      <c r="H854" s="45">
        <v>2</v>
      </c>
      <c r="I854" s="2"/>
      <c r="J854" s="2"/>
      <c r="K854" s="2"/>
      <c r="L854" s="2"/>
      <c r="M854" s="2"/>
      <c r="N854" s="45">
        <v>0</v>
      </c>
      <c r="O854" s="45" t="s">
        <v>636</v>
      </c>
      <c r="P854" s="45" t="str">
        <f t="shared" ref="P854:P873" si="301">IF(P808="Beide",P808,"Innere Sphäre")</f>
        <v>Beide</v>
      </c>
      <c r="Q854" s="45">
        <v>8</v>
      </c>
      <c r="R854" s="45">
        <v>4</v>
      </c>
      <c r="S854" s="45">
        <v>164</v>
      </c>
      <c r="T854" s="45">
        <v>17</v>
      </c>
      <c r="U854" s="48">
        <v>275000</v>
      </c>
      <c r="V854" s="48">
        <v>60000</v>
      </c>
      <c r="X854" s="25">
        <f t="shared" si="291"/>
        <v>0</v>
      </c>
      <c r="Y854" s="25">
        <f t="shared" si="292"/>
        <v>0</v>
      </c>
      <c r="Z854" s="25">
        <f t="shared" si="293"/>
        <v>0</v>
      </c>
      <c r="AA854" s="25">
        <f t="shared" si="294"/>
        <v>0</v>
      </c>
      <c r="AB854" s="25">
        <f t="shared" si="295"/>
        <v>0</v>
      </c>
      <c r="AC854" s="25">
        <f t="shared" si="296"/>
        <v>0</v>
      </c>
      <c r="AD854" s="25">
        <f t="shared" si="300"/>
        <v>0</v>
      </c>
      <c r="AE854" s="25">
        <f t="shared" si="297"/>
        <v>0</v>
      </c>
      <c r="AF854" s="48">
        <f t="shared" si="298"/>
        <v>0</v>
      </c>
      <c r="AH854" s="25">
        <f t="shared" si="299"/>
        <v>0</v>
      </c>
    </row>
    <row r="855" spans="1:34" hidden="1" outlineLevel="2" x14ac:dyDescent="0.25">
      <c r="B855" t="s">
        <v>463</v>
      </c>
      <c r="C855" s="73">
        <f>C854</f>
        <v>5</v>
      </c>
      <c r="D855" s="73" t="s">
        <v>693</v>
      </c>
      <c r="E855" s="73">
        <f>E854</f>
        <v>15</v>
      </c>
      <c r="F855" s="73">
        <f>F854</f>
        <v>21</v>
      </c>
      <c r="G855" s="73">
        <f>G854</f>
        <v>8</v>
      </c>
      <c r="H855" s="73">
        <f>H854</f>
        <v>2</v>
      </c>
      <c r="M855" s="2"/>
      <c r="N855" s="73">
        <f>N854</f>
        <v>0</v>
      </c>
      <c r="O855" s="73" t="str">
        <f>O854</f>
        <v>N</v>
      </c>
      <c r="P855" s="45" t="str">
        <f t="shared" si="301"/>
        <v>Beide</v>
      </c>
      <c r="Q855" s="73"/>
      <c r="R855" s="73"/>
      <c r="S855" s="73"/>
      <c r="T855" s="73">
        <f>T854</f>
        <v>17</v>
      </c>
      <c r="V855" s="74">
        <f>V854*3</f>
        <v>180000</v>
      </c>
      <c r="X855">
        <f t="shared" si="291"/>
        <v>0</v>
      </c>
      <c r="Y855">
        <f t="shared" si="292"/>
        <v>0</v>
      </c>
      <c r="Z855">
        <f t="shared" si="293"/>
        <v>0</v>
      </c>
      <c r="AA855">
        <f t="shared" si="294"/>
        <v>0</v>
      </c>
      <c r="AB855">
        <f t="shared" si="295"/>
        <v>0</v>
      </c>
      <c r="AC855">
        <f t="shared" si="296"/>
        <v>0</v>
      </c>
      <c r="AD855">
        <f t="shared" si="300"/>
        <v>0</v>
      </c>
      <c r="AE855">
        <f t="shared" si="297"/>
        <v>0</v>
      </c>
      <c r="AF855" s="3">
        <f t="shared" si="298"/>
        <v>0</v>
      </c>
      <c r="AH855">
        <f t="shared" si="299"/>
        <v>0</v>
      </c>
    </row>
    <row r="856" spans="1:34" hidden="1" outlineLevel="2" x14ac:dyDescent="0.25">
      <c r="B856" t="s">
        <v>279</v>
      </c>
      <c r="C856" s="73">
        <f>C854</f>
        <v>5</v>
      </c>
      <c r="D856" s="73" t="s">
        <v>683</v>
      </c>
      <c r="E856" s="73">
        <f>E854*0.8</f>
        <v>12</v>
      </c>
      <c r="F856" s="73">
        <f>F854</f>
        <v>21</v>
      </c>
      <c r="G856" s="73">
        <f>G854</f>
        <v>8</v>
      </c>
      <c r="H856" s="73">
        <f>H854</f>
        <v>2</v>
      </c>
      <c r="M856" s="2"/>
      <c r="N856" s="73">
        <f>N854</f>
        <v>0</v>
      </c>
      <c r="O856" s="73" t="str">
        <f>O854</f>
        <v>N</v>
      </c>
      <c r="P856" s="45" t="str">
        <f t="shared" si="301"/>
        <v>Beide</v>
      </c>
      <c r="Q856" s="73"/>
      <c r="R856" s="73"/>
      <c r="S856" s="73"/>
      <c r="T856" s="73">
        <f>T854</f>
        <v>17</v>
      </c>
      <c r="V856" s="74">
        <f>V854*1.5</f>
        <v>90000</v>
      </c>
      <c r="X856">
        <f t="shared" si="291"/>
        <v>0</v>
      </c>
      <c r="Y856">
        <f t="shared" si="292"/>
        <v>0</v>
      </c>
      <c r="Z856">
        <f t="shared" si="293"/>
        <v>0</v>
      </c>
      <c r="AA856">
        <f t="shared" si="294"/>
        <v>0</v>
      </c>
      <c r="AB856">
        <f t="shared" si="295"/>
        <v>0</v>
      </c>
      <c r="AC856">
        <f t="shared" si="296"/>
        <v>0</v>
      </c>
      <c r="AD856">
        <f t="shared" si="300"/>
        <v>0</v>
      </c>
      <c r="AE856">
        <f t="shared" si="297"/>
        <v>0</v>
      </c>
      <c r="AF856" s="3">
        <f t="shared" si="298"/>
        <v>0</v>
      </c>
      <c r="AH856">
        <f t="shared" si="299"/>
        <v>0</v>
      </c>
    </row>
    <row r="857" spans="1:34" hidden="1" outlineLevel="2" x14ac:dyDescent="0.25">
      <c r="B857" t="s">
        <v>473</v>
      </c>
      <c r="C857" s="73">
        <f>C854</f>
        <v>5</v>
      </c>
      <c r="D857" s="73" t="s">
        <v>684</v>
      </c>
      <c r="E857" s="73">
        <f>E854</f>
        <v>15</v>
      </c>
      <c r="F857" s="73">
        <f>F854</f>
        <v>21</v>
      </c>
      <c r="G857" s="73">
        <f>G854</f>
        <v>8</v>
      </c>
      <c r="H857" s="73">
        <f>H854</f>
        <v>2</v>
      </c>
      <c r="M857" s="2"/>
      <c r="N857" s="73">
        <f>N854</f>
        <v>0</v>
      </c>
      <c r="O857" s="73" t="str">
        <f>O854</f>
        <v>N</v>
      </c>
      <c r="P857" s="45" t="str">
        <f t="shared" si="301"/>
        <v>Beide</v>
      </c>
      <c r="Q857" s="73"/>
      <c r="R857" s="73"/>
      <c r="S857" s="73"/>
      <c r="T857" s="73">
        <f>T854</f>
        <v>17</v>
      </c>
      <c r="V857" s="74">
        <f>V854*2</f>
        <v>120000</v>
      </c>
      <c r="X857">
        <f t="shared" si="291"/>
        <v>0</v>
      </c>
      <c r="Y857">
        <f t="shared" si="292"/>
        <v>0</v>
      </c>
      <c r="Z857">
        <f t="shared" si="293"/>
        <v>0</v>
      </c>
      <c r="AA857">
        <f t="shared" si="294"/>
        <v>0</v>
      </c>
      <c r="AB857">
        <f t="shared" si="295"/>
        <v>0</v>
      </c>
      <c r="AC857">
        <f t="shared" si="296"/>
        <v>0</v>
      </c>
      <c r="AD857">
        <f t="shared" si="300"/>
        <v>0</v>
      </c>
      <c r="AE857">
        <f t="shared" si="297"/>
        <v>0</v>
      </c>
      <c r="AF857" s="3">
        <f t="shared" si="298"/>
        <v>0</v>
      </c>
      <c r="AH857">
        <f t="shared" si="299"/>
        <v>0</v>
      </c>
    </row>
    <row r="858" spans="1:34" hidden="1" outlineLevel="2" x14ac:dyDescent="0.25">
      <c r="B858" t="s">
        <v>476</v>
      </c>
      <c r="C858" s="73">
        <f>C854</f>
        <v>5</v>
      </c>
      <c r="D858" s="73" t="s">
        <v>684</v>
      </c>
      <c r="E858" s="73">
        <f>E854</f>
        <v>15</v>
      </c>
      <c r="F858" s="73">
        <f>F854</f>
        <v>21</v>
      </c>
      <c r="G858" s="73">
        <f>G854</f>
        <v>8</v>
      </c>
      <c r="H858" s="73">
        <f>H854</f>
        <v>2</v>
      </c>
      <c r="M858" s="2"/>
      <c r="N858" s="73">
        <f>N854</f>
        <v>0</v>
      </c>
      <c r="O858" s="73" t="str">
        <f>O854</f>
        <v>N</v>
      </c>
      <c r="P858" s="45" t="str">
        <f t="shared" si="301"/>
        <v>Beide</v>
      </c>
      <c r="Q858" s="73"/>
      <c r="R858" s="73"/>
      <c r="S858" s="73"/>
      <c r="T858" s="73">
        <f>T854</f>
        <v>17</v>
      </c>
      <c r="V858" s="74">
        <f>V854*3</f>
        <v>180000</v>
      </c>
      <c r="X858">
        <f t="shared" si="291"/>
        <v>0</v>
      </c>
      <c r="Y858">
        <f t="shared" si="292"/>
        <v>0</v>
      </c>
      <c r="Z858">
        <f t="shared" si="293"/>
        <v>0</v>
      </c>
      <c r="AA858">
        <f t="shared" si="294"/>
        <v>0</v>
      </c>
      <c r="AB858">
        <f t="shared" si="295"/>
        <v>0</v>
      </c>
      <c r="AC858">
        <f t="shared" si="296"/>
        <v>0</v>
      </c>
      <c r="AD858">
        <f t="shared" si="300"/>
        <v>0</v>
      </c>
      <c r="AE858">
        <f t="shared" si="297"/>
        <v>0</v>
      </c>
      <c r="AF858" s="3">
        <f t="shared" si="298"/>
        <v>0</v>
      </c>
      <c r="AH858">
        <f t="shared" si="299"/>
        <v>0</v>
      </c>
    </row>
    <row r="859" spans="1:34" hidden="1" outlineLevel="2" x14ac:dyDescent="0.25">
      <c r="B859" t="s">
        <v>475</v>
      </c>
      <c r="C859" s="73">
        <f>C854</f>
        <v>5</v>
      </c>
      <c r="D859" s="73" t="s">
        <v>684</v>
      </c>
      <c r="E859" s="73">
        <f>E854</f>
        <v>15</v>
      </c>
      <c r="F859" s="73">
        <f>F854</f>
        <v>21</v>
      </c>
      <c r="G859" s="73">
        <f>G854</f>
        <v>8</v>
      </c>
      <c r="H859" s="73">
        <f>H854</f>
        <v>2</v>
      </c>
      <c r="M859" s="2"/>
      <c r="N859" s="73">
        <f>N854</f>
        <v>0</v>
      </c>
      <c r="O859" s="73" t="str">
        <f>O854</f>
        <v>N</v>
      </c>
      <c r="P859" s="45" t="str">
        <f t="shared" si="301"/>
        <v>Beide</v>
      </c>
      <c r="Q859" s="73"/>
      <c r="R859" s="73"/>
      <c r="S859" s="73"/>
      <c r="T859" s="73">
        <f>T854</f>
        <v>17</v>
      </c>
      <c r="V859" s="74">
        <f>V854</f>
        <v>60000</v>
      </c>
      <c r="X859">
        <f t="shared" si="291"/>
        <v>0</v>
      </c>
      <c r="Y859">
        <f t="shared" si="292"/>
        <v>0</v>
      </c>
      <c r="Z859">
        <f t="shared" si="293"/>
        <v>0</v>
      </c>
      <c r="AA859">
        <f t="shared" si="294"/>
        <v>0</v>
      </c>
      <c r="AB859">
        <f t="shared" si="295"/>
        <v>0</v>
      </c>
      <c r="AC859">
        <f t="shared" si="296"/>
        <v>0</v>
      </c>
      <c r="AD859">
        <f t="shared" si="300"/>
        <v>0</v>
      </c>
      <c r="AE859">
        <f t="shared" si="297"/>
        <v>0</v>
      </c>
      <c r="AF859" s="3">
        <f t="shared" si="298"/>
        <v>0</v>
      </c>
      <c r="AH859">
        <f t="shared" si="299"/>
        <v>0</v>
      </c>
    </row>
    <row r="860" spans="1:34" hidden="1" outlineLevel="2" x14ac:dyDescent="0.25">
      <c r="B860" t="s">
        <v>474</v>
      </c>
      <c r="C860" s="73">
        <f>C854</f>
        <v>5</v>
      </c>
      <c r="D860" s="73" t="s">
        <v>684</v>
      </c>
      <c r="E860" s="73">
        <f>E854</f>
        <v>15</v>
      </c>
      <c r="F860" s="73">
        <f>F854</f>
        <v>21</v>
      </c>
      <c r="G860" s="73">
        <f>G854</f>
        <v>8</v>
      </c>
      <c r="H860" s="73">
        <f>H854</f>
        <v>2</v>
      </c>
      <c r="M860" s="2"/>
      <c r="N860" s="73">
        <f>N854</f>
        <v>0</v>
      </c>
      <c r="O860" s="73" t="str">
        <f>O854</f>
        <v>N</v>
      </c>
      <c r="P860" s="45" t="str">
        <f t="shared" si="301"/>
        <v>Beide</v>
      </c>
      <c r="Q860" s="73"/>
      <c r="R860" s="73"/>
      <c r="S860" s="73"/>
      <c r="T860" s="73">
        <f>T854</f>
        <v>17</v>
      </c>
      <c r="V860" s="74">
        <f>V854*4</f>
        <v>240000</v>
      </c>
      <c r="X860">
        <f t="shared" si="291"/>
        <v>0</v>
      </c>
      <c r="Y860">
        <f t="shared" si="292"/>
        <v>0</v>
      </c>
      <c r="Z860">
        <f t="shared" si="293"/>
        <v>0</v>
      </c>
      <c r="AA860">
        <f t="shared" si="294"/>
        <v>0</v>
      </c>
      <c r="AB860">
        <f t="shared" si="295"/>
        <v>0</v>
      </c>
      <c r="AC860">
        <f t="shared" si="296"/>
        <v>0</v>
      </c>
      <c r="AD860">
        <f t="shared" si="300"/>
        <v>0</v>
      </c>
      <c r="AE860">
        <f t="shared" si="297"/>
        <v>0</v>
      </c>
      <c r="AF860" s="3">
        <f t="shared" si="298"/>
        <v>0</v>
      </c>
      <c r="AH860">
        <f t="shared" si="299"/>
        <v>0</v>
      </c>
    </row>
    <row r="861" spans="1:34" hidden="1" outlineLevel="2" x14ac:dyDescent="0.25">
      <c r="B861" t="s">
        <v>480</v>
      </c>
      <c r="C861" s="73">
        <f>C854</f>
        <v>5</v>
      </c>
      <c r="D861" s="73" t="s">
        <v>684</v>
      </c>
      <c r="E861" s="73">
        <f>E854</f>
        <v>15</v>
      </c>
      <c r="F861" s="73">
        <f>F854</f>
        <v>21</v>
      </c>
      <c r="G861" s="73">
        <f>G854</f>
        <v>8</v>
      </c>
      <c r="H861" s="73">
        <f>H854</f>
        <v>2</v>
      </c>
      <c r="M861" s="2"/>
      <c r="N861" s="73">
        <f>N854</f>
        <v>0</v>
      </c>
      <c r="O861" s="73" t="str">
        <f>O854</f>
        <v>N</v>
      </c>
      <c r="P861" s="45" t="str">
        <f t="shared" si="301"/>
        <v>Beide</v>
      </c>
      <c r="Q861" s="73"/>
      <c r="R861" s="73"/>
      <c r="S861" s="73"/>
      <c r="T861" s="73">
        <f>T854</f>
        <v>17</v>
      </c>
      <c r="V861" s="74">
        <f>V854*2.5</f>
        <v>150000</v>
      </c>
      <c r="X861">
        <f t="shared" si="291"/>
        <v>0</v>
      </c>
      <c r="Y861">
        <f t="shared" si="292"/>
        <v>0</v>
      </c>
      <c r="Z861">
        <f t="shared" si="293"/>
        <v>0</v>
      </c>
      <c r="AA861">
        <f t="shared" si="294"/>
        <v>0</v>
      </c>
      <c r="AB861">
        <f t="shared" si="295"/>
        <v>0</v>
      </c>
      <c r="AC861">
        <f t="shared" si="296"/>
        <v>0</v>
      </c>
      <c r="AD861">
        <f t="shared" si="300"/>
        <v>0</v>
      </c>
      <c r="AE861">
        <f t="shared" si="297"/>
        <v>0</v>
      </c>
      <c r="AF861" s="3">
        <f t="shared" si="298"/>
        <v>0</v>
      </c>
      <c r="AH861">
        <f t="shared" si="299"/>
        <v>0</v>
      </c>
    </row>
    <row r="862" spans="1:34" hidden="1" outlineLevel="2" x14ac:dyDescent="0.25">
      <c r="B862" t="s">
        <v>481</v>
      </c>
      <c r="C862" s="73">
        <f>C854</f>
        <v>5</v>
      </c>
      <c r="D862" s="73" t="s">
        <v>684</v>
      </c>
      <c r="E862" s="73">
        <f>E854</f>
        <v>15</v>
      </c>
      <c r="F862" s="73">
        <f>F854</f>
        <v>21</v>
      </c>
      <c r="G862" s="73">
        <f>G854/2</f>
        <v>4</v>
      </c>
      <c r="H862" s="73">
        <f>H854</f>
        <v>2</v>
      </c>
      <c r="M862" s="2"/>
      <c r="N862" s="73">
        <f>N854+2</f>
        <v>2</v>
      </c>
      <c r="O862" s="73" t="str">
        <f>O854</f>
        <v>N</v>
      </c>
      <c r="P862" s="45" t="str">
        <f t="shared" si="301"/>
        <v>Beide</v>
      </c>
      <c r="Q862" s="73"/>
      <c r="R862" s="73"/>
      <c r="S862" s="73"/>
      <c r="T862" s="73">
        <f>T854</f>
        <v>17</v>
      </c>
      <c r="V862" s="74">
        <f>V854*2</f>
        <v>120000</v>
      </c>
      <c r="X862">
        <f t="shared" si="291"/>
        <v>0</v>
      </c>
      <c r="Y862">
        <f t="shared" si="292"/>
        <v>0</v>
      </c>
      <c r="Z862">
        <f t="shared" si="293"/>
        <v>0</v>
      </c>
      <c r="AA862">
        <f t="shared" si="294"/>
        <v>0</v>
      </c>
      <c r="AB862">
        <f t="shared" si="295"/>
        <v>0</v>
      </c>
      <c r="AC862">
        <f t="shared" si="296"/>
        <v>0</v>
      </c>
      <c r="AD862">
        <f t="shared" si="300"/>
        <v>0</v>
      </c>
      <c r="AE862">
        <f t="shared" si="297"/>
        <v>0</v>
      </c>
      <c r="AF862" s="3">
        <f t="shared" si="298"/>
        <v>0</v>
      </c>
      <c r="AH862">
        <f t="shared" si="299"/>
        <v>0</v>
      </c>
    </row>
    <row r="863" spans="1:34" hidden="1" outlineLevel="2" x14ac:dyDescent="0.25">
      <c r="B863" t="s">
        <v>477</v>
      </c>
      <c r="C863" s="73">
        <f>C854</f>
        <v>5</v>
      </c>
      <c r="D863" s="73" t="s">
        <v>684</v>
      </c>
      <c r="E863" s="73">
        <f>E854</f>
        <v>15</v>
      </c>
      <c r="F863" s="73">
        <f>F854</f>
        <v>21</v>
      </c>
      <c r="G863" s="73">
        <f>G854</f>
        <v>8</v>
      </c>
      <c r="H863" s="73">
        <f>H854</f>
        <v>2</v>
      </c>
      <c r="M863" s="2"/>
      <c r="N863" s="73">
        <f>N854</f>
        <v>0</v>
      </c>
      <c r="O863" s="73" t="str">
        <f>O854</f>
        <v>N</v>
      </c>
      <c r="P863" s="45" t="str">
        <f t="shared" si="301"/>
        <v>Beide</v>
      </c>
      <c r="Q863" s="73"/>
      <c r="R863" s="73"/>
      <c r="S863" s="73"/>
      <c r="T863" s="73">
        <f>T854</f>
        <v>17</v>
      </c>
      <c r="V863" s="74">
        <f>V854*3</f>
        <v>180000</v>
      </c>
      <c r="X863">
        <f t="shared" si="291"/>
        <v>0</v>
      </c>
      <c r="Y863">
        <f t="shared" si="292"/>
        <v>0</v>
      </c>
      <c r="Z863">
        <f t="shared" si="293"/>
        <v>0</v>
      </c>
      <c r="AA863">
        <f t="shared" si="294"/>
        <v>0</v>
      </c>
      <c r="AB863">
        <f t="shared" si="295"/>
        <v>0</v>
      </c>
      <c r="AC863">
        <f t="shared" si="296"/>
        <v>0</v>
      </c>
      <c r="AD863">
        <f t="shared" si="300"/>
        <v>0</v>
      </c>
      <c r="AE863">
        <f t="shared" si="297"/>
        <v>0</v>
      </c>
      <c r="AF863" s="3">
        <f t="shared" si="298"/>
        <v>0</v>
      </c>
      <c r="AH863">
        <f t="shared" si="299"/>
        <v>0</v>
      </c>
    </row>
    <row r="864" spans="1:34" hidden="1" outlineLevel="2" x14ac:dyDescent="0.25">
      <c r="B864" t="s">
        <v>462</v>
      </c>
      <c r="C864" s="73">
        <f>C854</f>
        <v>5</v>
      </c>
      <c r="D864" s="73" t="s">
        <v>684</v>
      </c>
      <c r="E864" s="73">
        <f>E854</f>
        <v>15</v>
      </c>
      <c r="F864" s="73">
        <f>F854</f>
        <v>21</v>
      </c>
      <c r="G864" s="73">
        <f>G854</f>
        <v>8</v>
      </c>
      <c r="H864" s="73">
        <f>H854</f>
        <v>2</v>
      </c>
      <c r="M864" s="2"/>
      <c r="N864" s="73">
        <f>N854</f>
        <v>0</v>
      </c>
      <c r="O864" s="73" t="str">
        <f>O854</f>
        <v>N</v>
      </c>
      <c r="P864" s="45" t="str">
        <f t="shared" si="301"/>
        <v>Beide</v>
      </c>
      <c r="Q864" s="73"/>
      <c r="R864" s="73"/>
      <c r="S864" s="73"/>
      <c r="T864" s="73">
        <f>T854</f>
        <v>17</v>
      </c>
      <c r="V864" s="74">
        <f>V854*5</f>
        <v>300000</v>
      </c>
      <c r="X864">
        <f t="shared" si="291"/>
        <v>0</v>
      </c>
      <c r="Y864">
        <f t="shared" si="292"/>
        <v>0</v>
      </c>
      <c r="Z864">
        <f t="shared" si="293"/>
        <v>0</v>
      </c>
      <c r="AA864">
        <f t="shared" si="294"/>
        <v>0</v>
      </c>
      <c r="AB864">
        <f t="shared" si="295"/>
        <v>0</v>
      </c>
      <c r="AC864">
        <f t="shared" si="296"/>
        <v>0</v>
      </c>
      <c r="AD864">
        <f t="shared" si="300"/>
        <v>0</v>
      </c>
      <c r="AE864">
        <f t="shared" si="297"/>
        <v>0</v>
      </c>
      <c r="AF864" s="3">
        <f t="shared" si="298"/>
        <v>0</v>
      </c>
      <c r="AH864">
        <f t="shared" si="299"/>
        <v>0</v>
      </c>
    </row>
    <row r="865" spans="1:34" hidden="1" outlineLevel="2" x14ac:dyDescent="0.25">
      <c r="B865" t="s">
        <v>457</v>
      </c>
      <c r="C865" s="73">
        <f>C854</f>
        <v>5</v>
      </c>
      <c r="D865" s="73" t="s">
        <v>684</v>
      </c>
      <c r="E865" s="73">
        <f>E854</f>
        <v>15</v>
      </c>
      <c r="F865" s="73">
        <f>F854</f>
        <v>21</v>
      </c>
      <c r="G865" s="73">
        <f>G854</f>
        <v>8</v>
      </c>
      <c r="H865" s="73">
        <f>H854</f>
        <v>2</v>
      </c>
      <c r="M865" s="2"/>
      <c r="N865" s="73">
        <f>N854</f>
        <v>0</v>
      </c>
      <c r="O865" s="73" t="str">
        <f>O854</f>
        <v>N</v>
      </c>
      <c r="P865" s="45" t="str">
        <f t="shared" si="301"/>
        <v>Beide</v>
      </c>
      <c r="Q865" s="73"/>
      <c r="R865" s="73"/>
      <c r="S865" s="73"/>
      <c r="T865" s="73">
        <f>T854</f>
        <v>17</v>
      </c>
      <c r="V865" s="74">
        <f>V854*2</f>
        <v>120000</v>
      </c>
      <c r="X865">
        <f t="shared" si="291"/>
        <v>0</v>
      </c>
      <c r="Y865">
        <f t="shared" si="292"/>
        <v>0</v>
      </c>
      <c r="Z865">
        <f t="shared" si="293"/>
        <v>0</v>
      </c>
      <c r="AA865">
        <f t="shared" si="294"/>
        <v>0</v>
      </c>
      <c r="AB865">
        <f t="shared" si="295"/>
        <v>0</v>
      </c>
      <c r="AC865">
        <f t="shared" si="296"/>
        <v>0</v>
      </c>
      <c r="AD865">
        <f t="shared" si="300"/>
        <v>0</v>
      </c>
      <c r="AE865">
        <f t="shared" si="297"/>
        <v>0</v>
      </c>
      <c r="AF865" s="3">
        <f t="shared" si="298"/>
        <v>0</v>
      </c>
      <c r="AH865">
        <f t="shared" si="299"/>
        <v>0</v>
      </c>
    </row>
    <row r="866" spans="1:34" hidden="1" outlineLevel="2" x14ac:dyDescent="0.25">
      <c r="B866" t="s">
        <v>464</v>
      </c>
      <c r="C866" s="73">
        <f>C854</f>
        <v>5</v>
      </c>
      <c r="D866" s="73" t="s">
        <v>684</v>
      </c>
      <c r="E866" s="73">
        <f>E854</f>
        <v>15</v>
      </c>
      <c r="F866" s="73">
        <f>F854</f>
        <v>21</v>
      </c>
      <c r="G866" s="73">
        <f>G854</f>
        <v>8</v>
      </c>
      <c r="H866" s="73">
        <f>H854</f>
        <v>2</v>
      </c>
      <c r="M866" s="2"/>
      <c r="N866" s="73">
        <f>N854</f>
        <v>0</v>
      </c>
      <c r="O866" s="73" t="str">
        <f>O854</f>
        <v>N</v>
      </c>
      <c r="P866" s="45" t="str">
        <f t="shared" si="301"/>
        <v>Beide</v>
      </c>
      <c r="Q866" s="73"/>
      <c r="R866" s="73"/>
      <c r="S866" s="73"/>
      <c r="T866" s="73">
        <f>T854</f>
        <v>17</v>
      </c>
      <c r="V866" s="74">
        <f>V854*4</f>
        <v>240000</v>
      </c>
      <c r="X866">
        <f t="shared" si="291"/>
        <v>0</v>
      </c>
      <c r="Y866">
        <f t="shared" si="292"/>
        <v>0</v>
      </c>
      <c r="Z866">
        <f t="shared" si="293"/>
        <v>0</v>
      </c>
      <c r="AA866">
        <f t="shared" si="294"/>
        <v>0</v>
      </c>
      <c r="AB866">
        <f t="shared" si="295"/>
        <v>0</v>
      </c>
      <c r="AC866">
        <f t="shared" si="296"/>
        <v>0</v>
      </c>
      <c r="AD866">
        <f t="shared" si="300"/>
        <v>0</v>
      </c>
      <c r="AE866">
        <f t="shared" si="297"/>
        <v>0</v>
      </c>
      <c r="AF866" s="3">
        <f t="shared" si="298"/>
        <v>0</v>
      </c>
      <c r="AH866">
        <f t="shared" si="299"/>
        <v>0</v>
      </c>
    </row>
    <row r="867" spans="1:34" hidden="1" outlineLevel="2" x14ac:dyDescent="0.25">
      <c r="B867" t="s">
        <v>458</v>
      </c>
      <c r="C867" s="73">
        <f>C854</f>
        <v>5</v>
      </c>
      <c r="D867" s="73" t="s">
        <v>684</v>
      </c>
      <c r="E867" s="73">
        <f>E854</f>
        <v>15</v>
      </c>
      <c r="F867" s="73">
        <f>F854</f>
        <v>21</v>
      </c>
      <c r="G867" s="73">
        <f>G854</f>
        <v>8</v>
      </c>
      <c r="H867" s="73">
        <f>H854</f>
        <v>2</v>
      </c>
      <c r="M867" s="2"/>
      <c r="N867" s="73">
        <f>N854</f>
        <v>0</v>
      </c>
      <c r="O867" s="73" t="str">
        <f>O854</f>
        <v>N</v>
      </c>
      <c r="P867" s="45" t="str">
        <f t="shared" si="301"/>
        <v>Beide</v>
      </c>
      <c r="Q867" s="73"/>
      <c r="R867" s="73"/>
      <c r="S867" s="73"/>
      <c r="T867" s="73">
        <f>T854*1.2</f>
        <v>20.399999999999999</v>
      </c>
      <c r="V867" s="74">
        <f>V854*2</f>
        <v>120000</v>
      </c>
      <c r="X867">
        <f t="shared" si="291"/>
        <v>0</v>
      </c>
      <c r="Y867">
        <f t="shared" si="292"/>
        <v>0</v>
      </c>
      <c r="Z867">
        <f t="shared" si="293"/>
        <v>0</v>
      </c>
      <c r="AA867">
        <f t="shared" si="294"/>
        <v>0</v>
      </c>
      <c r="AB867">
        <f t="shared" si="295"/>
        <v>0</v>
      </c>
      <c r="AC867">
        <f t="shared" si="296"/>
        <v>0</v>
      </c>
      <c r="AD867">
        <f t="shared" si="300"/>
        <v>0</v>
      </c>
      <c r="AE867">
        <f t="shared" si="297"/>
        <v>0</v>
      </c>
      <c r="AF867" s="3">
        <f t="shared" si="298"/>
        <v>0</v>
      </c>
      <c r="AH867">
        <f t="shared" si="299"/>
        <v>0</v>
      </c>
    </row>
    <row r="868" spans="1:34" hidden="1" outlineLevel="2" x14ac:dyDescent="0.25">
      <c r="B868" t="s">
        <v>233</v>
      </c>
      <c r="C868" s="73">
        <f>C854</f>
        <v>5</v>
      </c>
      <c r="D868" s="73" t="s">
        <v>684</v>
      </c>
      <c r="E868" s="73">
        <f>E854</f>
        <v>15</v>
      </c>
      <c r="F868" s="73">
        <f>F854</f>
        <v>21</v>
      </c>
      <c r="G868" s="73">
        <f>G854</f>
        <v>8</v>
      </c>
      <c r="H868" s="73">
        <f>H854</f>
        <v>2</v>
      </c>
      <c r="M868" s="2"/>
      <c r="N868" s="73">
        <f>N854</f>
        <v>0</v>
      </c>
      <c r="O868" s="73" t="str">
        <f>O854</f>
        <v>N</v>
      </c>
      <c r="P868" s="45" t="str">
        <f t="shared" si="301"/>
        <v>Beide</v>
      </c>
      <c r="Q868" s="73"/>
      <c r="R868" s="73"/>
      <c r="S868" s="73"/>
      <c r="T868" s="73">
        <f>T854</f>
        <v>17</v>
      </c>
      <c r="V868" s="74">
        <f>V854*1.5</f>
        <v>90000</v>
      </c>
      <c r="X868">
        <f t="shared" si="291"/>
        <v>0</v>
      </c>
      <c r="Y868">
        <f t="shared" si="292"/>
        <v>0</v>
      </c>
      <c r="Z868">
        <f t="shared" si="293"/>
        <v>0</v>
      </c>
      <c r="AA868">
        <f t="shared" si="294"/>
        <v>0</v>
      </c>
      <c r="AB868">
        <f t="shared" si="295"/>
        <v>0</v>
      </c>
      <c r="AC868">
        <f t="shared" si="296"/>
        <v>0</v>
      </c>
      <c r="AD868">
        <f t="shared" si="300"/>
        <v>0</v>
      </c>
      <c r="AE868">
        <f t="shared" si="297"/>
        <v>0</v>
      </c>
      <c r="AF868" s="3">
        <f t="shared" si="298"/>
        <v>0</v>
      </c>
      <c r="AH868">
        <f t="shared" si="299"/>
        <v>0</v>
      </c>
    </row>
    <row r="869" spans="1:34" hidden="1" outlineLevel="2" x14ac:dyDescent="0.25">
      <c r="B869" t="s">
        <v>478</v>
      </c>
      <c r="C869" s="73">
        <f>C854</f>
        <v>5</v>
      </c>
      <c r="D869" s="73" t="s">
        <v>684</v>
      </c>
      <c r="E869" s="73">
        <f>E854</f>
        <v>15</v>
      </c>
      <c r="F869" s="73">
        <f>F854</f>
        <v>21</v>
      </c>
      <c r="G869" s="73">
        <f>G854</f>
        <v>8</v>
      </c>
      <c r="H869" s="73">
        <f>H854</f>
        <v>2</v>
      </c>
      <c r="M869" s="2"/>
      <c r="N869" s="73">
        <f>N854</f>
        <v>0</v>
      </c>
      <c r="O869" s="73" t="str">
        <f>O854</f>
        <v>N</v>
      </c>
      <c r="P869" s="45" t="str">
        <f t="shared" si="301"/>
        <v>Beide</v>
      </c>
      <c r="Q869" s="73"/>
      <c r="R869" s="73"/>
      <c r="S869" s="73"/>
      <c r="T869" s="73">
        <f>T854</f>
        <v>17</v>
      </c>
      <c r="V869" s="74">
        <f>V854*2</f>
        <v>120000</v>
      </c>
      <c r="X869">
        <f t="shared" si="291"/>
        <v>0</v>
      </c>
      <c r="Y869">
        <f t="shared" si="292"/>
        <v>0</v>
      </c>
      <c r="Z869">
        <f t="shared" si="293"/>
        <v>0</v>
      </c>
      <c r="AA869">
        <f t="shared" si="294"/>
        <v>0</v>
      </c>
      <c r="AB869">
        <f t="shared" si="295"/>
        <v>0</v>
      </c>
      <c r="AC869">
        <f t="shared" si="296"/>
        <v>0</v>
      </c>
      <c r="AD869">
        <f t="shared" si="300"/>
        <v>0</v>
      </c>
      <c r="AE869">
        <f t="shared" si="297"/>
        <v>0</v>
      </c>
      <c r="AF869" s="3">
        <f t="shared" si="298"/>
        <v>0</v>
      </c>
      <c r="AH869">
        <f t="shared" si="299"/>
        <v>0</v>
      </c>
    </row>
    <row r="870" spans="1:34" hidden="1" outlineLevel="2" x14ac:dyDescent="0.25">
      <c r="B870" t="s">
        <v>479</v>
      </c>
      <c r="C870" s="73">
        <f>C854</f>
        <v>5</v>
      </c>
      <c r="D870" s="73" t="s">
        <v>684</v>
      </c>
      <c r="E870" s="73">
        <f>E854</f>
        <v>15</v>
      </c>
      <c r="F870" s="73">
        <f>F854</f>
        <v>21</v>
      </c>
      <c r="G870" s="73">
        <f>G854</f>
        <v>8</v>
      </c>
      <c r="H870" s="73">
        <f>H854</f>
        <v>2</v>
      </c>
      <c r="M870" s="2"/>
      <c r="N870" s="73">
        <f>N854</f>
        <v>0</v>
      </c>
      <c r="O870" s="73" t="str">
        <f>O854</f>
        <v>N</v>
      </c>
      <c r="P870" s="45" t="str">
        <f t="shared" si="301"/>
        <v>Beide</v>
      </c>
      <c r="Q870" s="73"/>
      <c r="R870" s="73"/>
      <c r="S870" s="73"/>
      <c r="T870" s="73">
        <f>T854</f>
        <v>17</v>
      </c>
      <c r="V870" s="74">
        <f>V854*3</f>
        <v>180000</v>
      </c>
      <c r="X870">
        <f t="shared" si="291"/>
        <v>0</v>
      </c>
      <c r="Y870">
        <f t="shared" si="292"/>
        <v>0</v>
      </c>
      <c r="Z870">
        <f t="shared" si="293"/>
        <v>0</v>
      </c>
      <c r="AA870">
        <f t="shared" si="294"/>
        <v>0</v>
      </c>
      <c r="AB870">
        <f t="shared" si="295"/>
        <v>0</v>
      </c>
      <c r="AC870">
        <f t="shared" si="296"/>
        <v>0</v>
      </c>
      <c r="AD870">
        <f t="shared" si="300"/>
        <v>0</v>
      </c>
      <c r="AE870">
        <f t="shared" si="297"/>
        <v>0</v>
      </c>
      <c r="AF870" s="3">
        <f t="shared" si="298"/>
        <v>0</v>
      </c>
      <c r="AH870">
        <f t="shared" si="299"/>
        <v>0</v>
      </c>
    </row>
    <row r="871" spans="1:34" hidden="1" outlineLevel="2" x14ac:dyDescent="0.25">
      <c r="B871" t="s">
        <v>459</v>
      </c>
      <c r="C871" s="73">
        <f>C854</f>
        <v>5</v>
      </c>
      <c r="D871" s="73" t="s">
        <v>683</v>
      </c>
      <c r="E871" s="73">
        <f>E854</f>
        <v>15</v>
      </c>
      <c r="F871" s="73">
        <f>F854</f>
        <v>21</v>
      </c>
      <c r="G871" s="73">
        <f>G854</f>
        <v>8</v>
      </c>
      <c r="H871" s="73">
        <f>H854</f>
        <v>2</v>
      </c>
      <c r="M871" s="2"/>
      <c r="N871" s="73">
        <f>N854</f>
        <v>0</v>
      </c>
      <c r="O871" s="73" t="str">
        <f>O854</f>
        <v>N</v>
      </c>
      <c r="P871" s="45" t="str">
        <f t="shared" si="301"/>
        <v>Beide</v>
      </c>
      <c r="Q871" s="73"/>
      <c r="R871" s="73"/>
      <c r="S871" s="73"/>
      <c r="T871" s="73">
        <f>T854/2</f>
        <v>8.5</v>
      </c>
      <c r="V871" s="74">
        <f>V854*2</f>
        <v>120000</v>
      </c>
      <c r="X871">
        <f t="shared" si="291"/>
        <v>0</v>
      </c>
      <c r="Y871">
        <f t="shared" si="292"/>
        <v>0</v>
      </c>
      <c r="Z871">
        <f t="shared" si="293"/>
        <v>0</v>
      </c>
      <c r="AA871">
        <f t="shared" si="294"/>
        <v>0</v>
      </c>
      <c r="AB871">
        <f t="shared" si="295"/>
        <v>0</v>
      </c>
      <c r="AC871">
        <f t="shared" si="296"/>
        <v>0</v>
      </c>
      <c r="AD871">
        <f t="shared" si="300"/>
        <v>0</v>
      </c>
      <c r="AE871">
        <f t="shared" si="297"/>
        <v>0</v>
      </c>
      <c r="AF871" s="3">
        <f t="shared" si="298"/>
        <v>0</v>
      </c>
      <c r="AH871">
        <f t="shared" si="299"/>
        <v>0</v>
      </c>
    </row>
    <row r="872" spans="1:34" hidden="1" outlineLevel="2" x14ac:dyDescent="0.25">
      <c r="B872" t="s">
        <v>461</v>
      </c>
      <c r="C872" s="73">
        <f>C854</f>
        <v>5</v>
      </c>
      <c r="D872" s="73" t="s">
        <v>684</v>
      </c>
      <c r="E872" s="73">
        <f>E854</f>
        <v>15</v>
      </c>
      <c r="F872" s="73">
        <f>F854</f>
        <v>21</v>
      </c>
      <c r="G872" s="73">
        <f>G854</f>
        <v>8</v>
      </c>
      <c r="H872" s="73">
        <f>H854</f>
        <v>2</v>
      </c>
      <c r="M872" s="2"/>
      <c r="N872" s="73">
        <f>N854</f>
        <v>0</v>
      </c>
      <c r="O872" s="73" t="str">
        <f>O854</f>
        <v>N</v>
      </c>
      <c r="P872" s="45" t="str">
        <f t="shared" si="301"/>
        <v>Beide</v>
      </c>
      <c r="Q872" s="73"/>
      <c r="R872" s="73"/>
      <c r="S872" s="73"/>
      <c r="T872" s="73">
        <f>T854</f>
        <v>17</v>
      </c>
      <c r="V872" s="74">
        <f>V854</f>
        <v>60000</v>
      </c>
      <c r="X872">
        <f t="shared" si="291"/>
        <v>0</v>
      </c>
      <c r="Y872">
        <f t="shared" si="292"/>
        <v>0</v>
      </c>
      <c r="Z872">
        <f t="shared" si="293"/>
        <v>0</v>
      </c>
      <c r="AA872">
        <f t="shared" si="294"/>
        <v>0</v>
      </c>
      <c r="AB872">
        <f t="shared" si="295"/>
        <v>0</v>
      </c>
      <c r="AC872">
        <f t="shared" si="296"/>
        <v>0</v>
      </c>
      <c r="AD872">
        <f t="shared" si="300"/>
        <v>0</v>
      </c>
      <c r="AE872">
        <f t="shared" si="297"/>
        <v>0</v>
      </c>
      <c r="AF872" s="3">
        <f t="shared" si="298"/>
        <v>0</v>
      </c>
      <c r="AH872">
        <f t="shared" si="299"/>
        <v>0</v>
      </c>
    </row>
    <row r="873" spans="1:34" hidden="1" outlineLevel="2" x14ac:dyDescent="0.25">
      <c r="B873" t="s">
        <v>466</v>
      </c>
      <c r="C873" s="73">
        <f>C854</f>
        <v>5</v>
      </c>
      <c r="D873" s="73" t="s">
        <v>684</v>
      </c>
      <c r="E873" s="73">
        <f>E854</f>
        <v>15</v>
      </c>
      <c r="F873" s="73">
        <f>F854</f>
        <v>21</v>
      </c>
      <c r="G873" s="73">
        <f>G854/2</f>
        <v>4</v>
      </c>
      <c r="H873" s="73">
        <f>H854</f>
        <v>2</v>
      </c>
      <c r="M873" s="2"/>
      <c r="N873" s="73">
        <f>N854</f>
        <v>0</v>
      </c>
      <c r="O873" s="73" t="str">
        <f>O854</f>
        <v>N</v>
      </c>
      <c r="P873" s="45" t="str">
        <f t="shared" si="301"/>
        <v>Beide</v>
      </c>
      <c r="Q873" s="73"/>
      <c r="R873" s="73"/>
      <c r="S873" s="73"/>
      <c r="T873" s="73">
        <f>T854*1.3</f>
        <v>22.1</v>
      </c>
      <c r="V873" s="74">
        <f>V854*2</f>
        <v>120000</v>
      </c>
      <c r="X873">
        <f t="shared" si="291"/>
        <v>0</v>
      </c>
      <c r="Y873">
        <f t="shared" si="292"/>
        <v>0</v>
      </c>
      <c r="Z873">
        <f t="shared" si="293"/>
        <v>0</v>
      </c>
      <c r="AA873">
        <f t="shared" si="294"/>
        <v>0</v>
      </c>
      <c r="AB873">
        <f t="shared" si="295"/>
        <v>0</v>
      </c>
      <c r="AC873">
        <f t="shared" si="296"/>
        <v>0</v>
      </c>
      <c r="AD873">
        <f t="shared" si="300"/>
        <v>0</v>
      </c>
      <c r="AE873">
        <f t="shared" si="297"/>
        <v>0</v>
      </c>
      <c r="AF873" s="3">
        <f t="shared" si="298"/>
        <v>0</v>
      </c>
      <c r="AH873">
        <f t="shared" si="299"/>
        <v>0</v>
      </c>
    </row>
    <row r="874" spans="1:34" s="25" customFormat="1" hidden="1" outlineLevel="1" collapsed="1" x14ac:dyDescent="0.25">
      <c r="A874" s="25" t="s">
        <v>410</v>
      </c>
      <c r="B874" s="25" t="s">
        <v>53</v>
      </c>
      <c r="C874" s="45">
        <v>5</v>
      </c>
      <c r="D874" s="45" t="s">
        <v>684</v>
      </c>
      <c r="E874" s="45">
        <v>15</v>
      </c>
      <c r="F874" s="45">
        <v>21</v>
      </c>
      <c r="G874" s="45">
        <v>12</v>
      </c>
      <c r="H874" s="45">
        <v>2</v>
      </c>
      <c r="I874" s="2"/>
      <c r="J874" s="2"/>
      <c r="K874" s="2"/>
      <c r="L874" s="2"/>
      <c r="M874" s="2"/>
      <c r="N874" s="45">
        <v>0</v>
      </c>
      <c r="O874" s="45" t="s">
        <v>636</v>
      </c>
      <c r="P874" s="45" t="str">
        <f t="shared" ref="P874:P893" si="302">IF(P825="Beide",P825,"Clan")</f>
        <v>Beide</v>
      </c>
      <c r="Q874" s="45">
        <v>6</v>
      </c>
      <c r="R874" s="45">
        <v>5</v>
      </c>
      <c r="S874" s="45">
        <v>197</v>
      </c>
      <c r="T874" s="45">
        <v>21</v>
      </c>
      <c r="U874" s="48">
        <v>275000</v>
      </c>
      <c r="V874" s="48">
        <v>60000</v>
      </c>
      <c r="X874" s="25">
        <f t="shared" si="291"/>
        <v>0</v>
      </c>
      <c r="Y874" s="25">
        <f t="shared" si="292"/>
        <v>0</v>
      </c>
      <c r="Z874" s="25">
        <f t="shared" si="293"/>
        <v>0</v>
      </c>
      <c r="AA874" s="25">
        <f t="shared" si="294"/>
        <v>0</v>
      </c>
      <c r="AB874" s="25">
        <f t="shared" si="295"/>
        <v>0</v>
      </c>
      <c r="AC874" s="25">
        <f t="shared" si="296"/>
        <v>0</v>
      </c>
      <c r="AD874" s="25">
        <f t="shared" si="300"/>
        <v>0</v>
      </c>
      <c r="AE874" s="25">
        <f t="shared" si="297"/>
        <v>0</v>
      </c>
      <c r="AF874" s="48">
        <f t="shared" si="298"/>
        <v>0</v>
      </c>
      <c r="AH874" s="25">
        <f t="shared" si="299"/>
        <v>0</v>
      </c>
    </row>
    <row r="875" spans="1:34" hidden="1" outlineLevel="2" x14ac:dyDescent="0.25">
      <c r="B875" t="s">
        <v>463</v>
      </c>
      <c r="C875" s="73">
        <f>C874</f>
        <v>5</v>
      </c>
      <c r="D875" s="73" t="s">
        <v>693</v>
      </c>
      <c r="E875" s="73">
        <f>E874</f>
        <v>15</v>
      </c>
      <c r="F875" s="73">
        <f>F874</f>
        <v>21</v>
      </c>
      <c r="G875" s="73">
        <f>G874</f>
        <v>12</v>
      </c>
      <c r="H875" s="73">
        <f>H874</f>
        <v>2</v>
      </c>
      <c r="M875" s="2"/>
      <c r="N875" s="73">
        <f>N874</f>
        <v>0</v>
      </c>
      <c r="O875" s="73" t="str">
        <f>O874</f>
        <v>N</v>
      </c>
      <c r="P875" s="45" t="str">
        <f t="shared" si="302"/>
        <v>Beide</v>
      </c>
      <c r="Q875" s="73"/>
      <c r="R875" s="73"/>
      <c r="S875" s="73"/>
      <c r="T875" s="73">
        <f>T874</f>
        <v>21</v>
      </c>
      <c r="V875" s="74">
        <f>V874*3</f>
        <v>180000</v>
      </c>
      <c r="X875">
        <f t="shared" si="291"/>
        <v>0</v>
      </c>
      <c r="Y875">
        <f t="shared" si="292"/>
        <v>0</v>
      </c>
      <c r="Z875">
        <f t="shared" si="293"/>
        <v>0</v>
      </c>
      <c r="AA875">
        <f t="shared" si="294"/>
        <v>0</v>
      </c>
      <c r="AB875">
        <f t="shared" si="295"/>
        <v>0</v>
      </c>
      <c r="AC875">
        <f t="shared" si="296"/>
        <v>0</v>
      </c>
      <c r="AD875">
        <f t="shared" si="300"/>
        <v>0</v>
      </c>
      <c r="AE875">
        <f t="shared" si="297"/>
        <v>0</v>
      </c>
      <c r="AF875" s="3">
        <f t="shared" si="298"/>
        <v>0</v>
      </c>
      <c r="AH875">
        <f t="shared" si="299"/>
        <v>0</v>
      </c>
    </row>
    <row r="876" spans="1:34" hidden="1" outlineLevel="2" x14ac:dyDescent="0.25">
      <c r="B876" t="s">
        <v>279</v>
      </c>
      <c r="C876" s="73">
        <f>C874</f>
        <v>5</v>
      </c>
      <c r="D876" s="73" t="s">
        <v>683</v>
      </c>
      <c r="E876" s="73">
        <f>E874*0.8</f>
        <v>12</v>
      </c>
      <c r="F876" s="73">
        <f>F874</f>
        <v>21</v>
      </c>
      <c r="G876" s="73">
        <f>G874</f>
        <v>12</v>
      </c>
      <c r="H876" s="73">
        <f>H874</f>
        <v>2</v>
      </c>
      <c r="M876" s="2"/>
      <c r="N876" s="73">
        <f>N874</f>
        <v>0</v>
      </c>
      <c r="O876" s="73" t="str">
        <f>O874</f>
        <v>N</v>
      </c>
      <c r="P876" s="45" t="str">
        <f t="shared" si="302"/>
        <v>Beide</v>
      </c>
      <c r="Q876" s="73"/>
      <c r="R876" s="73"/>
      <c r="S876" s="73"/>
      <c r="T876" s="73">
        <f>T874</f>
        <v>21</v>
      </c>
      <c r="V876" s="74">
        <f>V874*1.5</f>
        <v>90000</v>
      </c>
      <c r="X876">
        <f t="shared" si="291"/>
        <v>0</v>
      </c>
      <c r="Y876">
        <f t="shared" si="292"/>
        <v>0</v>
      </c>
      <c r="Z876">
        <f t="shared" si="293"/>
        <v>0</v>
      </c>
      <c r="AA876">
        <f t="shared" si="294"/>
        <v>0</v>
      </c>
      <c r="AB876">
        <f t="shared" si="295"/>
        <v>0</v>
      </c>
      <c r="AC876">
        <f t="shared" si="296"/>
        <v>0</v>
      </c>
      <c r="AD876">
        <f t="shared" si="300"/>
        <v>0</v>
      </c>
      <c r="AE876">
        <f t="shared" si="297"/>
        <v>0</v>
      </c>
      <c r="AF876" s="3">
        <f t="shared" si="298"/>
        <v>0</v>
      </c>
      <c r="AH876">
        <f t="shared" si="299"/>
        <v>0</v>
      </c>
    </row>
    <row r="877" spans="1:34" hidden="1" outlineLevel="2" x14ac:dyDescent="0.25">
      <c r="B877" t="s">
        <v>473</v>
      </c>
      <c r="C877" s="73">
        <f>C874</f>
        <v>5</v>
      </c>
      <c r="D877" s="73" t="s">
        <v>684</v>
      </c>
      <c r="E877" s="73">
        <f>E874</f>
        <v>15</v>
      </c>
      <c r="F877" s="73">
        <f>F874</f>
        <v>21</v>
      </c>
      <c r="G877" s="73">
        <f>G874</f>
        <v>12</v>
      </c>
      <c r="H877" s="73">
        <f>H874</f>
        <v>2</v>
      </c>
      <c r="M877" s="2"/>
      <c r="N877" s="73">
        <f>N874</f>
        <v>0</v>
      </c>
      <c r="O877" s="73" t="str">
        <f>O874</f>
        <v>N</v>
      </c>
      <c r="P877" s="45" t="str">
        <f t="shared" si="302"/>
        <v>Beide</v>
      </c>
      <c r="Q877" s="73"/>
      <c r="R877" s="73"/>
      <c r="S877" s="73"/>
      <c r="T877" s="73">
        <f>T874</f>
        <v>21</v>
      </c>
      <c r="V877" s="74">
        <f>V874*2</f>
        <v>120000</v>
      </c>
      <c r="X877">
        <f t="shared" si="291"/>
        <v>0</v>
      </c>
      <c r="Y877">
        <f t="shared" si="292"/>
        <v>0</v>
      </c>
      <c r="Z877">
        <f t="shared" si="293"/>
        <v>0</v>
      </c>
      <c r="AA877">
        <f t="shared" si="294"/>
        <v>0</v>
      </c>
      <c r="AB877">
        <f t="shared" si="295"/>
        <v>0</v>
      </c>
      <c r="AC877">
        <f t="shared" si="296"/>
        <v>0</v>
      </c>
      <c r="AD877">
        <f t="shared" si="300"/>
        <v>0</v>
      </c>
      <c r="AE877">
        <f t="shared" si="297"/>
        <v>0</v>
      </c>
      <c r="AF877" s="3">
        <f t="shared" si="298"/>
        <v>0</v>
      </c>
      <c r="AH877">
        <f t="shared" si="299"/>
        <v>0</v>
      </c>
    </row>
    <row r="878" spans="1:34" hidden="1" outlineLevel="2" x14ac:dyDescent="0.25">
      <c r="B878" t="s">
        <v>476</v>
      </c>
      <c r="C878" s="73">
        <f>C874</f>
        <v>5</v>
      </c>
      <c r="D878" s="73" t="s">
        <v>684</v>
      </c>
      <c r="E878" s="73">
        <f>E874</f>
        <v>15</v>
      </c>
      <c r="F878" s="73">
        <f>F874</f>
        <v>21</v>
      </c>
      <c r="G878" s="73">
        <f>G874</f>
        <v>12</v>
      </c>
      <c r="H878" s="73">
        <f>H874</f>
        <v>2</v>
      </c>
      <c r="M878" s="2"/>
      <c r="N878" s="73">
        <f>N874</f>
        <v>0</v>
      </c>
      <c r="O878" s="73" t="str">
        <f>O874</f>
        <v>N</v>
      </c>
      <c r="P878" s="45" t="str">
        <f t="shared" si="302"/>
        <v>Beide</v>
      </c>
      <c r="Q878" s="73"/>
      <c r="R878" s="73"/>
      <c r="S878" s="73"/>
      <c r="T878" s="73">
        <f>T874</f>
        <v>21</v>
      </c>
      <c r="V878" s="74">
        <f>V874*3</f>
        <v>180000</v>
      </c>
      <c r="X878">
        <f t="shared" si="291"/>
        <v>0</v>
      </c>
      <c r="Y878">
        <f t="shared" si="292"/>
        <v>0</v>
      </c>
      <c r="Z878">
        <f t="shared" si="293"/>
        <v>0</v>
      </c>
      <c r="AA878">
        <f t="shared" si="294"/>
        <v>0</v>
      </c>
      <c r="AB878">
        <f t="shared" si="295"/>
        <v>0</v>
      </c>
      <c r="AC878">
        <f t="shared" si="296"/>
        <v>0</v>
      </c>
      <c r="AD878">
        <f t="shared" si="300"/>
        <v>0</v>
      </c>
      <c r="AE878">
        <f t="shared" si="297"/>
        <v>0</v>
      </c>
      <c r="AF878" s="3">
        <f t="shared" si="298"/>
        <v>0</v>
      </c>
      <c r="AH878">
        <f t="shared" si="299"/>
        <v>0</v>
      </c>
    </row>
    <row r="879" spans="1:34" hidden="1" outlineLevel="2" x14ac:dyDescent="0.25">
      <c r="B879" t="s">
        <v>475</v>
      </c>
      <c r="C879" s="73">
        <f>C874</f>
        <v>5</v>
      </c>
      <c r="D879" s="73" t="s">
        <v>684</v>
      </c>
      <c r="E879" s="73">
        <f>E874</f>
        <v>15</v>
      </c>
      <c r="F879" s="73">
        <f>F874</f>
        <v>21</v>
      </c>
      <c r="G879" s="73">
        <f>G874</f>
        <v>12</v>
      </c>
      <c r="H879" s="73">
        <f>H874</f>
        <v>2</v>
      </c>
      <c r="M879" s="2"/>
      <c r="N879" s="73">
        <f>N874</f>
        <v>0</v>
      </c>
      <c r="O879" s="73" t="str">
        <f>O874</f>
        <v>N</v>
      </c>
      <c r="P879" s="45" t="str">
        <f t="shared" si="302"/>
        <v>Beide</v>
      </c>
      <c r="Q879" s="73"/>
      <c r="R879" s="73"/>
      <c r="S879" s="73"/>
      <c r="T879" s="73">
        <f>T874</f>
        <v>21</v>
      </c>
      <c r="V879" s="74">
        <f>V874</f>
        <v>60000</v>
      </c>
      <c r="X879">
        <f t="shared" si="291"/>
        <v>0</v>
      </c>
      <c r="Y879">
        <f t="shared" si="292"/>
        <v>0</v>
      </c>
      <c r="Z879">
        <f t="shared" si="293"/>
        <v>0</v>
      </c>
      <c r="AA879">
        <f t="shared" si="294"/>
        <v>0</v>
      </c>
      <c r="AB879">
        <f t="shared" si="295"/>
        <v>0</v>
      </c>
      <c r="AC879">
        <f t="shared" si="296"/>
        <v>0</v>
      </c>
      <c r="AD879">
        <f t="shared" si="300"/>
        <v>0</v>
      </c>
      <c r="AE879">
        <f t="shared" si="297"/>
        <v>0</v>
      </c>
      <c r="AF879" s="3">
        <f t="shared" si="298"/>
        <v>0</v>
      </c>
      <c r="AH879">
        <f t="shared" si="299"/>
        <v>0</v>
      </c>
    </row>
    <row r="880" spans="1:34" hidden="1" outlineLevel="2" x14ac:dyDescent="0.25">
      <c r="B880" t="s">
        <v>474</v>
      </c>
      <c r="C880" s="73">
        <f>C874</f>
        <v>5</v>
      </c>
      <c r="D880" s="73" t="s">
        <v>684</v>
      </c>
      <c r="E880" s="73">
        <f>E874</f>
        <v>15</v>
      </c>
      <c r="F880" s="73">
        <f>F874</f>
        <v>21</v>
      </c>
      <c r="G880" s="73">
        <f>G874</f>
        <v>12</v>
      </c>
      <c r="H880" s="73">
        <f>H874</f>
        <v>2</v>
      </c>
      <c r="M880" s="2"/>
      <c r="N880" s="73">
        <f>N874</f>
        <v>0</v>
      </c>
      <c r="O880" s="73" t="str">
        <f>O874</f>
        <v>N</v>
      </c>
      <c r="P880" s="45" t="str">
        <f t="shared" si="302"/>
        <v>Beide</v>
      </c>
      <c r="Q880" s="73"/>
      <c r="R880" s="73"/>
      <c r="S880" s="73"/>
      <c r="T880" s="73">
        <f>T874</f>
        <v>21</v>
      </c>
      <c r="V880" s="74">
        <f>V874*4</f>
        <v>240000</v>
      </c>
      <c r="X880">
        <f t="shared" si="291"/>
        <v>0</v>
      </c>
      <c r="Y880">
        <f t="shared" si="292"/>
        <v>0</v>
      </c>
      <c r="Z880">
        <f t="shared" si="293"/>
        <v>0</v>
      </c>
      <c r="AA880">
        <f t="shared" si="294"/>
        <v>0</v>
      </c>
      <c r="AB880">
        <f t="shared" si="295"/>
        <v>0</v>
      </c>
      <c r="AC880">
        <f t="shared" si="296"/>
        <v>0</v>
      </c>
      <c r="AD880">
        <f t="shared" si="300"/>
        <v>0</v>
      </c>
      <c r="AE880">
        <f t="shared" si="297"/>
        <v>0</v>
      </c>
      <c r="AF880" s="3">
        <f t="shared" si="298"/>
        <v>0</v>
      </c>
      <c r="AH880">
        <f t="shared" si="299"/>
        <v>0</v>
      </c>
    </row>
    <row r="881" spans="1:34" hidden="1" outlineLevel="2" x14ac:dyDescent="0.25">
      <c r="B881" t="s">
        <v>480</v>
      </c>
      <c r="C881" s="73">
        <f>C874</f>
        <v>5</v>
      </c>
      <c r="D881" s="73" t="s">
        <v>684</v>
      </c>
      <c r="E881" s="73">
        <f>E874</f>
        <v>15</v>
      </c>
      <c r="F881" s="73">
        <f>F874</f>
        <v>21</v>
      </c>
      <c r="G881" s="73">
        <f>G874</f>
        <v>12</v>
      </c>
      <c r="H881" s="73">
        <f>H874</f>
        <v>2</v>
      </c>
      <c r="M881" s="2"/>
      <c r="N881" s="73">
        <f>N874</f>
        <v>0</v>
      </c>
      <c r="O881" s="73" t="str">
        <f>O874</f>
        <v>N</v>
      </c>
      <c r="P881" s="45" t="str">
        <f t="shared" si="302"/>
        <v>Beide</v>
      </c>
      <c r="Q881" s="73"/>
      <c r="R881" s="73"/>
      <c r="S881" s="73"/>
      <c r="T881" s="73">
        <f>T874</f>
        <v>21</v>
      </c>
      <c r="V881" s="74">
        <f>V874*2.5</f>
        <v>150000</v>
      </c>
      <c r="X881">
        <f t="shared" si="291"/>
        <v>0</v>
      </c>
      <c r="Y881">
        <f t="shared" si="292"/>
        <v>0</v>
      </c>
      <c r="Z881">
        <f t="shared" si="293"/>
        <v>0</v>
      </c>
      <c r="AA881">
        <f t="shared" si="294"/>
        <v>0</v>
      </c>
      <c r="AB881">
        <f t="shared" si="295"/>
        <v>0</v>
      </c>
      <c r="AC881">
        <f t="shared" si="296"/>
        <v>0</v>
      </c>
      <c r="AD881">
        <f t="shared" si="300"/>
        <v>0</v>
      </c>
      <c r="AE881">
        <f t="shared" si="297"/>
        <v>0</v>
      </c>
      <c r="AF881" s="3">
        <f t="shared" si="298"/>
        <v>0</v>
      </c>
      <c r="AH881">
        <f t="shared" si="299"/>
        <v>0</v>
      </c>
    </row>
    <row r="882" spans="1:34" hidden="1" outlineLevel="2" x14ac:dyDescent="0.25">
      <c r="B882" t="s">
        <v>481</v>
      </c>
      <c r="C882" s="73">
        <f>C874</f>
        <v>5</v>
      </c>
      <c r="D882" s="73" t="s">
        <v>684</v>
      </c>
      <c r="E882" s="73">
        <f>E874</f>
        <v>15</v>
      </c>
      <c r="F882" s="73">
        <f>F874</f>
        <v>21</v>
      </c>
      <c r="G882" s="73">
        <f>G874/2</f>
        <v>6</v>
      </c>
      <c r="H882" s="73">
        <f>H874</f>
        <v>2</v>
      </c>
      <c r="M882" s="2"/>
      <c r="N882" s="73">
        <f>N874+2</f>
        <v>2</v>
      </c>
      <c r="O882" s="73" t="str">
        <f>O874</f>
        <v>N</v>
      </c>
      <c r="P882" s="45" t="str">
        <f t="shared" si="302"/>
        <v>Beide</v>
      </c>
      <c r="Q882" s="73"/>
      <c r="R882" s="73"/>
      <c r="S882" s="73"/>
      <c r="T882" s="73">
        <f>T874</f>
        <v>21</v>
      </c>
      <c r="V882" s="74">
        <f>V874*2</f>
        <v>120000</v>
      </c>
      <c r="X882">
        <f t="shared" si="291"/>
        <v>0</v>
      </c>
      <c r="Y882">
        <f t="shared" si="292"/>
        <v>0</v>
      </c>
      <c r="Z882">
        <f t="shared" si="293"/>
        <v>0</v>
      </c>
      <c r="AA882">
        <f t="shared" si="294"/>
        <v>0</v>
      </c>
      <c r="AB882">
        <f t="shared" si="295"/>
        <v>0</v>
      </c>
      <c r="AC882">
        <f t="shared" si="296"/>
        <v>0</v>
      </c>
      <c r="AD882">
        <f t="shared" si="300"/>
        <v>0</v>
      </c>
      <c r="AE882">
        <f t="shared" si="297"/>
        <v>0</v>
      </c>
      <c r="AF882" s="3">
        <f t="shared" si="298"/>
        <v>0</v>
      </c>
      <c r="AH882">
        <f t="shared" si="299"/>
        <v>0</v>
      </c>
    </row>
    <row r="883" spans="1:34" hidden="1" outlineLevel="2" x14ac:dyDescent="0.25">
      <c r="B883" t="s">
        <v>477</v>
      </c>
      <c r="C883" s="73">
        <f>C874</f>
        <v>5</v>
      </c>
      <c r="D883" s="73" t="s">
        <v>684</v>
      </c>
      <c r="E883" s="73">
        <f>E874</f>
        <v>15</v>
      </c>
      <c r="F883" s="73">
        <f>F874</f>
        <v>21</v>
      </c>
      <c r="G883" s="73">
        <f>G874</f>
        <v>12</v>
      </c>
      <c r="H883" s="73">
        <f>H874</f>
        <v>2</v>
      </c>
      <c r="M883" s="2"/>
      <c r="N883" s="73">
        <f>N874</f>
        <v>0</v>
      </c>
      <c r="O883" s="73" t="str">
        <f>O874</f>
        <v>N</v>
      </c>
      <c r="P883" s="45" t="str">
        <f t="shared" si="302"/>
        <v>Beide</v>
      </c>
      <c r="Q883" s="73"/>
      <c r="R883" s="73"/>
      <c r="S883" s="73"/>
      <c r="T883" s="73">
        <f>T874</f>
        <v>21</v>
      </c>
      <c r="V883" s="74">
        <f>V874*3</f>
        <v>180000</v>
      </c>
      <c r="X883">
        <f t="shared" si="291"/>
        <v>0</v>
      </c>
      <c r="Y883">
        <f t="shared" si="292"/>
        <v>0</v>
      </c>
      <c r="Z883">
        <f t="shared" si="293"/>
        <v>0</v>
      </c>
      <c r="AA883">
        <f t="shared" si="294"/>
        <v>0</v>
      </c>
      <c r="AB883">
        <f t="shared" si="295"/>
        <v>0</v>
      </c>
      <c r="AC883">
        <f t="shared" si="296"/>
        <v>0</v>
      </c>
      <c r="AD883">
        <f t="shared" si="300"/>
        <v>0</v>
      </c>
      <c r="AE883">
        <f t="shared" si="297"/>
        <v>0</v>
      </c>
      <c r="AF883" s="3">
        <f t="shared" si="298"/>
        <v>0</v>
      </c>
      <c r="AH883">
        <f t="shared" si="299"/>
        <v>0</v>
      </c>
    </row>
    <row r="884" spans="1:34" hidden="1" outlineLevel="2" x14ac:dyDescent="0.25">
      <c r="B884" t="s">
        <v>462</v>
      </c>
      <c r="C884" s="73">
        <f>C874</f>
        <v>5</v>
      </c>
      <c r="D884" s="73" t="s">
        <v>684</v>
      </c>
      <c r="E884" s="73">
        <f>E874</f>
        <v>15</v>
      </c>
      <c r="F884" s="73">
        <f>F874</f>
        <v>21</v>
      </c>
      <c r="G884" s="73">
        <f>G874</f>
        <v>12</v>
      </c>
      <c r="H884" s="73">
        <f>H874</f>
        <v>2</v>
      </c>
      <c r="M884" s="2"/>
      <c r="N884" s="73">
        <f>N874</f>
        <v>0</v>
      </c>
      <c r="O884" s="73" t="str">
        <f>O874</f>
        <v>N</v>
      </c>
      <c r="P884" s="45" t="str">
        <f t="shared" si="302"/>
        <v>Beide</v>
      </c>
      <c r="Q884" s="73"/>
      <c r="R884" s="73"/>
      <c r="S884" s="73"/>
      <c r="T884" s="73">
        <f>T874</f>
        <v>21</v>
      </c>
      <c r="V884" s="74">
        <f>V874*5</f>
        <v>300000</v>
      </c>
      <c r="X884">
        <f t="shared" si="291"/>
        <v>0</v>
      </c>
      <c r="Y884">
        <f t="shared" si="292"/>
        <v>0</v>
      </c>
      <c r="Z884">
        <f t="shared" si="293"/>
        <v>0</v>
      </c>
      <c r="AA884">
        <f t="shared" si="294"/>
        <v>0</v>
      </c>
      <c r="AB884">
        <f t="shared" si="295"/>
        <v>0</v>
      </c>
      <c r="AC884">
        <f t="shared" si="296"/>
        <v>0</v>
      </c>
      <c r="AD884">
        <f t="shared" si="300"/>
        <v>0</v>
      </c>
      <c r="AE884">
        <f t="shared" si="297"/>
        <v>0</v>
      </c>
      <c r="AF884" s="3">
        <f t="shared" si="298"/>
        <v>0</v>
      </c>
      <c r="AH884">
        <f t="shared" si="299"/>
        <v>0</v>
      </c>
    </row>
    <row r="885" spans="1:34" hidden="1" outlineLevel="2" x14ac:dyDescent="0.25">
      <c r="B885" t="s">
        <v>457</v>
      </c>
      <c r="C885" s="73">
        <f>C874</f>
        <v>5</v>
      </c>
      <c r="D885" s="73" t="s">
        <v>684</v>
      </c>
      <c r="E885" s="73">
        <f>E874</f>
        <v>15</v>
      </c>
      <c r="F885" s="73">
        <f>F874</f>
        <v>21</v>
      </c>
      <c r="G885" s="73">
        <f>G874</f>
        <v>12</v>
      </c>
      <c r="H885" s="73">
        <f>H874</f>
        <v>2</v>
      </c>
      <c r="M885" s="2"/>
      <c r="N885" s="73">
        <f>N874</f>
        <v>0</v>
      </c>
      <c r="O885" s="73" t="str">
        <f>O874</f>
        <v>N</v>
      </c>
      <c r="P885" s="45" t="str">
        <f t="shared" si="302"/>
        <v>Beide</v>
      </c>
      <c r="Q885" s="73"/>
      <c r="R885" s="73"/>
      <c r="S885" s="73"/>
      <c r="T885" s="73">
        <f>T874</f>
        <v>21</v>
      </c>
      <c r="V885" s="74">
        <f>V874*2</f>
        <v>120000</v>
      </c>
      <c r="X885">
        <f t="shared" si="291"/>
        <v>0</v>
      </c>
      <c r="Y885">
        <f t="shared" si="292"/>
        <v>0</v>
      </c>
      <c r="Z885">
        <f t="shared" si="293"/>
        <v>0</v>
      </c>
      <c r="AA885">
        <f t="shared" si="294"/>
        <v>0</v>
      </c>
      <c r="AB885">
        <f t="shared" si="295"/>
        <v>0</v>
      </c>
      <c r="AC885">
        <f t="shared" si="296"/>
        <v>0</v>
      </c>
      <c r="AD885">
        <f t="shared" si="300"/>
        <v>0</v>
      </c>
      <c r="AE885">
        <f t="shared" si="297"/>
        <v>0</v>
      </c>
      <c r="AF885" s="3">
        <f t="shared" si="298"/>
        <v>0</v>
      </c>
      <c r="AH885">
        <f t="shared" si="299"/>
        <v>0</v>
      </c>
    </row>
    <row r="886" spans="1:34" hidden="1" outlineLevel="2" x14ac:dyDescent="0.25">
      <c r="B886" t="s">
        <v>464</v>
      </c>
      <c r="C886" s="73">
        <f>C874</f>
        <v>5</v>
      </c>
      <c r="D886" s="73" t="s">
        <v>684</v>
      </c>
      <c r="E886" s="73">
        <f>E874</f>
        <v>15</v>
      </c>
      <c r="F886" s="73">
        <f>F874</f>
        <v>21</v>
      </c>
      <c r="G886" s="73">
        <f>G874</f>
        <v>12</v>
      </c>
      <c r="H886" s="73">
        <f>H874</f>
        <v>2</v>
      </c>
      <c r="M886" s="2"/>
      <c r="N886" s="73">
        <f>N874</f>
        <v>0</v>
      </c>
      <c r="O886" s="73" t="str">
        <f>O874</f>
        <v>N</v>
      </c>
      <c r="P886" s="45" t="str">
        <f t="shared" si="302"/>
        <v>Beide</v>
      </c>
      <c r="Q886" s="73"/>
      <c r="R886" s="73"/>
      <c r="S886" s="73"/>
      <c r="T886" s="73">
        <f>T874</f>
        <v>21</v>
      </c>
      <c r="V886" s="74">
        <f>V874*4</f>
        <v>240000</v>
      </c>
      <c r="X886">
        <f t="shared" si="291"/>
        <v>0</v>
      </c>
      <c r="Y886">
        <f t="shared" si="292"/>
        <v>0</v>
      </c>
      <c r="Z886">
        <f t="shared" si="293"/>
        <v>0</v>
      </c>
      <c r="AA886">
        <f t="shared" si="294"/>
        <v>0</v>
      </c>
      <c r="AB886">
        <f t="shared" si="295"/>
        <v>0</v>
      </c>
      <c r="AC886">
        <f t="shared" si="296"/>
        <v>0</v>
      </c>
      <c r="AD886">
        <f t="shared" si="300"/>
        <v>0</v>
      </c>
      <c r="AE886">
        <f t="shared" si="297"/>
        <v>0</v>
      </c>
      <c r="AF886" s="3">
        <f t="shared" si="298"/>
        <v>0</v>
      </c>
      <c r="AH886">
        <f t="shared" si="299"/>
        <v>0</v>
      </c>
    </row>
    <row r="887" spans="1:34" hidden="1" outlineLevel="2" x14ac:dyDescent="0.25">
      <c r="B887" t="s">
        <v>458</v>
      </c>
      <c r="C887" s="73">
        <f>C874</f>
        <v>5</v>
      </c>
      <c r="D887" s="73" t="s">
        <v>684</v>
      </c>
      <c r="E887" s="73">
        <f>E874</f>
        <v>15</v>
      </c>
      <c r="F887" s="73">
        <f>F874</f>
        <v>21</v>
      </c>
      <c r="G887" s="73">
        <f>G874</f>
        <v>12</v>
      </c>
      <c r="H887" s="73">
        <f>H874</f>
        <v>2</v>
      </c>
      <c r="M887" s="2"/>
      <c r="N887" s="73">
        <f>N874</f>
        <v>0</v>
      </c>
      <c r="O887" s="73" t="str">
        <f>O874</f>
        <v>N</v>
      </c>
      <c r="P887" s="45" t="str">
        <f t="shared" si="302"/>
        <v>Beide</v>
      </c>
      <c r="Q887" s="73"/>
      <c r="R887" s="73"/>
      <c r="S887" s="73"/>
      <c r="T887" s="73">
        <f>T874*1.2</f>
        <v>25.2</v>
      </c>
      <c r="V887" s="74">
        <f>V874*2</f>
        <v>120000</v>
      </c>
      <c r="X887">
        <f t="shared" si="291"/>
        <v>0</v>
      </c>
      <c r="Y887">
        <f t="shared" si="292"/>
        <v>0</v>
      </c>
      <c r="Z887">
        <f t="shared" si="293"/>
        <v>0</v>
      </c>
      <c r="AA887">
        <f t="shared" si="294"/>
        <v>0</v>
      </c>
      <c r="AB887">
        <f t="shared" si="295"/>
        <v>0</v>
      </c>
      <c r="AC887">
        <f t="shared" si="296"/>
        <v>0</v>
      </c>
      <c r="AD887">
        <f t="shared" si="300"/>
        <v>0</v>
      </c>
      <c r="AE887">
        <f t="shared" si="297"/>
        <v>0</v>
      </c>
      <c r="AF887" s="3">
        <f t="shared" si="298"/>
        <v>0</v>
      </c>
      <c r="AH887">
        <f t="shared" si="299"/>
        <v>0</v>
      </c>
    </row>
    <row r="888" spans="1:34" hidden="1" outlineLevel="2" x14ac:dyDescent="0.25">
      <c r="B888" t="s">
        <v>233</v>
      </c>
      <c r="C888" s="73">
        <f>C874</f>
        <v>5</v>
      </c>
      <c r="D888" s="73" t="s">
        <v>684</v>
      </c>
      <c r="E888" s="73">
        <f>E874</f>
        <v>15</v>
      </c>
      <c r="F888" s="73">
        <f>F874</f>
        <v>21</v>
      </c>
      <c r="G888" s="73">
        <f>G874</f>
        <v>12</v>
      </c>
      <c r="H888" s="73">
        <f>H874</f>
        <v>2</v>
      </c>
      <c r="M888" s="2"/>
      <c r="N888" s="73">
        <f>N874</f>
        <v>0</v>
      </c>
      <c r="O888" s="73" t="str">
        <f>O874</f>
        <v>N</v>
      </c>
      <c r="P888" s="45" t="str">
        <f t="shared" si="302"/>
        <v>Beide</v>
      </c>
      <c r="Q888" s="73"/>
      <c r="R888" s="73"/>
      <c r="S888" s="73"/>
      <c r="T888" s="73">
        <f>T874</f>
        <v>21</v>
      </c>
      <c r="V888" s="74">
        <f>V874*1.5</f>
        <v>90000</v>
      </c>
      <c r="X888">
        <f t="shared" si="291"/>
        <v>0</v>
      </c>
      <c r="Y888">
        <f t="shared" si="292"/>
        <v>0</v>
      </c>
      <c r="Z888">
        <f t="shared" si="293"/>
        <v>0</v>
      </c>
      <c r="AA888">
        <f t="shared" si="294"/>
        <v>0</v>
      </c>
      <c r="AB888">
        <f t="shared" si="295"/>
        <v>0</v>
      </c>
      <c r="AC888">
        <f t="shared" si="296"/>
        <v>0</v>
      </c>
      <c r="AD888">
        <f t="shared" si="300"/>
        <v>0</v>
      </c>
      <c r="AE888">
        <f t="shared" si="297"/>
        <v>0</v>
      </c>
      <c r="AF888" s="3">
        <f t="shared" si="298"/>
        <v>0</v>
      </c>
      <c r="AH888">
        <f t="shared" si="299"/>
        <v>0</v>
      </c>
    </row>
    <row r="889" spans="1:34" hidden="1" outlineLevel="2" x14ac:dyDescent="0.25">
      <c r="B889" t="s">
        <v>478</v>
      </c>
      <c r="C889" s="73">
        <f>C874</f>
        <v>5</v>
      </c>
      <c r="D889" s="73" t="s">
        <v>684</v>
      </c>
      <c r="E889" s="73">
        <f>E874</f>
        <v>15</v>
      </c>
      <c r="F889" s="73">
        <f>F874</f>
        <v>21</v>
      </c>
      <c r="G889" s="73">
        <f>G874</f>
        <v>12</v>
      </c>
      <c r="H889" s="73">
        <f>H874</f>
        <v>2</v>
      </c>
      <c r="M889" s="2"/>
      <c r="N889" s="73">
        <f>N874</f>
        <v>0</v>
      </c>
      <c r="O889" s="73" t="str">
        <f>O874</f>
        <v>N</v>
      </c>
      <c r="P889" s="45" t="str">
        <f t="shared" si="302"/>
        <v>Beide</v>
      </c>
      <c r="Q889" s="73"/>
      <c r="R889" s="73"/>
      <c r="S889" s="73"/>
      <c r="T889" s="73">
        <f>T874</f>
        <v>21</v>
      </c>
      <c r="V889" s="74">
        <f>V874*2</f>
        <v>120000</v>
      </c>
      <c r="X889">
        <f t="shared" si="291"/>
        <v>0</v>
      </c>
      <c r="Y889">
        <f t="shared" si="292"/>
        <v>0</v>
      </c>
      <c r="Z889">
        <f t="shared" si="293"/>
        <v>0</v>
      </c>
      <c r="AA889">
        <f t="shared" si="294"/>
        <v>0</v>
      </c>
      <c r="AB889">
        <f t="shared" si="295"/>
        <v>0</v>
      </c>
      <c r="AC889">
        <f t="shared" si="296"/>
        <v>0</v>
      </c>
      <c r="AD889">
        <f t="shared" si="300"/>
        <v>0</v>
      </c>
      <c r="AE889">
        <f t="shared" si="297"/>
        <v>0</v>
      </c>
      <c r="AF889" s="3">
        <f t="shared" si="298"/>
        <v>0</v>
      </c>
      <c r="AH889">
        <f t="shared" si="299"/>
        <v>0</v>
      </c>
    </row>
    <row r="890" spans="1:34" hidden="1" outlineLevel="2" x14ac:dyDescent="0.25">
      <c r="B890" t="s">
        <v>479</v>
      </c>
      <c r="C890" s="73">
        <f>C874</f>
        <v>5</v>
      </c>
      <c r="D890" s="73" t="s">
        <v>684</v>
      </c>
      <c r="E890" s="73">
        <f>E874</f>
        <v>15</v>
      </c>
      <c r="F890" s="73">
        <f>F874</f>
        <v>21</v>
      </c>
      <c r="G890" s="73">
        <f>G874</f>
        <v>12</v>
      </c>
      <c r="H890" s="73">
        <f>H874</f>
        <v>2</v>
      </c>
      <c r="M890" s="2"/>
      <c r="N890" s="73">
        <f>N874</f>
        <v>0</v>
      </c>
      <c r="O890" s="73" t="str">
        <f>O874</f>
        <v>N</v>
      </c>
      <c r="P890" s="45" t="str">
        <f t="shared" si="302"/>
        <v>Beide</v>
      </c>
      <c r="Q890" s="73"/>
      <c r="R890" s="73"/>
      <c r="S890" s="73"/>
      <c r="T890" s="73">
        <f>T874</f>
        <v>21</v>
      </c>
      <c r="V890" s="74">
        <f>V874*3</f>
        <v>180000</v>
      </c>
      <c r="X890">
        <f t="shared" si="291"/>
        <v>0</v>
      </c>
      <c r="Y890">
        <f t="shared" si="292"/>
        <v>0</v>
      </c>
      <c r="Z890">
        <f t="shared" si="293"/>
        <v>0</v>
      </c>
      <c r="AA890">
        <f t="shared" si="294"/>
        <v>0</v>
      </c>
      <c r="AB890">
        <f t="shared" si="295"/>
        <v>0</v>
      </c>
      <c r="AC890">
        <f t="shared" si="296"/>
        <v>0</v>
      </c>
      <c r="AD890">
        <f t="shared" si="300"/>
        <v>0</v>
      </c>
      <c r="AE890">
        <f t="shared" si="297"/>
        <v>0</v>
      </c>
      <c r="AF890" s="3">
        <f t="shared" si="298"/>
        <v>0</v>
      </c>
      <c r="AH890">
        <f t="shared" si="299"/>
        <v>0</v>
      </c>
    </row>
    <row r="891" spans="1:34" hidden="1" outlineLevel="2" x14ac:dyDescent="0.25">
      <c r="B891" t="s">
        <v>459</v>
      </c>
      <c r="C891" s="73">
        <f>C874</f>
        <v>5</v>
      </c>
      <c r="D891" s="73" t="s">
        <v>683</v>
      </c>
      <c r="E891" s="73">
        <f>E874</f>
        <v>15</v>
      </c>
      <c r="F891" s="73">
        <f>F874</f>
        <v>21</v>
      </c>
      <c r="G891" s="73">
        <f>G874</f>
        <v>12</v>
      </c>
      <c r="H891" s="73">
        <f>H874</f>
        <v>2</v>
      </c>
      <c r="M891" s="2"/>
      <c r="N891" s="73">
        <f>N874</f>
        <v>0</v>
      </c>
      <c r="O891" s="73" t="str">
        <f>O874</f>
        <v>N</v>
      </c>
      <c r="P891" s="45" t="str">
        <f t="shared" si="302"/>
        <v>Beide</v>
      </c>
      <c r="Q891" s="73"/>
      <c r="R891" s="73"/>
      <c r="S891" s="73"/>
      <c r="T891" s="73">
        <f>T874/2</f>
        <v>10.5</v>
      </c>
      <c r="V891" s="74">
        <f>V874*2</f>
        <v>120000</v>
      </c>
      <c r="X891">
        <f t="shared" si="291"/>
        <v>0</v>
      </c>
      <c r="Y891">
        <f t="shared" si="292"/>
        <v>0</v>
      </c>
      <c r="Z891">
        <f t="shared" si="293"/>
        <v>0</v>
      </c>
      <c r="AA891">
        <f t="shared" si="294"/>
        <v>0</v>
      </c>
      <c r="AB891">
        <f t="shared" si="295"/>
        <v>0</v>
      </c>
      <c r="AC891">
        <f t="shared" si="296"/>
        <v>0</v>
      </c>
      <c r="AD891">
        <f t="shared" si="300"/>
        <v>0</v>
      </c>
      <c r="AE891">
        <f t="shared" si="297"/>
        <v>0</v>
      </c>
      <c r="AF891" s="3">
        <f t="shared" si="298"/>
        <v>0</v>
      </c>
      <c r="AH891">
        <f t="shared" si="299"/>
        <v>0</v>
      </c>
    </row>
    <row r="892" spans="1:34" hidden="1" outlineLevel="2" x14ac:dyDescent="0.25">
      <c r="B892" t="s">
        <v>461</v>
      </c>
      <c r="C892" s="73">
        <f>C874</f>
        <v>5</v>
      </c>
      <c r="D892" s="73" t="s">
        <v>684</v>
      </c>
      <c r="E892" s="73">
        <f>E874</f>
        <v>15</v>
      </c>
      <c r="F892" s="73">
        <f>F874</f>
        <v>21</v>
      </c>
      <c r="G892" s="73">
        <f>G874</f>
        <v>12</v>
      </c>
      <c r="H892" s="73">
        <f>H874</f>
        <v>2</v>
      </c>
      <c r="M892" s="2"/>
      <c r="N892" s="73">
        <f>N874</f>
        <v>0</v>
      </c>
      <c r="O892" s="73" t="str">
        <f>O874</f>
        <v>N</v>
      </c>
      <c r="P892" s="45" t="str">
        <f t="shared" si="302"/>
        <v>Beide</v>
      </c>
      <c r="Q892" s="73"/>
      <c r="R892" s="73"/>
      <c r="S892" s="73"/>
      <c r="T892" s="73">
        <f>T874</f>
        <v>21</v>
      </c>
      <c r="V892" s="74">
        <f>V874</f>
        <v>60000</v>
      </c>
      <c r="X892">
        <f t="shared" si="291"/>
        <v>0</v>
      </c>
      <c r="Y892">
        <f t="shared" si="292"/>
        <v>0</v>
      </c>
      <c r="Z892">
        <f t="shared" si="293"/>
        <v>0</v>
      </c>
      <c r="AA892">
        <f t="shared" si="294"/>
        <v>0</v>
      </c>
      <c r="AB892">
        <f t="shared" si="295"/>
        <v>0</v>
      </c>
      <c r="AC892">
        <f t="shared" si="296"/>
        <v>0</v>
      </c>
      <c r="AD892">
        <f t="shared" si="300"/>
        <v>0</v>
      </c>
      <c r="AE892">
        <f t="shared" si="297"/>
        <v>0</v>
      </c>
      <c r="AF892" s="3">
        <f t="shared" si="298"/>
        <v>0</v>
      </c>
      <c r="AH892">
        <f t="shared" si="299"/>
        <v>0</v>
      </c>
    </row>
    <row r="893" spans="1:34" hidden="1" outlineLevel="2" x14ac:dyDescent="0.25">
      <c r="B893" t="s">
        <v>466</v>
      </c>
      <c r="C893" s="73">
        <f>C874</f>
        <v>5</v>
      </c>
      <c r="D893" s="73" t="s">
        <v>684</v>
      </c>
      <c r="E893" s="73">
        <f>E874</f>
        <v>15</v>
      </c>
      <c r="F893" s="73">
        <f>F874</f>
        <v>21</v>
      </c>
      <c r="G893" s="73">
        <f>G874/2</f>
        <v>6</v>
      </c>
      <c r="H893" s="73">
        <f>H874</f>
        <v>2</v>
      </c>
      <c r="M893" s="2"/>
      <c r="N893" s="73">
        <f>N874</f>
        <v>0</v>
      </c>
      <c r="O893" s="73" t="str">
        <f>O874</f>
        <v>N</v>
      </c>
      <c r="P893" s="45" t="str">
        <f t="shared" si="302"/>
        <v>Beide</v>
      </c>
      <c r="Q893" s="73"/>
      <c r="R893" s="73"/>
      <c r="S893" s="73"/>
      <c r="T893" s="73">
        <f>T874*1.3</f>
        <v>27.3</v>
      </c>
      <c r="V893" s="74">
        <f>V874*2</f>
        <v>120000</v>
      </c>
      <c r="X893">
        <f t="shared" si="291"/>
        <v>0</v>
      </c>
      <c r="Y893">
        <f t="shared" si="292"/>
        <v>0</v>
      </c>
      <c r="Z893">
        <f t="shared" si="293"/>
        <v>0</v>
      </c>
      <c r="AA893">
        <f t="shared" si="294"/>
        <v>0</v>
      </c>
      <c r="AB893">
        <f t="shared" si="295"/>
        <v>0</v>
      </c>
      <c r="AC893">
        <f t="shared" si="296"/>
        <v>0</v>
      </c>
      <c r="AD893">
        <f t="shared" si="300"/>
        <v>0</v>
      </c>
      <c r="AE893">
        <f t="shared" si="297"/>
        <v>0</v>
      </c>
      <c r="AF893" s="3">
        <f t="shared" si="298"/>
        <v>0</v>
      </c>
      <c r="AH893">
        <f t="shared" si="299"/>
        <v>0</v>
      </c>
    </row>
    <row r="894" spans="1:34" s="25" customFormat="1" hidden="1" outlineLevel="1" collapsed="1" x14ac:dyDescent="0.25">
      <c r="A894" s="25" t="s">
        <v>411</v>
      </c>
      <c r="B894" s="25" t="s">
        <v>53</v>
      </c>
      <c r="C894" s="45">
        <v>6</v>
      </c>
      <c r="D894" s="45" t="s">
        <v>684</v>
      </c>
      <c r="E894" s="45">
        <v>20</v>
      </c>
      <c r="F894" s="45">
        <v>21</v>
      </c>
      <c r="G894" s="45">
        <v>6</v>
      </c>
      <c r="H894" s="45">
        <v>2</v>
      </c>
      <c r="I894" s="2"/>
      <c r="J894" s="2"/>
      <c r="K894" s="2"/>
      <c r="L894" s="2"/>
      <c r="M894" s="2"/>
      <c r="N894" s="45">
        <v>0</v>
      </c>
      <c r="O894" s="45" t="s">
        <v>636</v>
      </c>
      <c r="P894" s="45" t="str">
        <f t="shared" ref="P894:P913" si="303">IF(P848="Beide",P848,"Innere Sphäre")</f>
        <v>Beide</v>
      </c>
      <c r="Q894" s="45">
        <v>11</v>
      </c>
      <c r="R894" s="45">
        <v>6</v>
      </c>
      <c r="S894" s="45">
        <v>218</v>
      </c>
      <c r="T894" s="45">
        <v>23</v>
      </c>
      <c r="U894" s="48">
        <v>300000</v>
      </c>
      <c r="V894" s="48">
        <v>60000</v>
      </c>
      <c r="X894" s="25">
        <f t="shared" si="291"/>
        <v>0</v>
      </c>
      <c r="Y894" s="25">
        <f t="shared" si="292"/>
        <v>0</v>
      </c>
      <c r="Z894" s="25">
        <f t="shared" si="293"/>
        <v>0</v>
      </c>
      <c r="AA894" s="25">
        <f t="shared" si="294"/>
        <v>0</v>
      </c>
      <c r="AB894" s="25">
        <f t="shared" si="295"/>
        <v>0</v>
      </c>
      <c r="AC894" s="25">
        <f t="shared" si="296"/>
        <v>0</v>
      </c>
      <c r="AD894" s="25">
        <f t="shared" si="300"/>
        <v>0</v>
      </c>
      <c r="AE894" s="25">
        <f t="shared" si="297"/>
        <v>0</v>
      </c>
      <c r="AF894" s="48">
        <f t="shared" si="298"/>
        <v>0</v>
      </c>
      <c r="AH894" s="25">
        <f t="shared" si="299"/>
        <v>0</v>
      </c>
    </row>
    <row r="895" spans="1:34" hidden="1" outlineLevel="2" x14ac:dyDescent="0.25">
      <c r="B895" t="s">
        <v>463</v>
      </c>
      <c r="C895" s="73">
        <f>C894</f>
        <v>6</v>
      </c>
      <c r="D895" s="73" t="s">
        <v>693</v>
      </c>
      <c r="E895" s="73">
        <f>E894</f>
        <v>20</v>
      </c>
      <c r="F895" s="73">
        <f>F894</f>
        <v>21</v>
      </c>
      <c r="G895" s="73">
        <f>G894</f>
        <v>6</v>
      </c>
      <c r="H895" s="73">
        <f>H894</f>
        <v>2</v>
      </c>
      <c r="M895" s="2"/>
      <c r="N895" s="73">
        <f>N894</f>
        <v>0</v>
      </c>
      <c r="O895" s="73" t="str">
        <f>O894</f>
        <v>N</v>
      </c>
      <c r="P895" s="45" t="str">
        <f t="shared" si="303"/>
        <v>Beide</v>
      </c>
      <c r="Q895" s="73"/>
      <c r="R895" s="73"/>
      <c r="S895" s="73"/>
      <c r="T895" s="73">
        <f>T894</f>
        <v>23</v>
      </c>
      <c r="V895" s="74">
        <f>V894*3</f>
        <v>180000</v>
      </c>
      <c r="X895">
        <f t="shared" si="291"/>
        <v>0</v>
      </c>
      <c r="Y895">
        <f t="shared" si="292"/>
        <v>0</v>
      </c>
      <c r="Z895">
        <f t="shared" si="293"/>
        <v>0</v>
      </c>
      <c r="AA895">
        <f t="shared" si="294"/>
        <v>0</v>
      </c>
      <c r="AB895">
        <f t="shared" si="295"/>
        <v>0</v>
      </c>
      <c r="AC895">
        <f t="shared" si="296"/>
        <v>0</v>
      </c>
      <c r="AD895">
        <f t="shared" si="300"/>
        <v>0</v>
      </c>
      <c r="AE895">
        <f t="shared" si="297"/>
        <v>0</v>
      </c>
      <c r="AF895" s="3">
        <f t="shared" si="298"/>
        <v>0</v>
      </c>
      <c r="AH895">
        <f t="shared" si="299"/>
        <v>0</v>
      </c>
    </row>
    <row r="896" spans="1:34" hidden="1" outlineLevel="2" x14ac:dyDescent="0.25">
      <c r="B896" t="s">
        <v>279</v>
      </c>
      <c r="C896" s="73">
        <f>C894</f>
        <v>6</v>
      </c>
      <c r="D896" s="73" t="s">
        <v>683</v>
      </c>
      <c r="E896" s="73">
        <f>E894*0.8</f>
        <v>16</v>
      </c>
      <c r="F896" s="73">
        <f>F894</f>
        <v>21</v>
      </c>
      <c r="G896" s="73">
        <f>G894</f>
        <v>6</v>
      </c>
      <c r="H896" s="73">
        <f>H894</f>
        <v>2</v>
      </c>
      <c r="M896" s="2"/>
      <c r="N896" s="73">
        <f>N894</f>
        <v>0</v>
      </c>
      <c r="O896" s="73" t="str">
        <f>O894</f>
        <v>N</v>
      </c>
      <c r="P896" s="45" t="str">
        <f t="shared" si="303"/>
        <v>Beide</v>
      </c>
      <c r="Q896" s="73"/>
      <c r="R896" s="73"/>
      <c r="S896" s="73"/>
      <c r="T896" s="73">
        <f>T894</f>
        <v>23</v>
      </c>
      <c r="V896" s="74">
        <f>V894*1.5</f>
        <v>90000</v>
      </c>
      <c r="X896">
        <f t="shared" si="291"/>
        <v>0</v>
      </c>
      <c r="Y896">
        <f t="shared" si="292"/>
        <v>0</v>
      </c>
      <c r="Z896">
        <f t="shared" si="293"/>
        <v>0</v>
      </c>
      <c r="AA896">
        <f t="shared" si="294"/>
        <v>0</v>
      </c>
      <c r="AB896">
        <f t="shared" si="295"/>
        <v>0</v>
      </c>
      <c r="AC896">
        <f t="shared" si="296"/>
        <v>0</v>
      </c>
      <c r="AD896">
        <f t="shared" si="300"/>
        <v>0</v>
      </c>
      <c r="AE896">
        <f t="shared" si="297"/>
        <v>0</v>
      </c>
      <c r="AF896" s="3">
        <f t="shared" si="298"/>
        <v>0</v>
      </c>
      <c r="AH896">
        <f t="shared" si="299"/>
        <v>0</v>
      </c>
    </row>
    <row r="897" spans="2:34" hidden="1" outlineLevel="2" x14ac:dyDescent="0.25">
      <c r="B897" t="s">
        <v>473</v>
      </c>
      <c r="C897" s="73">
        <f>C894</f>
        <v>6</v>
      </c>
      <c r="D897" s="73" t="s">
        <v>684</v>
      </c>
      <c r="E897" s="73">
        <f>E894</f>
        <v>20</v>
      </c>
      <c r="F897" s="73">
        <f>F894</f>
        <v>21</v>
      </c>
      <c r="G897" s="73">
        <f>G894</f>
        <v>6</v>
      </c>
      <c r="H897" s="73">
        <f>H894</f>
        <v>2</v>
      </c>
      <c r="M897" s="2"/>
      <c r="N897" s="73">
        <f>N894</f>
        <v>0</v>
      </c>
      <c r="O897" s="73" t="str">
        <f>O894</f>
        <v>N</v>
      </c>
      <c r="P897" s="45" t="str">
        <f t="shared" si="303"/>
        <v>Beide</v>
      </c>
      <c r="Q897" s="73"/>
      <c r="R897" s="73"/>
      <c r="S897" s="73"/>
      <c r="T897" s="73">
        <f>T894</f>
        <v>23</v>
      </c>
      <c r="V897" s="74">
        <f>V894*2</f>
        <v>120000</v>
      </c>
      <c r="X897">
        <f t="shared" si="291"/>
        <v>0</v>
      </c>
      <c r="Y897">
        <f t="shared" si="292"/>
        <v>0</v>
      </c>
      <c r="Z897">
        <f t="shared" si="293"/>
        <v>0</v>
      </c>
      <c r="AA897">
        <f t="shared" si="294"/>
        <v>0</v>
      </c>
      <c r="AB897">
        <f t="shared" si="295"/>
        <v>0</v>
      </c>
      <c r="AC897">
        <f t="shared" si="296"/>
        <v>0</v>
      </c>
      <c r="AD897">
        <f t="shared" si="300"/>
        <v>0</v>
      </c>
      <c r="AE897">
        <f t="shared" si="297"/>
        <v>0</v>
      </c>
      <c r="AF897" s="3">
        <f t="shared" si="298"/>
        <v>0</v>
      </c>
      <c r="AH897">
        <f t="shared" si="299"/>
        <v>0</v>
      </c>
    </row>
    <row r="898" spans="2:34" hidden="1" outlineLevel="2" x14ac:dyDescent="0.25">
      <c r="B898" t="s">
        <v>476</v>
      </c>
      <c r="C898" s="73">
        <f>C894</f>
        <v>6</v>
      </c>
      <c r="D898" s="73" t="s">
        <v>684</v>
      </c>
      <c r="E898" s="73">
        <f>E894</f>
        <v>20</v>
      </c>
      <c r="F898" s="73">
        <f>F894</f>
        <v>21</v>
      </c>
      <c r="G898" s="73">
        <f>G894</f>
        <v>6</v>
      </c>
      <c r="H898" s="73">
        <f>H894</f>
        <v>2</v>
      </c>
      <c r="M898" s="2"/>
      <c r="N898" s="73">
        <f>N894</f>
        <v>0</v>
      </c>
      <c r="O898" s="73" t="str">
        <f>O894</f>
        <v>N</v>
      </c>
      <c r="P898" s="45" t="str">
        <f t="shared" si="303"/>
        <v>Beide</v>
      </c>
      <c r="Q898" s="73"/>
      <c r="R898" s="73"/>
      <c r="S898" s="73"/>
      <c r="T898" s="73">
        <f>T894</f>
        <v>23</v>
      </c>
      <c r="V898" s="74">
        <f>V894*3</f>
        <v>180000</v>
      </c>
      <c r="X898">
        <f t="shared" si="291"/>
        <v>0</v>
      </c>
      <c r="Y898">
        <f t="shared" si="292"/>
        <v>0</v>
      </c>
      <c r="Z898">
        <f t="shared" si="293"/>
        <v>0</v>
      </c>
      <c r="AA898">
        <f t="shared" si="294"/>
        <v>0</v>
      </c>
      <c r="AB898">
        <f t="shared" si="295"/>
        <v>0</v>
      </c>
      <c r="AC898">
        <f t="shared" si="296"/>
        <v>0</v>
      </c>
      <c r="AD898">
        <f t="shared" si="300"/>
        <v>0</v>
      </c>
      <c r="AE898">
        <f t="shared" si="297"/>
        <v>0</v>
      </c>
      <c r="AF898" s="3">
        <f t="shared" si="298"/>
        <v>0</v>
      </c>
      <c r="AH898">
        <f t="shared" si="299"/>
        <v>0</v>
      </c>
    </row>
    <row r="899" spans="2:34" hidden="1" outlineLevel="2" x14ac:dyDescent="0.25">
      <c r="B899" t="s">
        <v>475</v>
      </c>
      <c r="C899" s="73">
        <f>C894</f>
        <v>6</v>
      </c>
      <c r="D899" s="73" t="s">
        <v>684</v>
      </c>
      <c r="E899" s="73">
        <f>E894</f>
        <v>20</v>
      </c>
      <c r="F899" s="73">
        <f>F894</f>
        <v>21</v>
      </c>
      <c r="G899" s="73">
        <f>G894</f>
        <v>6</v>
      </c>
      <c r="H899" s="73">
        <f>H894</f>
        <v>2</v>
      </c>
      <c r="M899" s="2"/>
      <c r="N899" s="73">
        <f>N894</f>
        <v>0</v>
      </c>
      <c r="O899" s="73" t="str">
        <f>O894</f>
        <v>N</v>
      </c>
      <c r="P899" s="45" t="str">
        <f t="shared" si="303"/>
        <v>Beide</v>
      </c>
      <c r="Q899" s="73"/>
      <c r="R899" s="73"/>
      <c r="S899" s="73"/>
      <c r="T899" s="73">
        <f>T894</f>
        <v>23</v>
      </c>
      <c r="V899" s="74">
        <f>V894</f>
        <v>60000</v>
      </c>
      <c r="X899">
        <f t="shared" si="291"/>
        <v>0</v>
      </c>
      <c r="Y899">
        <f t="shared" si="292"/>
        <v>0</v>
      </c>
      <c r="Z899">
        <f t="shared" si="293"/>
        <v>0</v>
      </c>
      <c r="AA899">
        <f t="shared" si="294"/>
        <v>0</v>
      </c>
      <c r="AB899">
        <f t="shared" si="295"/>
        <v>0</v>
      </c>
      <c r="AC899">
        <f t="shared" si="296"/>
        <v>0</v>
      </c>
      <c r="AD899">
        <f t="shared" si="300"/>
        <v>0</v>
      </c>
      <c r="AE899">
        <f t="shared" si="297"/>
        <v>0</v>
      </c>
      <c r="AF899" s="3">
        <f t="shared" si="298"/>
        <v>0</v>
      </c>
      <c r="AH899">
        <f t="shared" si="299"/>
        <v>0</v>
      </c>
    </row>
    <row r="900" spans="2:34" hidden="1" outlineLevel="2" x14ac:dyDescent="0.25">
      <c r="B900" t="s">
        <v>474</v>
      </c>
      <c r="C900" s="73">
        <f>C894</f>
        <v>6</v>
      </c>
      <c r="D900" s="73" t="s">
        <v>684</v>
      </c>
      <c r="E900" s="73">
        <f>E894</f>
        <v>20</v>
      </c>
      <c r="F900" s="73">
        <f>F894</f>
        <v>21</v>
      </c>
      <c r="G900" s="73">
        <f>G894</f>
        <v>6</v>
      </c>
      <c r="H900" s="73">
        <f>H894</f>
        <v>2</v>
      </c>
      <c r="M900" s="2"/>
      <c r="N900" s="73">
        <f>N894</f>
        <v>0</v>
      </c>
      <c r="O900" s="73" t="str">
        <f>O894</f>
        <v>N</v>
      </c>
      <c r="P900" s="45" t="str">
        <f t="shared" si="303"/>
        <v>Beide</v>
      </c>
      <c r="Q900" s="73"/>
      <c r="R900" s="73"/>
      <c r="S900" s="73"/>
      <c r="T900" s="73">
        <f>T894</f>
        <v>23</v>
      </c>
      <c r="V900" s="74">
        <f>V894*4</f>
        <v>240000</v>
      </c>
      <c r="X900">
        <f t="shared" si="291"/>
        <v>0</v>
      </c>
      <c r="Y900">
        <f t="shared" si="292"/>
        <v>0</v>
      </c>
      <c r="Z900">
        <f t="shared" si="293"/>
        <v>0</v>
      </c>
      <c r="AA900">
        <f t="shared" si="294"/>
        <v>0</v>
      </c>
      <c r="AB900">
        <f t="shared" si="295"/>
        <v>0</v>
      </c>
      <c r="AC900">
        <f t="shared" si="296"/>
        <v>0</v>
      </c>
      <c r="AD900">
        <f t="shared" si="300"/>
        <v>0</v>
      </c>
      <c r="AE900">
        <f t="shared" si="297"/>
        <v>0</v>
      </c>
      <c r="AF900" s="3">
        <f t="shared" si="298"/>
        <v>0</v>
      </c>
      <c r="AH900">
        <f t="shared" si="299"/>
        <v>0</v>
      </c>
    </row>
    <row r="901" spans="2:34" hidden="1" outlineLevel="2" x14ac:dyDescent="0.25">
      <c r="B901" t="s">
        <v>480</v>
      </c>
      <c r="C901" s="73">
        <f>C894</f>
        <v>6</v>
      </c>
      <c r="D901" s="73" t="s">
        <v>684</v>
      </c>
      <c r="E901" s="73">
        <f>E894</f>
        <v>20</v>
      </c>
      <c r="F901" s="73">
        <f>F894</f>
        <v>21</v>
      </c>
      <c r="G901" s="73">
        <f>G894</f>
        <v>6</v>
      </c>
      <c r="H901" s="73">
        <f>H894</f>
        <v>2</v>
      </c>
      <c r="M901" s="2"/>
      <c r="N901" s="73">
        <f>N894</f>
        <v>0</v>
      </c>
      <c r="O901" s="73" t="str">
        <f>O894</f>
        <v>N</v>
      </c>
      <c r="P901" s="45" t="str">
        <f t="shared" si="303"/>
        <v>Beide</v>
      </c>
      <c r="Q901" s="73"/>
      <c r="R901" s="73"/>
      <c r="S901" s="73"/>
      <c r="T901" s="73">
        <f>T894</f>
        <v>23</v>
      </c>
      <c r="V901" s="74">
        <f>V894*2.5</f>
        <v>150000</v>
      </c>
      <c r="X901">
        <f t="shared" ref="X901:X961" si="304">C901*(I901+J901+K901+L901)/(1+H901)</f>
        <v>0</v>
      </c>
      <c r="Y901">
        <f t="shared" ref="Y901:Y961" si="305">Q901*(I901+J901)+M901/G901</f>
        <v>0</v>
      </c>
      <c r="Z901">
        <f t="shared" ref="Z901:Z961" si="306">R901*(I901+J901)+M901/G901</f>
        <v>0</v>
      </c>
      <c r="AA901">
        <f t="shared" ref="AA901:AA961" si="307">S901*(I901+J901+K901+L901)+T901*(M901/G901)</f>
        <v>0</v>
      </c>
      <c r="AB901">
        <f t="shared" ref="AB901:AB961" si="308">15*M901/G901</f>
        <v>0</v>
      </c>
      <c r="AC901">
        <f t="shared" ref="AC901:AC961" si="309">E901*(I901+J901+K901+L901)/(H901+1)</f>
        <v>0</v>
      </c>
      <c r="AD901">
        <f t="shared" si="300"/>
        <v>0</v>
      </c>
      <c r="AE901">
        <f t="shared" ref="AE901:AE961" si="310">IF(AD901&gt;0,S901*(I901+J901)*0.25,0)</f>
        <v>0</v>
      </c>
      <c r="AF901" s="3">
        <f t="shared" ref="AF901:AF961" si="311">U901*(I901+J901+K901+L901)+V901/G901*M901</f>
        <v>0</v>
      </c>
      <c r="AH901">
        <f t="shared" ref="AH901:AH961" si="312">(K901+L901)*Q901*1.1</f>
        <v>0</v>
      </c>
    </row>
    <row r="902" spans="2:34" hidden="1" outlineLevel="2" x14ac:dyDescent="0.25">
      <c r="B902" t="s">
        <v>481</v>
      </c>
      <c r="C902" s="73">
        <f>C894</f>
        <v>6</v>
      </c>
      <c r="D902" s="73" t="s">
        <v>684</v>
      </c>
      <c r="E902" s="73">
        <f>E894</f>
        <v>20</v>
      </c>
      <c r="F902" s="73">
        <f>F894</f>
        <v>21</v>
      </c>
      <c r="G902" s="73">
        <f>G894/2</f>
        <v>3</v>
      </c>
      <c r="H902" s="73">
        <f>H894</f>
        <v>2</v>
      </c>
      <c r="M902" s="2"/>
      <c r="N902" s="73">
        <f>N894+2</f>
        <v>2</v>
      </c>
      <c r="O902" s="73" t="str">
        <f>O894</f>
        <v>N</v>
      </c>
      <c r="P902" s="45" t="str">
        <f t="shared" si="303"/>
        <v>Beide</v>
      </c>
      <c r="Q902" s="73"/>
      <c r="R902" s="73"/>
      <c r="S902" s="73"/>
      <c r="T902" s="73">
        <f>T894</f>
        <v>23</v>
      </c>
      <c r="V902" s="74">
        <f>V894*2</f>
        <v>120000</v>
      </c>
      <c r="X902">
        <f t="shared" si="304"/>
        <v>0</v>
      </c>
      <c r="Y902">
        <f t="shared" si="305"/>
        <v>0</v>
      </c>
      <c r="Z902">
        <f t="shared" si="306"/>
        <v>0</v>
      </c>
      <c r="AA902">
        <f t="shared" si="307"/>
        <v>0</v>
      </c>
      <c r="AB902">
        <f t="shared" si="308"/>
        <v>0</v>
      </c>
      <c r="AC902">
        <f t="shared" si="309"/>
        <v>0</v>
      </c>
      <c r="AD902">
        <f t="shared" si="300"/>
        <v>0</v>
      </c>
      <c r="AE902">
        <f t="shared" si="310"/>
        <v>0</v>
      </c>
      <c r="AF902" s="3">
        <f t="shared" si="311"/>
        <v>0</v>
      </c>
      <c r="AH902">
        <f t="shared" si="312"/>
        <v>0</v>
      </c>
    </row>
    <row r="903" spans="2:34" hidden="1" outlineLevel="2" x14ac:dyDescent="0.25">
      <c r="B903" t="s">
        <v>477</v>
      </c>
      <c r="C903" s="73">
        <f>C894</f>
        <v>6</v>
      </c>
      <c r="D903" s="73" t="s">
        <v>684</v>
      </c>
      <c r="E903" s="73">
        <f>E894</f>
        <v>20</v>
      </c>
      <c r="F903" s="73">
        <f>F894</f>
        <v>21</v>
      </c>
      <c r="G903" s="73">
        <f>G894</f>
        <v>6</v>
      </c>
      <c r="H903" s="73">
        <f>H894</f>
        <v>2</v>
      </c>
      <c r="M903" s="2"/>
      <c r="N903" s="73">
        <f>N894</f>
        <v>0</v>
      </c>
      <c r="O903" s="73" t="str">
        <f>O894</f>
        <v>N</v>
      </c>
      <c r="P903" s="45" t="str">
        <f t="shared" si="303"/>
        <v>Beide</v>
      </c>
      <c r="Q903" s="73"/>
      <c r="R903" s="73"/>
      <c r="S903" s="73"/>
      <c r="T903" s="73">
        <f>T894</f>
        <v>23</v>
      </c>
      <c r="V903" s="74">
        <f>V894*3</f>
        <v>180000</v>
      </c>
      <c r="X903">
        <f t="shared" si="304"/>
        <v>0</v>
      </c>
      <c r="Y903">
        <f t="shared" si="305"/>
        <v>0</v>
      </c>
      <c r="Z903">
        <f t="shared" si="306"/>
        <v>0</v>
      </c>
      <c r="AA903">
        <f t="shared" si="307"/>
        <v>0</v>
      </c>
      <c r="AB903">
        <f t="shared" si="308"/>
        <v>0</v>
      </c>
      <c r="AC903">
        <f t="shared" si="309"/>
        <v>0</v>
      </c>
      <c r="AD903">
        <f t="shared" si="300"/>
        <v>0</v>
      </c>
      <c r="AE903">
        <f t="shared" si="310"/>
        <v>0</v>
      </c>
      <c r="AF903" s="3">
        <f t="shared" si="311"/>
        <v>0</v>
      </c>
      <c r="AH903">
        <f t="shared" si="312"/>
        <v>0</v>
      </c>
    </row>
    <row r="904" spans="2:34" hidden="1" outlineLevel="2" x14ac:dyDescent="0.25">
      <c r="B904" t="s">
        <v>462</v>
      </c>
      <c r="C904" s="73">
        <f>C894</f>
        <v>6</v>
      </c>
      <c r="D904" s="73" t="s">
        <v>684</v>
      </c>
      <c r="E904" s="73">
        <f>E894</f>
        <v>20</v>
      </c>
      <c r="F904" s="73">
        <f>F894</f>
        <v>21</v>
      </c>
      <c r="G904" s="73">
        <f>G894</f>
        <v>6</v>
      </c>
      <c r="H904" s="73">
        <f>H894</f>
        <v>2</v>
      </c>
      <c r="M904" s="2"/>
      <c r="N904" s="73">
        <f>N894</f>
        <v>0</v>
      </c>
      <c r="O904" s="73" t="str">
        <f>O894</f>
        <v>N</v>
      </c>
      <c r="P904" s="45" t="str">
        <f t="shared" si="303"/>
        <v>Beide</v>
      </c>
      <c r="Q904" s="73"/>
      <c r="R904" s="73"/>
      <c r="S904" s="73"/>
      <c r="T904" s="73">
        <f>T894</f>
        <v>23</v>
      </c>
      <c r="V904" s="74">
        <f>V894*5</f>
        <v>300000</v>
      </c>
      <c r="X904">
        <f t="shared" si="304"/>
        <v>0</v>
      </c>
      <c r="Y904">
        <f t="shared" si="305"/>
        <v>0</v>
      </c>
      <c r="Z904">
        <f t="shared" si="306"/>
        <v>0</v>
      </c>
      <c r="AA904">
        <f t="shared" si="307"/>
        <v>0</v>
      </c>
      <c r="AB904">
        <f t="shared" si="308"/>
        <v>0</v>
      </c>
      <c r="AC904">
        <f t="shared" si="309"/>
        <v>0</v>
      </c>
      <c r="AD904">
        <f t="shared" si="300"/>
        <v>0</v>
      </c>
      <c r="AE904">
        <f t="shared" si="310"/>
        <v>0</v>
      </c>
      <c r="AF904" s="3">
        <f t="shared" si="311"/>
        <v>0</v>
      </c>
      <c r="AH904">
        <f t="shared" si="312"/>
        <v>0</v>
      </c>
    </row>
    <row r="905" spans="2:34" hidden="1" outlineLevel="2" x14ac:dyDescent="0.25">
      <c r="B905" t="s">
        <v>457</v>
      </c>
      <c r="C905" s="73">
        <f>C894</f>
        <v>6</v>
      </c>
      <c r="D905" s="73" t="s">
        <v>684</v>
      </c>
      <c r="E905" s="73">
        <f>E894</f>
        <v>20</v>
      </c>
      <c r="F905" s="73">
        <f>F894</f>
        <v>21</v>
      </c>
      <c r="G905" s="73">
        <f>G894</f>
        <v>6</v>
      </c>
      <c r="H905" s="73">
        <f>H894</f>
        <v>2</v>
      </c>
      <c r="M905" s="2"/>
      <c r="N905" s="73">
        <f>N894</f>
        <v>0</v>
      </c>
      <c r="O905" s="73" t="str">
        <f>O894</f>
        <v>N</v>
      </c>
      <c r="P905" s="45" t="str">
        <f t="shared" si="303"/>
        <v>Beide</v>
      </c>
      <c r="Q905" s="73"/>
      <c r="R905" s="73"/>
      <c r="S905" s="73"/>
      <c r="T905" s="73">
        <f>T894</f>
        <v>23</v>
      </c>
      <c r="V905" s="74">
        <f>V894*2</f>
        <v>120000</v>
      </c>
      <c r="X905">
        <f t="shared" si="304"/>
        <v>0</v>
      </c>
      <c r="Y905">
        <f t="shared" si="305"/>
        <v>0</v>
      </c>
      <c r="Z905">
        <f t="shared" si="306"/>
        <v>0</v>
      </c>
      <c r="AA905">
        <f t="shared" si="307"/>
        <v>0</v>
      </c>
      <c r="AB905">
        <f t="shared" si="308"/>
        <v>0</v>
      </c>
      <c r="AC905">
        <f t="shared" si="309"/>
        <v>0</v>
      </c>
      <c r="AD905">
        <f t="shared" ref="AD905:AD968" si="313">(I905+J905)*Q905*IF(O905="J",IF(P905="Innere Sphäre",0.25,0)+IF(P905="Clan",0.2,0)+IF(P905="Beide",0.2,0),0)</f>
        <v>0</v>
      </c>
      <c r="AE905">
        <f t="shared" si="310"/>
        <v>0</v>
      </c>
      <c r="AF905" s="3">
        <f t="shared" si="311"/>
        <v>0</v>
      </c>
      <c r="AH905">
        <f t="shared" si="312"/>
        <v>0</v>
      </c>
    </row>
    <row r="906" spans="2:34" hidden="1" outlineLevel="2" x14ac:dyDescent="0.25">
      <c r="B906" t="s">
        <v>464</v>
      </c>
      <c r="C906" s="73">
        <f>C894</f>
        <v>6</v>
      </c>
      <c r="D906" s="73" t="s">
        <v>684</v>
      </c>
      <c r="E906" s="73">
        <f>E894</f>
        <v>20</v>
      </c>
      <c r="F906" s="73">
        <f>F894</f>
        <v>21</v>
      </c>
      <c r="G906" s="73">
        <f>G894</f>
        <v>6</v>
      </c>
      <c r="H906" s="73">
        <f>H894</f>
        <v>2</v>
      </c>
      <c r="M906" s="2"/>
      <c r="N906" s="73">
        <f>N894</f>
        <v>0</v>
      </c>
      <c r="O906" s="73" t="str">
        <f>O894</f>
        <v>N</v>
      </c>
      <c r="P906" s="45" t="str">
        <f t="shared" si="303"/>
        <v>Beide</v>
      </c>
      <c r="Q906" s="73"/>
      <c r="R906" s="73"/>
      <c r="S906" s="73"/>
      <c r="T906" s="73">
        <f>T894</f>
        <v>23</v>
      </c>
      <c r="V906" s="74">
        <f>V894*4</f>
        <v>240000</v>
      </c>
      <c r="X906">
        <f t="shared" si="304"/>
        <v>0</v>
      </c>
      <c r="Y906">
        <f t="shared" si="305"/>
        <v>0</v>
      </c>
      <c r="Z906">
        <f t="shared" si="306"/>
        <v>0</v>
      </c>
      <c r="AA906">
        <f t="shared" si="307"/>
        <v>0</v>
      </c>
      <c r="AB906">
        <f t="shared" si="308"/>
        <v>0</v>
      </c>
      <c r="AC906">
        <f t="shared" si="309"/>
        <v>0</v>
      </c>
      <c r="AD906">
        <f t="shared" si="313"/>
        <v>0</v>
      </c>
      <c r="AE906">
        <f t="shared" si="310"/>
        <v>0</v>
      </c>
      <c r="AF906" s="3">
        <f t="shared" si="311"/>
        <v>0</v>
      </c>
      <c r="AH906">
        <f t="shared" si="312"/>
        <v>0</v>
      </c>
    </row>
    <row r="907" spans="2:34" hidden="1" outlineLevel="2" x14ac:dyDescent="0.25">
      <c r="B907" t="s">
        <v>458</v>
      </c>
      <c r="C907" s="73">
        <f>C894</f>
        <v>6</v>
      </c>
      <c r="D907" s="73" t="s">
        <v>684</v>
      </c>
      <c r="E907" s="73">
        <f>E894</f>
        <v>20</v>
      </c>
      <c r="F907" s="73">
        <f>F894</f>
        <v>21</v>
      </c>
      <c r="G907" s="73">
        <f>G894</f>
        <v>6</v>
      </c>
      <c r="H907" s="73">
        <f>H894</f>
        <v>2</v>
      </c>
      <c r="M907" s="2"/>
      <c r="N907" s="73">
        <f>N894</f>
        <v>0</v>
      </c>
      <c r="O907" s="73" t="str">
        <f>O894</f>
        <v>N</v>
      </c>
      <c r="P907" s="45" t="str">
        <f t="shared" si="303"/>
        <v>Beide</v>
      </c>
      <c r="Q907" s="73"/>
      <c r="R907" s="73"/>
      <c r="S907" s="73"/>
      <c r="T907" s="73">
        <f>T894*1.2</f>
        <v>27.599999999999998</v>
      </c>
      <c r="V907" s="74">
        <f>V894*2</f>
        <v>120000</v>
      </c>
      <c r="X907">
        <f t="shared" si="304"/>
        <v>0</v>
      </c>
      <c r="Y907">
        <f t="shared" si="305"/>
        <v>0</v>
      </c>
      <c r="Z907">
        <f t="shared" si="306"/>
        <v>0</v>
      </c>
      <c r="AA907">
        <f t="shared" si="307"/>
        <v>0</v>
      </c>
      <c r="AB907">
        <f t="shared" si="308"/>
        <v>0</v>
      </c>
      <c r="AC907">
        <f t="shared" si="309"/>
        <v>0</v>
      </c>
      <c r="AD907">
        <f t="shared" si="313"/>
        <v>0</v>
      </c>
      <c r="AE907">
        <f t="shared" si="310"/>
        <v>0</v>
      </c>
      <c r="AF907" s="3">
        <f t="shared" si="311"/>
        <v>0</v>
      </c>
      <c r="AH907">
        <f t="shared" si="312"/>
        <v>0</v>
      </c>
    </row>
    <row r="908" spans="2:34" hidden="1" outlineLevel="2" x14ac:dyDescent="0.25">
      <c r="B908" t="s">
        <v>233</v>
      </c>
      <c r="C908" s="73">
        <f>C894</f>
        <v>6</v>
      </c>
      <c r="D908" s="73" t="s">
        <v>684</v>
      </c>
      <c r="E908" s="73">
        <f>E894</f>
        <v>20</v>
      </c>
      <c r="F908" s="73">
        <f>F894</f>
        <v>21</v>
      </c>
      <c r="G908" s="73">
        <f>G894</f>
        <v>6</v>
      </c>
      <c r="H908" s="73">
        <f>H894</f>
        <v>2</v>
      </c>
      <c r="M908" s="2"/>
      <c r="N908" s="73">
        <f>N894</f>
        <v>0</v>
      </c>
      <c r="O908" s="73" t="str">
        <f>O894</f>
        <v>N</v>
      </c>
      <c r="P908" s="45" t="str">
        <f t="shared" si="303"/>
        <v>Beide</v>
      </c>
      <c r="Q908" s="73"/>
      <c r="R908" s="73"/>
      <c r="S908" s="73"/>
      <c r="T908" s="73">
        <f>T894</f>
        <v>23</v>
      </c>
      <c r="V908" s="74">
        <f>V894*1.5</f>
        <v>90000</v>
      </c>
      <c r="X908">
        <f t="shared" si="304"/>
        <v>0</v>
      </c>
      <c r="Y908">
        <f t="shared" si="305"/>
        <v>0</v>
      </c>
      <c r="Z908">
        <f t="shared" si="306"/>
        <v>0</v>
      </c>
      <c r="AA908">
        <f t="shared" si="307"/>
        <v>0</v>
      </c>
      <c r="AB908">
        <f t="shared" si="308"/>
        <v>0</v>
      </c>
      <c r="AC908">
        <f t="shared" si="309"/>
        <v>0</v>
      </c>
      <c r="AD908">
        <f t="shared" si="313"/>
        <v>0</v>
      </c>
      <c r="AE908">
        <f t="shared" si="310"/>
        <v>0</v>
      </c>
      <c r="AF908" s="3">
        <f t="shared" si="311"/>
        <v>0</v>
      </c>
      <c r="AH908">
        <f t="shared" si="312"/>
        <v>0</v>
      </c>
    </row>
    <row r="909" spans="2:34" hidden="1" outlineLevel="2" x14ac:dyDescent="0.25">
      <c r="B909" t="s">
        <v>478</v>
      </c>
      <c r="C909" s="73">
        <f>C894</f>
        <v>6</v>
      </c>
      <c r="D909" s="73" t="s">
        <v>684</v>
      </c>
      <c r="E909" s="73">
        <f>E894</f>
        <v>20</v>
      </c>
      <c r="F909" s="73">
        <f>F894</f>
        <v>21</v>
      </c>
      <c r="G909" s="73">
        <f>G894</f>
        <v>6</v>
      </c>
      <c r="H909" s="73">
        <f>H894</f>
        <v>2</v>
      </c>
      <c r="M909" s="2"/>
      <c r="N909" s="73">
        <f>N894</f>
        <v>0</v>
      </c>
      <c r="O909" s="73" t="str">
        <f>O894</f>
        <v>N</v>
      </c>
      <c r="P909" s="45" t="str">
        <f t="shared" si="303"/>
        <v>Beide</v>
      </c>
      <c r="Q909" s="73"/>
      <c r="R909" s="73"/>
      <c r="S909" s="73"/>
      <c r="T909" s="73">
        <f>T894</f>
        <v>23</v>
      </c>
      <c r="V909" s="74">
        <f>V894*2</f>
        <v>120000</v>
      </c>
      <c r="X909">
        <f t="shared" si="304"/>
        <v>0</v>
      </c>
      <c r="Y909">
        <f t="shared" si="305"/>
        <v>0</v>
      </c>
      <c r="Z909">
        <f t="shared" si="306"/>
        <v>0</v>
      </c>
      <c r="AA909">
        <f t="shared" si="307"/>
        <v>0</v>
      </c>
      <c r="AB909">
        <f t="shared" si="308"/>
        <v>0</v>
      </c>
      <c r="AC909">
        <f t="shared" si="309"/>
        <v>0</v>
      </c>
      <c r="AD909">
        <f t="shared" si="313"/>
        <v>0</v>
      </c>
      <c r="AE909">
        <f t="shared" si="310"/>
        <v>0</v>
      </c>
      <c r="AF909" s="3">
        <f t="shared" si="311"/>
        <v>0</v>
      </c>
      <c r="AH909">
        <f t="shared" si="312"/>
        <v>0</v>
      </c>
    </row>
    <row r="910" spans="2:34" hidden="1" outlineLevel="2" x14ac:dyDescent="0.25">
      <c r="B910" t="s">
        <v>479</v>
      </c>
      <c r="C910" s="73">
        <f>C894</f>
        <v>6</v>
      </c>
      <c r="D910" s="73" t="s">
        <v>684</v>
      </c>
      <c r="E910" s="73">
        <f>E894</f>
        <v>20</v>
      </c>
      <c r="F910" s="73">
        <f>F894</f>
        <v>21</v>
      </c>
      <c r="G910" s="73">
        <f>G894</f>
        <v>6</v>
      </c>
      <c r="H910" s="73">
        <f>H894</f>
        <v>2</v>
      </c>
      <c r="M910" s="2"/>
      <c r="N910" s="73">
        <f>N894</f>
        <v>0</v>
      </c>
      <c r="O910" s="73" t="str">
        <f>O894</f>
        <v>N</v>
      </c>
      <c r="P910" s="45" t="str">
        <f t="shared" si="303"/>
        <v>Beide</v>
      </c>
      <c r="Q910" s="73"/>
      <c r="R910" s="73"/>
      <c r="S910" s="73"/>
      <c r="T910" s="73">
        <f>T894</f>
        <v>23</v>
      </c>
      <c r="V910" s="74">
        <f>V894*3</f>
        <v>180000</v>
      </c>
      <c r="X910">
        <f t="shared" si="304"/>
        <v>0</v>
      </c>
      <c r="Y910">
        <f t="shared" si="305"/>
        <v>0</v>
      </c>
      <c r="Z910">
        <f t="shared" si="306"/>
        <v>0</v>
      </c>
      <c r="AA910">
        <f t="shared" si="307"/>
        <v>0</v>
      </c>
      <c r="AB910">
        <f t="shared" si="308"/>
        <v>0</v>
      </c>
      <c r="AC910">
        <f t="shared" si="309"/>
        <v>0</v>
      </c>
      <c r="AD910">
        <f t="shared" si="313"/>
        <v>0</v>
      </c>
      <c r="AE910">
        <f t="shared" si="310"/>
        <v>0</v>
      </c>
      <c r="AF910" s="3">
        <f t="shared" si="311"/>
        <v>0</v>
      </c>
      <c r="AH910">
        <f t="shared" si="312"/>
        <v>0</v>
      </c>
    </row>
    <row r="911" spans="2:34" hidden="1" outlineLevel="2" x14ac:dyDescent="0.25">
      <c r="B911" t="s">
        <v>459</v>
      </c>
      <c r="C911" s="73">
        <f>C894</f>
        <v>6</v>
      </c>
      <c r="D911" s="73" t="s">
        <v>683</v>
      </c>
      <c r="E911" s="73">
        <f>E894</f>
        <v>20</v>
      </c>
      <c r="F911" s="73">
        <f>F894</f>
        <v>21</v>
      </c>
      <c r="G911" s="73">
        <f>G894</f>
        <v>6</v>
      </c>
      <c r="H911" s="73">
        <f>H894</f>
        <v>2</v>
      </c>
      <c r="M911" s="2"/>
      <c r="N911" s="73">
        <f>N894</f>
        <v>0</v>
      </c>
      <c r="O911" s="73" t="str">
        <f>O894</f>
        <v>N</v>
      </c>
      <c r="P911" s="45" t="str">
        <f t="shared" si="303"/>
        <v>Beide</v>
      </c>
      <c r="Q911" s="73"/>
      <c r="R911" s="73"/>
      <c r="S911" s="73"/>
      <c r="T911" s="73">
        <f>T894/2</f>
        <v>11.5</v>
      </c>
      <c r="V911" s="74">
        <f>V894*2</f>
        <v>120000</v>
      </c>
      <c r="X911">
        <f t="shared" si="304"/>
        <v>0</v>
      </c>
      <c r="Y911">
        <f t="shared" si="305"/>
        <v>0</v>
      </c>
      <c r="Z911">
        <f t="shared" si="306"/>
        <v>0</v>
      </c>
      <c r="AA911">
        <f t="shared" si="307"/>
        <v>0</v>
      </c>
      <c r="AB911">
        <f t="shared" si="308"/>
        <v>0</v>
      </c>
      <c r="AC911">
        <f t="shared" si="309"/>
        <v>0</v>
      </c>
      <c r="AD911">
        <f t="shared" si="313"/>
        <v>0</v>
      </c>
      <c r="AE911">
        <f t="shared" si="310"/>
        <v>0</v>
      </c>
      <c r="AF911" s="3">
        <f t="shared" si="311"/>
        <v>0</v>
      </c>
      <c r="AH911">
        <f t="shared" si="312"/>
        <v>0</v>
      </c>
    </row>
    <row r="912" spans="2:34" hidden="1" outlineLevel="2" x14ac:dyDescent="0.25">
      <c r="B912" t="s">
        <v>461</v>
      </c>
      <c r="C912" s="73">
        <f>C894</f>
        <v>6</v>
      </c>
      <c r="D912" s="73" t="s">
        <v>684</v>
      </c>
      <c r="E912" s="73">
        <f>E894</f>
        <v>20</v>
      </c>
      <c r="F912" s="73">
        <f>F894</f>
        <v>21</v>
      </c>
      <c r="G912" s="73">
        <f>G894</f>
        <v>6</v>
      </c>
      <c r="H912" s="73">
        <f>H894</f>
        <v>2</v>
      </c>
      <c r="M912" s="2"/>
      <c r="N912" s="73">
        <f>N894</f>
        <v>0</v>
      </c>
      <c r="O912" s="73" t="str">
        <f>O894</f>
        <v>N</v>
      </c>
      <c r="P912" s="45" t="str">
        <f t="shared" si="303"/>
        <v>Beide</v>
      </c>
      <c r="Q912" s="73"/>
      <c r="R912" s="73"/>
      <c r="S912" s="73"/>
      <c r="T912" s="73">
        <f>T894</f>
        <v>23</v>
      </c>
      <c r="V912" s="74">
        <f>V894</f>
        <v>60000</v>
      </c>
      <c r="X912">
        <f t="shared" si="304"/>
        <v>0</v>
      </c>
      <c r="Y912">
        <f t="shared" si="305"/>
        <v>0</v>
      </c>
      <c r="Z912">
        <f t="shared" si="306"/>
        <v>0</v>
      </c>
      <c r="AA912">
        <f t="shared" si="307"/>
        <v>0</v>
      </c>
      <c r="AB912">
        <f t="shared" si="308"/>
        <v>0</v>
      </c>
      <c r="AC912">
        <f t="shared" si="309"/>
        <v>0</v>
      </c>
      <c r="AD912">
        <f t="shared" si="313"/>
        <v>0</v>
      </c>
      <c r="AE912">
        <f t="shared" si="310"/>
        <v>0</v>
      </c>
      <c r="AF912" s="3">
        <f t="shared" si="311"/>
        <v>0</v>
      </c>
      <c r="AH912">
        <f t="shared" si="312"/>
        <v>0</v>
      </c>
    </row>
    <row r="913" spans="1:34" hidden="1" outlineLevel="2" x14ac:dyDescent="0.25">
      <c r="B913" t="s">
        <v>466</v>
      </c>
      <c r="C913" s="73">
        <f>C894</f>
        <v>6</v>
      </c>
      <c r="D913" s="73" t="s">
        <v>684</v>
      </c>
      <c r="E913" s="73">
        <f>E894</f>
        <v>20</v>
      </c>
      <c r="F913" s="73">
        <f>F894</f>
        <v>21</v>
      </c>
      <c r="G913" s="73">
        <f>G894/2</f>
        <v>3</v>
      </c>
      <c r="H913" s="73">
        <f>H894</f>
        <v>2</v>
      </c>
      <c r="M913" s="2"/>
      <c r="N913" s="73">
        <f>N894</f>
        <v>0</v>
      </c>
      <c r="O913" s="73" t="str">
        <f>O894</f>
        <v>N</v>
      </c>
      <c r="P913" s="45" t="str">
        <f t="shared" si="303"/>
        <v>Beide</v>
      </c>
      <c r="Q913" s="73"/>
      <c r="R913" s="73"/>
      <c r="S913" s="73"/>
      <c r="T913" s="73">
        <f>T894*1.3</f>
        <v>29.900000000000002</v>
      </c>
      <c r="V913" s="74">
        <f>V894*2</f>
        <v>120000</v>
      </c>
      <c r="X913">
        <f t="shared" si="304"/>
        <v>0</v>
      </c>
      <c r="Y913">
        <f t="shared" si="305"/>
        <v>0</v>
      </c>
      <c r="Z913">
        <f t="shared" si="306"/>
        <v>0</v>
      </c>
      <c r="AA913">
        <f t="shared" si="307"/>
        <v>0</v>
      </c>
      <c r="AB913">
        <f t="shared" si="308"/>
        <v>0</v>
      </c>
      <c r="AC913">
        <f t="shared" si="309"/>
        <v>0</v>
      </c>
      <c r="AD913">
        <f t="shared" si="313"/>
        <v>0</v>
      </c>
      <c r="AE913">
        <f t="shared" si="310"/>
        <v>0</v>
      </c>
      <c r="AF913" s="3">
        <f t="shared" si="311"/>
        <v>0</v>
      </c>
      <c r="AH913">
        <f t="shared" si="312"/>
        <v>0</v>
      </c>
    </row>
    <row r="914" spans="1:34" s="25" customFormat="1" hidden="1" outlineLevel="1" collapsed="1" x14ac:dyDescent="0.25">
      <c r="A914" s="25" t="s">
        <v>411</v>
      </c>
      <c r="B914" s="25" t="s">
        <v>53</v>
      </c>
      <c r="C914" s="45">
        <v>6</v>
      </c>
      <c r="D914" s="45" t="s">
        <v>684</v>
      </c>
      <c r="E914" s="45">
        <v>20</v>
      </c>
      <c r="F914" s="45">
        <v>21</v>
      </c>
      <c r="G914" s="45">
        <v>12</v>
      </c>
      <c r="H914" s="45">
        <v>2</v>
      </c>
      <c r="I914" s="2"/>
      <c r="J914" s="2"/>
      <c r="K914" s="2"/>
      <c r="L914" s="2"/>
      <c r="M914" s="2"/>
      <c r="N914" s="45">
        <v>0</v>
      </c>
      <c r="O914" s="45" t="s">
        <v>636</v>
      </c>
      <c r="P914" s="45" t="str">
        <f t="shared" ref="P914:P977" si="314">IF(P865="Beide",P865,"Clan")</f>
        <v>Beide</v>
      </c>
      <c r="Q914" s="45">
        <v>6</v>
      </c>
      <c r="R914" s="45">
        <v>5</v>
      </c>
      <c r="S914" s="45">
        <v>264</v>
      </c>
      <c r="T914" s="45">
        <v>27</v>
      </c>
      <c r="U914" s="48">
        <v>300000</v>
      </c>
      <c r="V914" s="48">
        <v>60000</v>
      </c>
      <c r="X914" s="25">
        <f t="shared" si="304"/>
        <v>0</v>
      </c>
      <c r="Y914" s="25">
        <f t="shared" si="305"/>
        <v>0</v>
      </c>
      <c r="Z914" s="25">
        <f t="shared" si="306"/>
        <v>0</v>
      </c>
      <c r="AA914" s="25">
        <f t="shared" si="307"/>
        <v>0</v>
      </c>
      <c r="AB914" s="25">
        <f t="shared" si="308"/>
        <v>0</v>
      </c>
      <c r="AC914" s="25">
        <f t="shared" si="309"/>
        <v>0</v>
      </c>
      <c r="AD914" s="25">
        <f t="shared" si="313"/>
        <v>0</v>
      </c>
      <c r="AE914" s="25">
        <f t="shared" si="310"/>
        <v>0</v>
      </c>
      <c r="AF914" s="48">
        <f t="shared" si="311"/>
        <v>0</v>
      </c>
      <c r="AH914" s="25">
        <f t="shared" si="312"/>
        <v>0</v>
      </c>
    </row>
    <row r="915" spans="1:34" hidden="1" outlineLevel="2" x14ac:dyDescent="0.25">
      <c r="B915" t="s">
        <v>463</v>
      </c>
      <c r="C915" s="73">
        <f>C914</f>
        <v>6</v>
      </c>
      <c r="D915" s="73" t="s">
        <v>693</v>
      </c>
      <c r="E915" s="73">
        <f>E914</f>
        <v>20</v>
      </c>
      <c r="F915" s="73">
        <f>F914</f>
        <v>21</v>
      </c>
      <c r="G915" s="73">
        <f>G914</f>
        <v>12</v>
      </c>
      <c r="H915" s="73">
        <f>H914</f>
        <v>2</v>
      </c>
      <c r="M915" s="2"/>
      <c r="N915" s="73">
        <f>N914</f>
        <v>0</v>
      </c>
      <c r="O915" s="73" t="str">
        <f>O914</f>
        <v>N</v>
      </c>
      <c r="P915" s="45" t="str">
        <f t="shared" si="314"/>
        <v>Beide</v>
      </c>
      <c r="Q915" s="73"/>
      <c r="R915" s="73"/>
      <c r="S915" s="73"/>
      <c r="T915" s="73">
        <f>T914</f>
        <v>27</v>
      </c>
      <c r="V915" s="74">
        <f>V914*3</f>
        <v>180000</v>
      </c>
      <c r="X915">
        <f t="shared" si="304"/>
        <v>0</v>
      </c>
      <c r="Y915">
        <f t="shared" si="305"/>
        <v>0</v>
      </c>
      <c r="Z915">
        <f t="shared" si="306"/>
        <v>0</v>
      </c>
      <c r="AA915">
        <f t="shared" si="307"/>
        <v>0</v>
      </c>
      <c r="AB915">
        <f t="shared" si="308"/>
        <v>0</v>
      </c>
      <c r="AC915">
        <f t="shared" si="309"/>
        <v>0</v>
      </c>
      <c r="AD915">
        <f t="shared" si="313"/>
        <v>0</v>
      </c>
      <c r="AE915">
        <f t="shared" si="310"/>
        <v>0</v>
      </c>
      <c r="AF915" s="3">
        <f t="shared" si="311"/>
        <v>0</v>
      </c>
      <c r="AH915">
        <f t="shared" si="312"/>
        <v>0</v>
      </c>
    </row>
    <row r="916" spans="1:34" hidden="1" outlineLevel="2" x14ac:dyDescent="0.25">
      <c r="B916" t="s">
        <v>279</v>
      </c>
      <c r="C916" s="73">
        <f>C914</f>
        <v>6</v>
      </c>
      <c r="D916" s="73" t="s">
        <v>683</v>
      </c>
      <c r="E916" s="73">
        <f>E914*0.8</f>
        <v>16</v>
      </c>
      <c r="F916" s="73">
        <f>F914</f>
        <v>21</v>
      </c>
      <c r="G916" s="73">
        <f>G914</f>
        <v>12</v>
      </c>
      <c r="H916" s="73">
        <f>H914</f>
        <v>2</v>
      </c>
      <c r="M916" s="2"/>
      <c r="N916" s="73">
        <f>N914</f>
        <v>0</v>
      </c>
      <c r="O916" s="73" t="str">
        <f>O914</f>
        <v>N</v>
      </c>
      <c r="P916" s="45" t="str">
        <f t="shared" si="314"/>
        <v>Beide</v>
      </c>
      <c r="Q916" s="73"/>
      <c r="R916" s="73"/>
      <c r="S916" s="73"/>
      <c r="T916" s="73">
        <f>T914</f>
        <v>27</v>
      </c>
      <c r="V916" s="74">
        <f>V914*1.5</f>
        <v>90000</v>
      </c>
      <c r="X916">
        <f t="shared" si="304"/>
        <v>0</v>
      </c>
      <c r="Y916">
        <f t="shared" si="305"/>
        <v>0</v>
      </c>
      <c r="Z916">
        <f t="shared" si="306"/>
        <v>0</v>
      </c>
      <c r="AA916">
        <f t="shared" si="307"/>
        <v>0</v>
      </c>
      <c r="AB916">
        <f t="shared" si="308"/>
        <v>0</v>
      </c>
      <c r="AC916">
        <f t="shared" si="309"/>
        <v>0</v>
      </c>
      <c r="AD916">
        <f t="shared" si="313"/>
        <v>0</v>
      </c>
      <c r="AE916">
        <f t="shared" si="310"/>
        <v>0</v>
      </c>
      <c r="AF916" s="3">
        <f t="shared" si="311"/>
        <v>0</v>
      </c>
      <c r="AH916">
        <f t="shared" si="312"/>
        <v>0</v>
      </c>
    </row>
    <row r="917" spans="1:34" hidden="1" outlineLevel="2" x14ac:dyDescent="0.25">
      <c r="B917" t="s">
        <v>473</v>
      </c>
      <c r="C917" s="73">
        <f>C914</f>
        <v>6</v>
      </c>
      <c r="D917" s="73" t="s">
        <v>684</v>
      </c>
      <c r="E917" s="73">
        <f>E914</f>
        <v>20</v>
      </c>
      <c r="F917" s="73">
        <f>F914</f>
        <v>21</v>
      </c>
      <c r="G917" s="73">
        <f>G914</f>
        <v>12</v>
      </c>
      <c r="H917" s="73">
        <f>H914</f>
        <v>2</v>
      </c>
      <c r="M917" s="2"/>
      <c r="N917" s="73">
        <f>N914</f>
        <v>0</v>
      </c>
      <c r="O917" s="73" t="str">
        <f>O914</f>
        <v>N</v>
      </c>
      <c r="P917" s="45" t="str">
        <f t="shared" si="314"/>
        <v>Beide</v>
      </c>
      <c r="Q917" s="73"/>
      <c r="R917" s="73"/>
      <c r="S917" s="73"/>
      <c r="T917" s="73">
        <f>T914</f>
        <v>27</v>
      </c>
      <c r="V917" s="74">
        <f>V914*2</f>
        <v>120000</v>
      </c>
      <c r="X917">
        <f t="shared" si="304"/>
        <v>0</v>
      </c>
      <c r="Y917">
        <f t="shared" si="305"/>
        <v>0</v>
      </c>
      <c r="Z917">
        <f t="shared" si="306"/>
        <v>0</v>
      </c>
      <c r="AA917">
        <f t="shared" si="307"/>
        <v>0</v>
      </c>
      <c r="AB917">
        <f t="shared" si="308"/>
        <v>0</v>
      </c>
      <c r="AC917">
        <f t="shared" si="309"/>
        <v>0</v>
      </c>
      <c r="AD917">
        <f t="shared" si="313"/>
        <v>0</v>
      </c>
      <c r="AE917">
        <f t="shared" si="310"/>
        <v>0</v>
      </c>
      <c r="AF917" s="3">
        <f t="shared" si="311"/>
        <v>0</v>
      </c>
      <c r="AH917">
        <f t="shared" si="312"/>
        <v>0</v>
      </c>
    </row>
    <row r="918" spans="1:34" hidden="1" outlineLevel="2" x14ac:dyDescent="0.25">
      <c r="B918" t="s">
        <v>476</v>
      </c>
      <c r="C918" s="73">
        <f>C914</f>
        <v>6</v>
      </c>
      <c r="D918" s="73" t="s">
        <v>684</v>
      </c>
      <c r="E918" s="73">
        <f>E914</f>
        <v>20</v>
      </c>
      <c r="F918" s="73">
        <f>F914</f>
        <v>21</v>
      </c>
      <c r="G918" s="73">
        <f>G914</f>
        <v>12</v>
      </c>
      <c r="H918" s="73">
        <f>H914</f>
        <v>2</v>
      </c>
      <c r="M918" s="2"/>
      <c r="N918" s="73">
        <f>N914</f>
        <v>0</v>
      </c>
      <c r="O918" s="73" t="str">
        <f>O914</f>
        <v>N</v>
      </c>
      <c r="P918" s="45" t="str">
        <f t="shared" si="314"/>
        <v>Beide</v>
      </c>
      <c r="Q918" s="73"/>
      <c r="R918" s="73"/>
      <c r="S918" s="73"/>
      <c r="T918" s="73">
        <f>T914</f>
        <v>27</v>
      </c>
      <c r="V918" s="74">
        <f>V914*3</f>
        <v>180000</v>
      </c>
      <c r="X918">
        <f t="shared" si="304"/>
        <v>0</v>
      </c>
      <c r="Y918">
        <f t="shared" si="305"/>
        <v>0</v>
      </c>
      <c r="Z918">
        <f t="shared" si="306"/>
        <v>0</v>
      </c>
      <c r="AA918">
        <f t="shared" si="307"/>
        <v>0</v>
      </c>
      <c r="AB918">
        <f t="shared" si="308"/>
        <v>0</v>
      </c>
      <c r="AC918">
        <f t="shared" si="309"/>
        <v>0</v>
      </c>
      <c r="AD918">
        <f t="shared" si="313"/>
        <v>0</v>
      </c>
      <c r="AE918">
        <f t="shared" si="310"/>
        <v>0</v>
      </c>
      <c r="AF918" s="3">
        <f t="shared" si="311"/>
        <v>0</v>
      </c>
      <c r="AH918">
        <f t="shared" si="312"/>
        <v>0</v>
      </c>
    </row>
    <row r="919" spans="1:34" hidden="1" outlineLevel="2" x14ac:dyDescent="0.25">
      <c r="B919" t="s">
        <v>475</v>
      </c>
      <c r="C919" s="73">
        <f>C914</f>
        <v>6</v>
      </c>
      <c r="D919" s="73" t="s">
        <v>684</v>
      </c>
      <c r="E919" s="73">
        <f>E914</f>
        <v>20</v>
      </c>
      <c r="F919" s="73">
        <f>F914</f>
        <v>21</v>
      </c>
      <c r="G919" s="73">
        <f>G914</f>
        <v>12</v>
      </c>
      <c r="H919" s="73">
        <f>H914</f>
        <v>2</v>
      </c>
      <c r="M919" s="2"/>
      <c r="N919" s="73">
        <f>N914</f>
        <v>0</v>
      </c>
      <c r="O919" s="73" t="str">
        <f>O914</f>
        <v>N</v>
      </c>
      <c r="P919" s="45" t="str">
        <f t="shared" si="314"/>
        <v>Beide</v>
      </c>
      <c r="Q919" s="73"/>
      <c r="R919" s="73"/>
      <c r="S919" s="73"/>
      <c r="T919" s="73">
        <f>T914</f>
        <v>27</v>
      </c>
      <c r="V919" s="74">
        <f>V914</f>
        <v>60000</v>
      </c>
      <c r="X919">
        <f t="shared" si="304"/>
        <v>0</v>
      </c>
      <c r="Y919">
        <f t="shared" si="305"/>
        <v>0</v>
      </c>
      <c r="Z919">
        <f t="shared" si="306"/>
        <v>0</v>
      </c>
      <c r="AA919">
        <f t="shared" si="307"/>
        <v>0</v>
      </c>
      <c r="AB919">
        <f t="shared" si="308"/>
        <v>0</v>
      </c>
      <c r="AC919">
        <f t="shared" si="309"/>
        <v>0</v>
      </c>
      <c r="AD919">
        <f t="shared" si="313"/>
        <v>0</v>
      </c>
      <c r="AE919">
        <f t="shared" si="310"/>
        <v>0</v>
      </c>
      <c r="AF919" s="3">
        <f t="shared" si="311"/>
        <v>0</v>
      </c>
      <c r="AH919">
        <f t="shared" si="312"/>
        <v>0</v>
      </c>
    </row>
    <row r="920" spans="1:34" hidden="1" outlineLevel="2" x14ac:dyDescent="0.25">
      <c r="B920" t="s">
        <v>474</v>
      </c>
      <c r="C920" s="73">
        <f>C914</f>
        <v>6</v>
      </c>
      <c r="D920" s="73" t="s">
        <v>684</v>
      </c>
      <c r="E920" s="73">
        <f>E914</f>
        <v>20</v>
      </c>
      <c r="F920" s="73">
        <f>F914</f>
        <v>21</v>
      </c>
      <c r="G920" s="73">
        <f>G914</f>
        <v>12</v>
      </c>
      <c r="H920" s="73">
        <f>H914</f>
        <v>2</v>
      </c>
      <c r="M920" s="2"/>
      <c r="N920" s="73">
        <f>N914</f>
        <v>0</v>
      </c>
      <c r="O920" s="73" t="str">
        <f>O914</f>
        <v>N</v>
      </c>
      <c r="P920" s="45" t="str">
        <f t="shared" si="314"/>
        <v>Beide</v>
      </c>
      <c r="Q920" s="73"/>
      <c r="R920" s="73"/>
      <c r="S920" s="73"/>
      <c r="T920" s="73">
        <f>T914</f>
        <v>27</v>
      </c>
      <c r="V920" s="74">
        <f>V914*4</f>
        <v>240000</v>
      </c>
      <c r="X920">
        <f t="shared" si="304"/>
        <v>0</v>
      </c>
      <c r="Y920">
        <f t="shared" si="305"/>
        <v>0</v>
      </c>
      <c r="Z920">
        <f t="shared" si="306"/>
        <v>0</v>
      </c>
      <c r="AA920">
        <f t="shared" si="307"/>
        <v>0</v>
      </c>
      <c r="AB920">
        <f t="shared" si="308"/>
        <v>0</v>
      </c>
      <c r="AC920">
        <f t="shared" si="309"/>
        <v>0</v>
      </c>
      <c r="AD920">
        <f t="shared" si="313"/>
        <v>0</v>
      </c>
      <c r="AE920">
        <f t="shared" si="310"/>
        <v>0</v>
      </c>
      <c r="AF920" s="3">
        <f t="shared" si="311"/>
        <v>0</v>
      </c>
      <c r="AH920">
        <f t="shared" si="312"/>
        <v>0</v>
      </c>
    </row>
    <row r="921" spans="1:34" hidden="1" outlineLevel="2" x14ac:dyDescent="0.25">
      <c r="B921" t="s">
        <v>480</v>
      </c>
      <c r="C921" s="73">
        <f>C914</f>
        <v>6</v>
      </c>
      <c r="D921" s="73" t="s">
        <v>684</v>
      </c>
      <c r="E921" s="73">
        <f>E914</f>
        <v>20</v>
      </c>
      <c r="F921" s="73">
        <f>F914</f>
        <v>21</v>
      </c>
      <c r="G921" s="73">
        <f>G914</f>
        <v>12</v>
      </c>
      <c r="H921" s="73">
        <f>H914</f>
        <v>2</v>
      </c>
      <c r="M921" s="2"/>
      <c r="N921" s="73">
        <f>N914</f>
        <v>0</v>
      </c>
      <c r="O921" s="73" t="str">
        <f>O914</f>
        <v>N</v>
      </c>
      <c r="P921" s="45" t="str">
        <f t="shared" si="314"/>
        <v>Beide</v>
      </c>
      <c r="Q921" s="73"/>
      <c r="R921" s="73"/>
      <c r="S921" s="73"/>
      <c r="T921" s="73">
        <f>T914</f>
        <v>27</v>
      </c>
      <c r="V921" s="74">
        <f>V914*2.5</f>
        <v>150000</v>
      </c>
      <c r="X921">
        <f t="shared" si="304"/>
        <v>0</v>
      </c>
      <c r="Y921">
        <f t="shared" si="305"/>
        <v>0</v>
      </c>
      <c r="Z921">
        <f t="shared" si="306"/>
        <v>0</v>
      </c>
      <c r="AA921">
        <f t="shared" si="307"/>
        <v>0</v>
      </c>
      <c r="AB921">
        <f t="shared" si="308"/>
        <v>0</v>
      </c>
      <c r="AC921">
        <f t="shared" si="309"/>
        <v>0</v>
      </c>
      <c r="AD921">
        <f t="shared" si="313"/>
        <v>0</v>
      </c>
      <c r="AE921">
        <f t="shared" si="310"/>
        <v>0</v>
      </c>
      <c r="AF921" s="3">
        <f t="shared" si="311"/>
        <v>0</v>
      </c>
      <c r="AH921">
        <f t="shared" si="312"/>
        <v>0</v>
      </c>
    </row>
    <row r="922" spans="1:34" hidden="1" outlineLevel="2" x14ac:dyDescent="0.25">
      <c r="B922" t="s">
        <v>481</v>
      </c>
      <c r="C922" s="73">
        <f>C914</f>
        <v>6</v>
      </c>
      <c r="D922" s="73" t="s">
        <v>684</v>
      </c>
      <c r="E922" s="73">
        <f>E914</f>
        <v>20</v>
      </c>
      <c r="F922" s="73">
        <f>F914</f>
        <v>21</v>
      </c>
      <c r="G922" s="73">
        <f>G914/2</f>
        <v>6</v>
      </c>
      <c r="H922" s="73">
        <f>H914</f>
        <v>2</v>
      </c>
      <c r="M922" s="2"/>
      <c r="N922" s="73">
        <f>N914+2</f>
        <v>2</v>
      </c>
      <c r="O922" s="73" t="str">
        <f>O914</f>
        <v>N</v>
      </c>
      <c r="P922" s="45" t="str">
        <f t="shared" si="314"/>
        <v>Beide</v>
      </c>
      <c r="Q922" s="73"/>
      <c r="R922" s="73"/>
      <c r="S922" s="73"/>
      <c r="T922" s="73">
        <f>T914</f>
        <v>27</v>
      </c>
      <c r="V922" s="74">
        <f>V914*2</f>
        <v>120000</v>
      </c>
      <c r="X922">
        <f t="shared" si="304"/>
        <v>0</v>
      </c>
      <c r="Y922">
        <f t="shared" si="305"/>
        <v>0</v>
      </c>
      <c r="Z922">
        <f t="shared" si="306"/>
        <v>0</v>
      </c>
      <c r="AA922">
        <f t="shared" si="307"/>
        <v>0</v>
      </c>
      <c r="AB922">
        <f t="shared" si="308"/>
        <v>0</v>
      </c>
      <c r="AC922">
        <f t="shared" si="309"/>
        <v>0</v>
      </c>
      <c r="AD922">
        <f t="shared" si="313"/>
        <v>0</v>
      </c>
      <c r="AE922">
        <f t="shared" si="310"/>
        <v>0</v>
      </c>
      <c r="AF922" s="3">
        <f t="shared" si="311"/>
        <v>0</v>
      </c>
      <c r="AH922">
        <f t="shared" si="312"/>
        <v>0</v>
      </c>
    </row>
    <row r="923" spans="1:34" hidden="1" outlineLevel="2" x14ac:dyDescent="0.25">
      <c r="B923" t="s">
        <v>477</v>
      </c>
      <c r="C923" s="73">
        <f>C914</f>
        <v>6</v>
      </c>
      <c r="D923" s="73" t="s">
        <v>684</v>
      </c>
      <c r="E923" s="73">
        <f>E914</f>
        <v>20</v>
      </c>
      <c r="F923" s="73">
        <f>F914</f>
        <v>21</v>
      </c>
      <c r="G923" s="73">
        <f>G914</f>
        <v>12</v>
      </c>
      <c r="H923" s="73">
        <f>H914</f>
        <v>2</v>
      </c>
      <c r="M923" s="2"/>
      <c r="N923" s="73">
        <f>N914</f>
        <v>0</v>
      </c>
      <c r="O923" s="73" t="str">
        <f>O914</f>
        <v>N</v>
      </c>
      <c r="P923" s="45" t="str">
        <f t="shared" si="314"/>
        <v>Beide</v>
      </c>
      <c r="Q923" s="73"/>
      <c r="R923" s="73"/>
      <c r="S923" s="73"/>
      <c r="T923" s="73">
        <f>T914</f>
        <v>27</v>
      </c>
      <c r="V923" s="74">
        <f>V914*3</f>
        <v>180000</v>
      </c>
      <c r="X923">
        <f t="shared" si="304"/>
        <v>0</v>
      </c>
      <c r="Y923">
        <f t="shared" si="305"/>
        <v>0</v>
      </c>
      <c r="Z923">
        <f t="shared" si="306"/>
        <v>0</v>
      </c>
      <c r="AA923">
        <f t="shared" si="307"/>
        <v>0</v>
      </c>
      <c r="AB923">
        <f t="shared" si="308"/>
        <v>0</v>
      </c>
      <c r="AC923">
        <f t="shared" si="309"/>
        <v>0</v>
      </c>
      <c r="AD923">
        <f t="shared" si="313"/>
        <v>0</v>
      </c>
      <c r="AE923">
        <f t="shared" si="310"/>
        <v>0</v>
      </c>
      <c r="AF923" s="3">
        <f t="shared" si="311"/>
        <v>0</v>
      </c>
      <c r="AH923">
        <f t="shared" si="312"/>
        <v>0</v>
      </c>
    </row>
    <row r="924" spans="1:34" hidden="1" outlineLevel="2" x14ac:dyDescent="0.25">
      <c r="B924" t="s">
        <v>462</v>
      </c>
      <c r="C924" s="73">
        <f>C914</f>
        <v>6</v>
      </c>
      <c r="D924" s="73" t="s">
        <v>684</v>
      </c>
      <c r="E924" s="73">
        <f>E914</f>
        <v>20</v>
      </c>
      <c r="F924" s="73">
        <f>F914</f>
        <v>21</v>
      </c>
      <c r="G924" s="73">
        <f>G914</f>
        <v>12</v>
      </c>
      <c r="H924" s="73">
        <f>H914</f>
        <v>2</v>
      </c>
      <c r="M924" s="2"/>
      <c r="N924" s="73">
        <f>N914</f>
        <v>0</v>
      </c>
      <c r="O924" s="73" t="str">
        <f>O914</f>
        <v>N</v>
      </c>
      <c r="P924" s="45" t="str">
        <f t="shared" si="314"/>
        <v>Beide</v>
      </c>
      <c r="Q924" s="73"/>
      <c r="R924" s="73"/>
      <c r="S924" s="73"/>
      <c r="T924" s="73">
        <f>T914</f>
        <v>27</v>
      </c>
      <c r="V924" s="74">
        <f>V914*5</f>
        <v>300000</v>
      </c>
      <c r="X924">
        <f t="shared" si="304"/>
        <v>0</v>
      </c>
      <c r="Y924">
        <f t="shared" si="305"/>
        <v>0</v>
      </c>
      <c r="Z924">
        <f t="shared" si="306"/>
        <v>0</v>
      </c>
      <c r="AA924">
        <f t="shared" si="307"/>
        <v>0</v>
      </c>
      <c r="AB924">
        <f t="shared" si="308"/>
        <v>0</v>
      </c>
      <c r="AC924">
        <f t="shared" si="309"/>
        <v>0</v>
      </c>
      <c r="AD924">
        <f t="shared" si="313"/>
        <v>0</v>
      </c>
      <c r="AE924">
        <f t="shared" si="310"/>
        <v>0</v>
      </c>
      <c r="AF924" s="3">
        <f t="shared" si="311"/>
        <v>0</v>
      </c>
      <c r="AH924">
        <f t="shared" si="312"/>
        <v>0</v>
      </c>
    </row>
    <row r="925" spans="1:34" hidden="1" outlineLevel="2" x14ac:dyDescent="0.25">
      <c r="B925" t="s">
        <v>457</v>
      </c>
      <c r="C925" s="73">
        <f>C914</f>
        <v>6</v>
      </c>
      <c r="D925" s="73" t="s">
        <v>684</v>
      </c>
      <c r="E925" s="73">
        <f>E914</f>
        <v>20</v>
      </c>
      <c r="F925" s="73">
        <f>F914</f>
        <v>21</v>
      </c>
      <c r="G925" s="73">
        <f>G914</f>
        <v>12</v>
      </c>
      <c r="H925" s="73">
        <f>H914</f>
        <v>2</v>
      </c>
      <c r="M925" s="2"/>
      <c r="N925" s="73">
        <f>N914</f>
        <v>0</v>
      </c>
      <c r="O925" s="73" t="str">
        <f>O914</f>
        <v>N</v>
      </c>
      <c r="P925" s="45" t="str">
        <f t="shared" si="314"/>
        <v>Beide</v>
      </c>
      <c r="Q925" s="73"/>
      <c r="R925" s="73"/>
      <c r="S925" s="73"/>
      <c r="T925" s="73">
        <f>T914</f>
        <v>27</v>
      </c>
      <c r="V925" s="74">
        <f>V914*2</f>
        <v>120000</v>
      </c>
      <c r="X925">
        <f t="shared" si="304"/>
        <v>0</v>
      </c>
      <c r="Y925">
        <f t="shared" si="305"/>
        <v>0</v>
      </c>
      <c r="Z925">
        <f t="shared" si="306"/>
        <v>0</v>
      </c>
      <c r="AA925">
        <f t="shared" si="307"/>
        <v>0</v>
      </c>
      <c r="AB925">
        <f t="shared" si="308"/>
        <v>0</v>
      </c>
      <c r="AC925">
        <f t="shared" si="309"/>
        <v>0</v>
      </c>
      <c r="AD925">
        <f t="shared" si="313"/>
        <v>0</v>
      </c>
      <c r="AE925">
        <f t="shared" si="310"/>
        <v>0</v>
      </c>
      <c r="AF925" s="3">
        <f t="shared" si="311"/>
        <v>0</v>
      </c>
      <c r="AH925">
        <f t="shared" si="312"/>
        <v>0</v>
      </c>
    </row>
    <row r="926" spans="1:34" hidden="1" outlineLevel="2" x14ac:dyDescent="0.25">
      <c r="B926" t="s">
        <v>464</v>
      </c>
      <c r="C926" s="73">
        <f>C914</f>
        <v>6</v>
      </c>
      <c r="D926" s="73" t="s">
        <v>684</v>
      </c>
      <c r="E926" s="73">
        <f>E914</f>
        <v>20</v>
      </c>
      <c r="F926" s="73">
        <f>F914</f>
        <v>21</v>
      </c>
      <c r="G926" s="73">
        <f>G914</f>
        <v>12</v>
      </c>
      <c r="H926" s="73">
        <f>H914</f>
        <v>2</v>
      </c>
      <c r="M926" s="2"/>
      <c r="N926" s="73">
        <f>N914</f>
        <v>0</v>
      </c>
      <c r="O926" s="73" t="str">
        <f>O914</f>
        <v>N</v>
      </c>
      <c r="P926" s="45" t="str">
        <f t="shared" si="314"/>
        <v>Beide</v>
      </c>
      <c r="Q926" s="73"/>
      <c r="R926" s="73"/>
      <c r="S926" s="73"/>
      <c r="T926" s="73">
        <f>T914</f>
        <v>27</v>
      </c>
      <c r="V926" s="74">
        <f>V914*4</f>
        <v>240000</v>
      </c>
      <c r="X926">
        <f t="shared" si="304"/>
        <v>0</v>
      </c>
      <c r="Y926">
        <f t="shared" si="305"/>
        <v>0</v>
      </c>
      <c r="Z926">
        <f t="shared" si="306"/>
        <v>0</v>
      </c>
      <c r="AA926">
        <f t="shared" si="307"/>
        <v>0</v>
      </c>
      <c r="AB926">
        <f t="shared" si="308"/>
        <v>0</v>
      </c>
      <c r="AC926">
        <f t="shared" si="309"/>
        <v>0</v>
      </c>
      <c r="AD926">
        <f t="shared" si="313"/>
        <v>0</v>
      </c>
      <c r="AE926">
        <f t="shared" si="310"/>
        <v>0</v>
      </c>
      <c r="AF926" s="3">
        <f t="shared" si="311"/>
        <v>0</v>
      </c>
      <c r="AH926">
        <f t="shared" si="312"/>
        <v>0</v>
      </c>
    </row>
    <row r="927" spans="1:34" hidden="1" outlineLevel="2" x14ac:dyDescent="0.25">
      <c r="B927" t="s">
        <v>458</v>
      </c>
      <c r="C927" s="73">
        <f>C914</f>
        <v>6</v>
      </c>
      <c r="D927" s="73" t="s">
        <v>684</v>
      </c>
      <c r="E927" s="73">
        <f>E914</f>
        <v>20</v>
      </c>
      <c r="F927" s="73">
        <f>F914</f>
        <v>21</v>
      </c>
      <c r="G927" s="73">
        <f>G914</f>
        <v>12</v>
      </c>
      <c r="H927" s="73">
        <f>H914</f>
        <v>2</v>
      </c>
      <c r="M927" s="2"/>
      <c r="N927" s="73">
        <f>N914</f>
        <v>0</v>
      </c>
      <c r="O927" s="73" t="str">
        <f>O914</f>
        <v>N</v>
      </c>
      <c r="P927" s="45" t="str">
        <f t="shared" si="314"/>
        <v>Beide</v>
      </c>
      <c r="Q927" s="73"/>
      <c r="R927" s="73"/>
      <c r="S927" s="73"/>
      <c r="T927" s="73">
        <f>T914*1.2</f>
        <v>32.4</v>
      </c>
      <c r="V927" s="74">
        <f>V914*2</f>
        <v>120000</v>
      </c>
      <c r="X927">
        <f t="shared" si="304"/>
        <v>0</v>
      </c>
      <c r="Y927">
        <f t="shared" si="305"/>
        <v>0</v>
      </c>
      <c r="Z927">
        <f t="shared" si="306"/>
        <v>0</v>
      </c>
      <c r="AA927">
        <f t="shared" si="307"/>
        <v>0</v>
      </c>
      <c r="AB927">
        <f t="shared" si="308"/>
        <v>0</v>
      </c>
      <c r="AC927">
        <f t="shared" si="309"/>
        <v>0</v>
      </c>
      <c r="AD927">
        <f t="shared" si="313"/>
        <v>0</v>
      </c>
      <c r="AE927">
        <f t="shared" si="310"/>
        <v>0</v>
      </c>
      <c r="AF927" s="3">
        <f t="shared" si="311"/>
        <v>0</v>
      </c>
      <c r="AH927">
        <f t="shared" si="312"/>
        <v>0</v>
      </c>
    </row>
    <row r="928" spans="1:34" hidden="1" outlineLevel="2" x14ac:dyDescent="0.25">
      <c r="B928" t="s">
        <v>233</v>
      </c>
      <c r="C928" s="73">
        <f>C914</f>
        <v>6</v>
      </c>
      <c r="D928" s="73" t="s">
        <v>684</v>
      </c>
      <c r="E928" s="73">
        <f>E914</f>
        <v>20</v>
      </c>
      <c r="F928" s="73">
        <f>F914</f>
        <v>21</v>
      </c>
      <c r="G928" s="73">
        <f>G914</f>
        <v>12</v>
      </c>
      <c r="H928" s="73">
        <f>H914</f>
        <v>2</v>
      </c>
      <c r="M928" s="2"/>
      <c r="N928" s="73">
        <f>N914</f>
        <v>0</v>
      </c>
      <c r="O928" s="73" t="str">
        <f>O914</f>
        <v>N</v>
      </c>
      <c r="P928" s="45" t="str">
        <f t="shared" si="314"/>
        <v>Beide</v>
      </c>
      <c r="Q928" s="73"/>
      <c r="R928" s="73"/>
      <c r="S928" s="73"/>
      <c r="T928" s="73">
        <f>T914</f>
        <v>27</v>
      </c>
      <c r="V928" s="74">
        <f>V914*1.5</f>
        <v>90000</v>
      </c>
      <c r="X928">
        <f t="shared" si="304"/>
        <v>0</v>
      </c>
      <c r="Y928">
        <f t="shared" si="305"/>
        <v>0</v>
      </c>
      <c r="Z928">
        <f t="shared" si="306"/>
        <v>0</v>
      </c>
      <c r="AA928">
        <f t="shared" si="307"/>
        <v>0</v>
      </c>
      <c r="AB928">
        <f t="shared" si="308"/>
        <v>0</v>
      </c>
      <c r="AC928">
        <f t="shared" si="309"/>
        <v>0</v>
      </c>
      <c r="AD928">
        <f t="shared" si="313"/>
        <v>0</v>
      </c>
      <c r="AE928">
        <f t="shared" si="310"/>
        <v>0</v>
      </c>
      <c r="AF928" s="3">
        <f t="shared" si="311"/>
        <v>0</v>
      </c>
      <c r="AH928">
        <f t="shared" si="312"/>
        <v>0</v>
      </c>
    </row>
    <row r="929" spans="1:34" hidden="1" outlineLevel="2" x14ac:dyDescent="0.25">
      <c r="B929" t="s">
        <v>478</v>
      </c>
      <c r="C929" s="73">
        <f>C914</f>
        <v>6</v>
      </c>
      <c r="D929" s="73" t="s">
        <v>684</v>
      </c>
      <c r="E929" s="73">
        <f>E914</f>
        <v>20</v>
      </c>
      <c r="F929" s="73">
        <f>F914</f>
        <v>21</v>
      </c>
      <c r="G929" s="73">
        <f>G914</f>
        <v>12</v>
      </c>
      <c r="H929" s="73">
        <f>H914</f>
        <v>2</v>
      </c>
      <c r="M929" s="2"/>
      <c r="N929" s="73">
        <f>N914</f>
        <v>0</v>
      </c>
      <c r="O929" s="73" t="str">
        <f>O914</f>
        <v>N</v>
      </c>
      <c r="P929" s="45" t="str">
        <f t="shared" si="314"/>
        <v>Beide</v>
      </c>
      <c r="Q929" s="73"/>
      <c r="R929" s="73"/>
      <c r="S929" s="73"/>
      <c r="T929" s="73">
        <f>T914</f>
        <v>27</v>
      </c>
      <c r="V929" s="74">
        <f>V914*2</f>
        <v>120000</v>
      </c>
      <c r="X929">
        <f t="shared" si="304"/>
        <v>0</v>
      </c>
      <c r="Y929">
        <f t="shared" si="305"/>
        <v>0</v>
      </c>
      <c r="Z929">
        <f t="shared" si="306"/>
        <v>0</v>
      </c>
      <c r="AA929">
        <f t="shared" si="307"/>
        <v>0</v>
      </c>
      <c r="AB929">
        <f t="shared" si="308"/>
        <v>0</v>
      </c>
      <c r="AC929">
        <f t="shared" si="309"/>
        <v>0</v>
      </c>
      <c r="AD929">
        <f t="shared" si="313"/>
        <v>0</v>
      </c>
      <c r="AE929">
        <f t="shared" si="310"/>
        <v>0</v>
      </c>
      <c r="AF929" s="3">
        <f t="shared" si="311"/>
        <v>0</v>
      </c>
      <c r="AH929">
        <f t="shared" si="312"/>
        <v>0</v>
      </c>
    </row>
    <row r="930" spans="1:34" hidden="1" outlineLevel="2" x14ac:dyDescent="0.25">
      <c r="B930" t="s">
        <v>479</v>
      </c>
      <c r="C930" s="73">
        <f>C914</f>
        <v>6</v>
      </c>
      <c r="D930" s="73" t="s">
        <v>684</v>
      </c>
      <c r="E930" s="73">
        <f>E914</f>
        <v>20</v>
      </c>
      <c r="F930" s="73">
        <f>F914</f>
        <v>21</v>
      </c>
      <c r="G930" s="73">
        <f>G914</f>
        <v>12</v>
      </c>
      <c r="H930" s="73">
        <f>H914</f>
        <v>2</v>
      </c>
      <c r="M930" s="2"/>
      <c r="N930" s="73">
        <f>N914</f>
        <v>0</v>
      </c>
      <c r="O930" s="73" t="str">
        <f>O914</f>
        <v>N</v>
      </c>
      <c r="P930" s="45" t="str">
        <f t="shared" si="314"/>
        <v>Beide</v>
      </c>
      <c r="Q930" s="73"/>
      <c r="R930" s="73"/>
      <c r="S930" s="73"/>
      <c r="T930" s="73">
        <f>T914</f>
        <v>27</v>
      </c>
      <c r="V930" s="74">
        <f>V914*3</f>
        <v>180000</v>
      </c>
      <c r="X930">
        <f t="shared" si="304"/>
        <v>0</v>
      </c>
      <c r="Y930">
        <f t="shared" si="305"/>
        <v>0</v>
      </c>
      <c r="Z930">
        <f t="shared" si="306"/>
        <v>0</v>
      </c>
      <c r="AA930">
        <f t="shared" si="307"/>
        <v>0</v>
      </c>
      <c r="AB930">
        <f t="shared" si="308"/>
        <v>0</v>
      </c>
      <c r="AC930">
        <f t="shared" si="309"/>
        <v>0</v>
      </c>
      <c r="AD930">
        <f t="shared" si="313"/>
        <v>0</v>
      </c>
      <c r="AE930">
        <f t="shared" si="310"/>
        <v>0</v>
      </c>
      <c r="AF930" s="3">
        <f t="shared" si="311"/>
        <v>0</v>
      </c>
      <c r="AH930">
        <f t="shared" si="312"/>
        <v>0</v>
      </c>
    </row>
    <row r="931" spans="1:34" hidden="1" outlineLevel="2" x14ac:dyDescent="0.25">
      <c r="B931" t="s">
        <v>459</v>
      </c>
      <c r="C931" s="73">
        <f>C914</f>
        <v>6</v>
      </c>
      <c r="D931" s="73" t="s">
        <v>683</v>
      </c>
      <c r="E931" s="73">
        <f>E914</f>
        <v>20</v>
      </c>
      <c r="F931" s="73">
        <f>F914</f>
        <v>21</v>
      </c>
      <c r="G931" s="73">
        <f>G914</f>
        <v>12</v>
      </c>
      <c r="H931" s="73">
        <f>H914</f>
        <v>2</v>
      </c>
      <c r="M931" s="2"/>
      <c r="N931" s="73">
        <f>N914</f>
        <v>0</v>
      </c>
      <c r="O931" s="73" t="str">
        <f>O914</f>
        <v>N</v>
      </c>
      <c r="P931" s="45" t="str">
        <f t="shared" si="314"/>
        <v>Beide</v>
      </c>
      <c r="Q931" s="73"/>
      <c r="R931" s="73"/>
      <c r="S931" s="73"/>
      <c r="T931" s="73">
        <f>T914/2</f>
        <v>13.5</v>
      </c>
      <c r="V931" s="74">
        <f>V914*2</f>
        <v>120000</v>
      </c>
      <c r="X931">
        <f t="shared" si="304"/>
        <v>0</v>
      </c>
      <c r="Y931">
        <f t="shared" si="305"/>
        <v>0</v>
      </c>
      <c r="Z931">
        <f t="shared" si="306"/>
        <v>0</v>
      </c>
      <c r="AA931">
        <f t="shared" si="307"/>
        <v>0</v>
      </c>
      <c r="AB931">
        <f t="shared" si="308"/>
        <v>0</v>
      </c>
      <c r="AC931">
        <f t="shared" si="309"/>
        <v>0</v>
      </c>
      <c r="AD931">
        <f t="shared" si="313"/>
        <v>0</v>
      </c>
      <c r="AE931">
        <f t="shared" si="310"/>
        <v>0</v>
      </c>
      <c r="AF931" s="3">
        <f t="shared" si="311"/>
        <v>0</v>
      </c>
      <c r="AH931">
        <f t="shared" si="312"/>
        <v>0</v>
      </c>
    </row>
    <row r="932" spans="1:34" hidden="1" outlineLevel="2" x14ac:dyDescent="0.25">
      <c r="B932" t="s">
        <v>461</v>
      </c>
      <c r="C932" s="73">
        <f>C914</f>
        <v>6</v>
      </c>
      <c r="D932" s="73" t="s">
        <v>684</v>
      </c>
      <c r="E932" s="73">
        <f>E914</f>
        <v>20</v>
      </c>
      <c r="F932" s="73">
        <f>F914</f>
        <v>21</v>
      </c>
      <c r="G932" s="73">
        <f>G914</f>
        <v>12</v>
      </c>
      <c r="H932" s="73">
        <f>H914</f>
        <v>2</v>
      </c>
      <c r="M932" s="2"/>
      <c r="N932" s="73">
        <f>N914</f>
        <v>0</v>
      </c>
      <c r="O932" s="73" t="str">
        <f>O914</f>
        <v>N</v>
      </c>
      <c r="P932" s="45" t="str">
        <f t="shared" si="314"/>
        <v>Beide</v>
      </c>
      <c r="Q932" s="73"/>
      <c r="R932" s="73"/>
      <c r="S932" s="73"/>
      <c r="T932" s="73">
        <f>T914</f>
        <v>27</v>
      </c>
      <c r="V932" s="74">
        <f>V914</f>
        <v>60000</v>
      </c>
      <c r="X932">
        <f t="shared" si="304"/>
        <v>0</v>
      </c>
      <c r="Y932">
        <f t="shared" si="305"/>
        <v>0</v>
      </c>
      <c r="Z932">
        <f t="shared" si="306"/>
        <v>0</v>
      </c>
      <c r="AA932">
        <f t="shared" si="307"/>
        <v>0</v>
      </c>
      <c r="AB932">
        <f t="shared" si="308"/>
        <v>0</v>
      </c>
      <c r="AC932">
        <f t="shared" si="309"/>
        <v>0</v>
      </c>
      <c r="AD932">
        <f t="shared" si="313"/>
        <v>0</v>
      </c>
      <c r="AE932">
        <f t="shared" si="310"/>
        <v>0</v>
      </c>
      <c r="AF932" s="3">
        <f t="shared" si="311"/>
        <v>0</v>
      </c>
      <c r="AH932">
        <f t="shared" si="312"/>
        <v>0</v>
      </c>
    </row>
    <row r="933" spans="1:34" hidden="1" outlineLevel="2" x14ac:dyDescent="0.25">
      <c r="B933" t="s">
        <v>466</v>
      </c>
      <c r="C933" s="73">
        <f>C914</f>
        <v>6</v>
      </c>
      <c r="D933" s="73" t="s">
        <v>684</v>
      </c>
      <c r="E933" s="73">
        <f>E914</f>
        <v>20</v>
      </c>
      <c r="F933" s="73">
        <f>F914</f>
        <v>21</v>
      </c>
      <c r="G933" s="73">
        <f>G914/2</f>
        <v>6</v>
      </c>
      <c r="H933" s="73">
        <f>H914</f>
        <v>2</v>
      </c>
      <c r="M933" s="2"/>
      <c r="N933" s="73">
        <f>N914</f>
        <v>0</v>
      </c>
      <c r="O933" s="73" t="str">
        <f>O914</f>
        <v>N</v>
      </c>
      <c r="P933" s="45" t="str">
        <f t="shared" si="314"/>
        <v>Beide</v>
      </c>
      <c r="Q933" s="73"/>
      <c r="R933" s="73"/>
      <c r="S933" s="73"/>
      <c r="T933" s="73">
        <f>T914*1.3</f>
        <v>35.1</v>
      </c>
      <c r="V933" s="74">
        <f>V914*2</f>
        <v>120000</v>
      </c>
      <c r="X933">
        <f t="shared" si="304"/>
        <v>0</v>
      </c>
      <c r="Y933">
        <f t="shared" si="305"/>
        <v>0</v>
      </c>
      <c r="Z933">
        <f t="shared" si="306"/>
        <v>0</v>
      </c>
      <c r="AA933">
        <f t="shared" si="307"/>
        <v>0</v>
      </c>
      <c r="AB933">
        <f t="shared" si="308"/>
        <v>0</v>
      </c>
      <c r="AC933">
        <f t="shared" si="309"/>
        <v>0</v>
      </c>
      <c r="AD933">
        <f t="shared" si="313"/>
        <v>0</v>
      </c>
      <c r="AE933">
        <f t="shared" si="310"/>
        <v>0</v>
      </c>
      <c r="AF933" s="3">
        <f t="shared" si="311"/>
        <v>0</v>
      </c>
      <c r="AH933">
        <f t="shared" si="312"/>
        <v>0</v>
      </c>
    </row>
    <row r="934" spans="1:34" s="25" customFormat="1" hidden="1" outlineLevel="1" collapsed="1" x14ac:dyDescent="0.25">
      <c r="A934" s="25" t="s">
        <v>412</v>
      </c>
      <c r="B934" s="25" t="s">
        <v>53</v>
      </c>
      <c r="C934" s="45">
        <v>2</v>
      </c>
      <c r="D934" s="45" t="s">
        <v>684</v>
      </c>
      <c r="E934" s="45">
        <v>5</v>
      </c>
      <c r="F934" s="45">
        <v>21</v>
      </c>
      <c r="G934" s="45">
        <v>24</v>
      </c>
      <c r="H934" s="45">
        <v>0</v>
      </c>
      <c r="I934" s="2"/>
      <c r="J934" s="2"/>
      <c r="K934" s="2"/>
      <c r="L934" s="2"/>
      <c r="M934" s="2"/>
      <c r="N934" s="45">
        <v>-1</v>
      </c>
      <c r="O934" s="45" t="s">
        <v>636</v>
      </c>
      <c r="P934" s="45" t="str">
        <f t="shared" si="314"/>
        <v>Beide</v>
      </c>
      <c r="Q934" s="45">
        <v>2.5</v>
      </c>
      <c r="R934" s="45">
        <v>3</v>
      </c>
      <c r="S934" s="45">
        <v>83</v>
      </c>
      <c r="T934" s="45">
        <v>7</v>
      </c>
      <c r="U934" s="48">
        <v>280000</v>
      </c>
      <c r="V934" s="48">
        <v>150000</v>
      </c>
      <c r="X934" s="25">
        <f t="shared" si="304"/>
        <v>0</v>
      </c>
      <c r="Y934" s="25">
        <f t="shared" si="305"/>
        <v>0</v>
      </c>
      <c r="Z934" s="25">
        <f t="shared" si="306"/>
        <v>0</v>
      </c>
      <c r="AA934" s="25">
        <f t="shared" si="307"/>
        <v>0</v>
      </c>
      <c r="AB934" s="25">
        <f t="shared" si="308"/>
        <v>0</v>
      </c>
      <c r="AC934" s="25">
        <f t="shared" si="309"/>
        <v>0</v>
      </c>
      <c r="AD934" s="25">
        <f t="shared" si="313"/>
        <v>0</v>
      </c>
      <c r="AE934" s="25">
        <f t="shared" si="310"/>
        <v>0</v>
      </c>
      <c r="AF934" s="48">
        <f t="shared" si="311"/>
        <v>0</v>
      </c>
      <c r="AH934" s="25">
        <f t="shared" si="312"/>
        <v>0</v>
      </c>
    </row>
    <row r="935" spans="1:34" hidden="1" outlineLevel="2" x14ac:dyDescent="0.25">
      <c r="B935" t="s">
        <v>463</v>
      </c>
      <c r="C935" s="73">
        <f>C934</f>
        <v>2</v>
      </c>
      <c r="D935" s="73" t="s">
        <v>693</v>
      </c>
      <c r="E935" s="73">
        <f>E934</f>
        <v>5</v>
      </c>
      <c r="F935" s="73">
        <f>F934</f>
        <v>21</v>
      </c>
      <c r="G935" s="73">
        <f>G934</f>
        <v>24</v>
      </c>
      <c r="H935" s="73">
        <f>H934</f>
        <v>0</v>
      </c>
      <c r="M935" s="2"/>
      <c r="N935" s="73">
        <f>N934</f>
        <v>-1</v>
      </c>
      <c r="O935" s="73" t="str">
        <f>O934</f>
        <v>N</v>
      </c>
      <c r="P935" s="45" t="str">
        <f t="shared" si="314"/>
        <v>Beide</v>
      </c>
      <c r="Q935" s="73"/>
      <c r="R935" s="73"/>
      <c r="S935" s="73"/>
      <c r="T935" s="73">
        <f>T934</f>
        <v>7</v>
      </c>
      <c r="V935" s="74">
        <f>V934*3</f>
        <v>450000</v>
      </c>
      <c r="X935">
        <f t="shared" si="304"/>
        <v>0</v>
      </c>
      <c r="Y935">
        <f t="shared" si="305"/>
        <v>0</v>
      </c>
      <c r="Z935">
        <f t="shared" si="306"/>
        <v>0</v>
      </c>
      <c r="AA935">
        <f t="shared" si="307"/>
        <v>0</v>
      </c>
      <c r="AB935">
        <f t="shared" si="308"/>
        <v>0</v>
      </c>
      <c r="AC935">
        <f t="shared" si="309"/>
        <v>0</v>
      </c>
      <c r="AD935">
        <f t="shared" si="313"/>
        <v>0</v>
      </c>
      <c r="AE935">
        <f t="shared" si="310"/>
        <v>0</v>
      </c>
      <c r="AF935" s="3">
        <f t="shared" si="311"/>
        <v>0</v>
      </c>
      <c r="AH935">
        <f t="shared" si="312"/>
        <v>0</v>
      </c>
    </row>
    <row r="936" spans="1:34" hidden="1" outlineLevel="2" x14ac:dyDescent="0.25">
      <c r="B936" t="s">
        <v>279</v>
      </c>
      <c r="C936" s="73">
        <f>C934</f>
        <v>2</v>
      </c>
      <c r="D936" s="73" t="s">
        <v>683</v>
      </c>
      <c r="E936" s="73">
        <f>E934*0.8</f>
        <v>4</v>
      </c>
      <c r="F936" s="73">
        <f>F934</f>
        <v>21</v>
      </c>
      <c r="G936" s="73">
        <f>G934</f>
        <v>24</v>
      </c>
      <c r="H936" s="73">
        <f>H934</f>
        <v>0</v>
      </c>
      <c r="M936" s="2"/>
      <c r="N936" s="73">
        <f>N934</f>
        <v>-1</v>
      </c>
      <c r="O936" s="73" t="str">
        <f>O934</f>
        <v>N</v>
      </c>
      <c r="P936" s="45" t="str">
        <f t="shared" si="314"/>
        <v>Beide</v>
      </c>
      <c r="Q936" s="73"/>
      <c r="R936" s="73"/>
      <c r="S936" s="73"/>
      <c r="T936" s="73">
        <f>T934</f>
        <v>7</v>
      </c>
      <c r="V936" s="74">
        <f>V934*1.5</f>
        <v>225000</v>
      </c>
      <c r="X936">
        <f t="shared" si="304"/>
        <v>0</v>
      </c>
      <c r="Y936">
        <f t="shared" si="305"/>
        <v>0</v>
      </c>
      <c r="Z936">
        <f t="shared" si="306"/>
        <v>0</v>
      </c>
      <c r="AA936">
        <f t="shared" si="307"/>
        <v>0</v>
      </c>
      <c r="AB936">
        <f t="shared" si="308"/>
        <v>0</v>
      </c>
      <c r="AC936">
        <f t="shared" si="309"/>
        <v>0</v>
      </c>
      <c r="AD936">
        <f t="shared" si="313"/>
        <v>0</v>
      </c>
      <c r="AE936">
        <f t="shared" si="310"/>
        <v>0</v>
      </c>
      <c r="AF936" s="3">
        <f t="shared" si="311"/>
        <v>0</v>
      </c>
      <c r="AH936">
        <f t="shared" si="312"/>
        <v>0</v>
      </c>
    </row>
    <row r="937" spans="1:34" hidden="1" outlineLevel="2" x14ac:dyDescent="0.25">
      <c r="B937" t="s">
        <v>473</v>
      </c>
      <c r="C937" s="73">
        <f>C934</f>
        <v>2</v>
      </c>
      <c r="D937" s="73" t="s">
        <v>684</v>
      </c>
      <c r="E937" s="73">
        <f>E934</f>
        <v>5</v>
      </c>
      <c r="F937" s="73">
        <f>F934</f>
        <v>21</v>
      </c>
      <c r="G937" s="73">
        <f>G934</f>
        <v>24</v>
      </c>
      <c r="H937" s="73">
        <f>H934</f>
        <v>0</v>
      </c>
      <c r="M937" s="2"/>
      <c r="N937" s="73">
        <f>N934</f>
        <v>-1</v>
      </c>
      <c r="O937" s="73" t="str">
        <f>O934</f>
        <v>N</v>
      </c>
      <c r="P937" s="45" t="str">
        <f t="shared" si="314"/>
        <v>Beide</v>
      </c>
      <c r="Q937" s="73"/>
      <c r="R937" s="73"/>
      <c r="S937" s="73"/>
      <c r="T937" s="73">
        <f>T934</f>
        <v>7</v>
      </c>
      <c r="V937" s="74">
        <f>V934*2</f>
        <v>300000</v>
      </c>
      <c r="X937">
        <f t="shared" si="304"/>
        <v>0</v>
      </c>
      <c r="Y937">
        <f t="shared" si="305"/>
        <v>0</v>
      </c>
      <c r="Z937">
        <f t="shared" si="306"/>
        <v>0</v>
      </c>
      <c r="AA937">
        <f t="shared" si="307"/>
        <v>0</v>
      </c>
      <c r="AB937">
        <f t="shared" si="308"/>
        <v>0</v>
      </c>
      <c r="AC937">
        <f t="shared" si="309"/>
        <v>0</v>
      </c>
      <c r="AD937">
        <f t="shared" si="313"/>
        <v>0</v>
      </c>
      <c r="AE937">
        <f t="shared" si="310"/>
        <v>0</v>
      </c>
      <c r="AF937" s="3">
        <f t="shared" si="311"/>
        <v>0</v>
      </c>
      <c r="AH937">
        <f t="shared" si="312"/>
        <v>0</v>
      </c>
    </row>
    <row r="938" spans="1:34" hidden="1" outlineLevel="2" x14ac:dyDescent="0.25">
      <c r="B938" t="s">
        <v>476</v>
      </c>
      <c r="C938" s="73">
        <f>C934</f>
        <v>2</v>
      </c>
      <c r="D938" s="73" t="s">
        <v>684</v>
      </c>
      <c r="E938" s="73">
        <f>E934</f>
        <v>5</v>
      </c>
      <c r="F938" s="73">
        <f>F934</f>
        <v>21</v>
      </c>
      <c r="G938" s="73">
        <f>G934</f>
        <v>24</v>
      </c>
      <c r="H938" s="73">
        <f>H934</f>
        <v>0</v>
      </c>
      <c r="M938" s="2"/>
      <c r="N938" s="73">
        <f>N934</f>
        <v>-1</v>
      </c>
      <c r="O938" s="73" t="str">
        <f>O934</f>
        <v>N</v>
      </c>
      <c r="P938" s="45" t="str">
        <f t="shared" si="314"/>
        <v>Beide</v>
      </c>
      <c r="Q938" s="73"/>
      <c r="R938" s="73"/>
      <c r="S938" s="73"/>
      <c r="T938" s="73">
        <f>T934</f>
        <v>7</v>
      </c>
      <c r="V938" s="74">
        <f>V934*3</f>
        <v>450000</v>
      </c>
      <c r="X938">
        <f t="shared" si="304"/>
        <v>0</v>
      </c>
      <c r="Y938">
        <f t="shared" si="305"/>
        <v>0</v>
      </c>
      <c r="Z938">
        <f t="shared" si="306"/>
        <v>0</v>
      </c>
      <c r="AA938">
        <f t="shared" si="307"/>
        <v>0</v>
      </c>
      <c r="AB938">
        <f t="shared" si="308"/>
        <v>0</v>
      </c>
      <c r="AC938">
        <f t="shared" si="309"/>
        <v>0</v>
      </c>
      <c r="AD938">
        <f t="shared" si="313"/>
        <v>0</v>
      </c>
      <c r="AE938">
        <f t="shared" si="310"/>
        <v>0</v>
      </c>
      <c r="AF938" s="3">
        <f t="shared" si="311"/>
        <v>0</v>
      </c>
      <c r="AH938">
        <f t="shared" si="312"/>
        <v>0</v>
      </c>
    </row>
    <row r="939" spans="1:34" hidden="1" outlineLevel="2" x14ac:dyDescent="0.25">
      <c r="B939" t="s">
        <v>475</v>
      </c>
      <c r="C939" s="73">
        <f>C934</f>
        <v>2</v>
      </c>
      <c r="D939" s="73" t="s">
        <v>684</v>
      </c>
      <c r="E939" s="73">
        <f>E934</f>
        <v>5</v>
      </c>
      <c r="F939" s="73">
        <f>F934</f>
        <v>21</v>
      </c>
      <c r="G939" s="73">
        <f>G934</f>
        <v>24</v>
      </c>
      <c r="H939" s="73">
        <f>H934</f>
        <v>0</v>
      </c>
      <c r="M939" s="2"/>
      <c r="N939" s="73">
        <f>N934</f>
        <v>-1</v>
      </c>
      <c r="O939" s="73" t="str">
        <f>O934</f>
        <v>N</v>
      </c>
      <c r="P939" s="45" t="str">
        <f t="shared" si="314"/>
        <v>Beide</v>
      </c>
      <c r="Q939" s="73"/>
      <c r="R939" s="73"/>
      <c r="S939" s="73"/>
      <c r="T939" s="73">
        <f>T934</f>
        <v>7</v>
      </c>
      <c r="V939" s="74">
        <f>V934</f>
        <v>150000</v>
      </c>
      <c r="X939">
        <f t="shared" si="304"/>
        <v>0</v>
      </c>
      <c r="Y939">
        <f t="shared" si="305"/>
        <v>0</v>
      </c>
      <c r="Z939">
        <f t="shared" si="306"/>
        <v>0</v>
      </c>
      <c r="AA939">
        <f t="shared" si="307"/>
        <v>0</v>
      </c>
      <c r="AB939">
        <f t="shared" si="308"/>
        <v>0</v>
      </c>
      <c r="AC939">
        <f t="shared" si="309"/>
        <v>0</v>
      </c>
      <c r="AD939">
        <f t="shared" si="313"/>
        <v>0</v>
      </c>
      <c r="AE939">
        <f t="shared" si="310"/>
        <v>0</v>
      </c>
      <c r="AF939" s="3">
        <f t="shared" si="311"/>
        <v>0</v>
      </c>
      <c r="AH939">
        <f t="shared" si="312"/>
        <v>0</v>
      </c>
    </row>
    <row r="940" spans="1:34" hidden="1" outlineLevel="2" x14ac:dyDescent="0.25">
      <c r="B940" t="s">
        <v>474</v>
      </c>
      <c r="C940" s="73">
        <f>C934</f>
        <v>2</v>
      </c>
      <c r="D940" s="73" t="s">
        <v>684</v>
      </c>
      <c r="E940" s="73">
        <f>E934</f>
        <v>5</v>
      </c>
      <c r="F940" s="73">
        <f>F934</f>
        <v>21</v>
      </c>
      <c r="G940" s="73">
        <f>G934</f>
        <v>24</v>
      </c>
      <c r="H940" s="73">
        <f>H934</f>
        <v>0</v>
      </c>
      <c r="M940" s="2"/>
      <c r="N940" s="73">
        <f>N934</f>
        <v>-1</v>
      </c>
      <c r="O940" s="73" t="str">
        <f>O934</f>
        <v>N</v>
      </c>
      <c r="P940" s="45" t="str">
        <f t="shared" si="314"/>
        <v>Beide</v>
      </c>
      <c r="Q940" s="73"/>
      <c r="R940" s="73"/>
      <c r="S940" s="73"/>
      <c r="T940" s="73">
        <f>T934</f>
        <v>7</v>
      </c>
      <c r="V940" s="74">
        <f>V934*4</f>
        <v>600000</v>
      </c>
      <c r="X940">
        <f t="shared" si="304"/>
        <v>0</v>
      </c>
      <c r="Y940">
        <f t="shared" si="305"/>
        <v>0</v>
      </c>
      <c r="Z940">
        <f t="shared" si="306"/>
        <v>0</v>
      </c>
      <c r="AA940">
        <f t="shared" si="307"/>
        <v>0</v>
      </c>
      <c r="AB940">
        <f t="shared" si="308"/>
        <v>0</v>
      </c>
      <c r="AC940">
        <f t="shared" si="309"/>
        <v>0</v>
      </c>
      <c r="AD940">
        <f t="shared" si="313"/>
        <v>0</v>
      </c>
      <c r="AE940">
        <f t="shared" si="310"/>
        <v>0</v>
      </c>
      <c r="AF940" s="3">
        <f t="shared" si="311"/>
        <v>0</v>
      </c>
      <c r="AH940">
        <f t="shared" si="312"/>
        <v>0</v>
      </c>
    </row>
    <row r="941" spans="1:34" hidden="1" outlineLevel="2" x14ac:dyDescent="0.25">
      <c r="B941" t="s">
        <v>480</v>
      </c>
      <c r="C941" s="73">
        <f>C934</f>
        <v>2</v>
      </c>
      <c r="D941" s="73" t="s">
        <v>684</v>
      </c>
      <c r="E941" s="73">
        <f>E934</f>
        <v>5</v>
      </c>
      <c r="F941" s="73">
        <f>F934</f>
        <v>21</v>
      </c>
      <c r="G941" s="73">
        <f>G934</f>
        <v>24</v>
      </c>
      <c r="H941" s="73">
        <f>H934</f>
        <v>0</v>
      </c>
      <c r="M941" s="2"/>
      <c r="N941" s="73">
        <f>N934</f>
        <v>-1</v>
      </c>
      <c r="O941" s="73" t="str">
        <f>O934</f>
        <v>N</v>
      </c>
      <c r="P941" s="45" t="str">
        <f t="shared" si="314"/>
        <v>Beide</v>
      </c>
      <c r="Q941" s="73"/>
      <c r="R941" s="73"/>
      <c r="S941" s="73"/>
      <c r="T941" s="73">
        <f>T934</f>
        <v>7</v>
      </c>
      <c r="V941" s="74">
        <f>V934*2.5</f>
        <v>375000</v>
      </c>
      <c r="X941">
        <f t="shared" si="304"/>
        <v>0</v>
      </c>
      <c r="Y941">
        <f t="shared" si="305"/>
        <v>0</v>
      </c>
      <c r="Z941">
        <f t="shared" si="306"/>
        <v>0</v>
      </c>
      <c r="AA941">
        <f t="shared" si="307"/>
        <v>0</v>
      </c>
      <c r="AB941">
        <f t="shared" si="308"/>
        <v>0</v>
      </c>
      <c r="AC941">
        <f t="shared" si="309"/>
        <v>0</v>
      </c>
      <c r="AD941">
        <f t="shared" si="313"/>
        <v>0</v>
      </c>
      <c r="AE941">
        <f t="shared" si="310"/>
        <v>0</v>
      </c>
      <c r="AF941" s="3">
        <f t="shared" si="311"/>
        <v>0</v>
      </c>
      <c r="AH941">
        <f t="shared" si="312"/>
        <v>0</v>
      </c>
    </row>
    <row r="942" spans="1:34" hidden="1" outlineLevel="2" x14ac:dyDescent="0.25">
      <c r="B942" t="s">
        <v>481</v>
      </c>
      <c r="C942" s="73">
        <f>C934</f>
        <v>2</v>
      </c>
      <c r="D942" s="73" t="s">
        <v>684</v>
      </c>
      <c r="E942" s="73">
        <f>E934</f>
        <v>5</v>
      </c>
      <c r="F942" s="73">
        <f>F934</f>
        <v>21</v>
      </c>
      <c r="G942" s="73">
        <f>G934/2</f>
        <v>12</v>
      </c>
      <c r="H942" s="73">
        <f>H934</f>
        <v>0</v>
      </c>
      <c r="M942" s="2"/>
      <c r="N942" s="73">
        <f>N934+2</f>
        <v>1</v>
      </c>
      <c r="O942" s="73" t="str">
        <f>O934</f>
        <v>N</v>
      </c>
      <c r="P942" s="45" t="str">
        <f t="shared" si="314"/>
        <v>Beide</v>
      </c>
      <c r="Q942" s="73"/>
      <c r="R942" s="73"/>
      <c r="S942" s="73"/>
      <c r="T942" s="73">
        <f>T934</f>
        <v>7</v>
      </c>
      <c r="V942" s="74">
        <f>V934*2</f>
        <v>300000</v>
      </c>
      <c r="X942">
        <f t="shared" si="304"/>
        <v>0</v>
      </c>
      <c r="Y942">
        <f t="shared" si="305"/>
        <v>0</v>
      </c>
      <c r="Z942">
        <f t="shared" si="306"/>
        <v>0</v>
      </c>
      <c r="AA942">
        <f t="shared" si="307"/>
        <v>0</v>
      </c>
      <c r="AB942">
        <f t="shared" si="308"/>
        <v>0</v>
      </c>
      <c r="AC942">
        <f t="shared" si="309"/>
        <v>0</v>
      </c>
      <c r="AD942">
        <f t="shared" si="313"/>
        <v>0</v>
      </c>
      <c r="AE942">
        <f t="shared" si="310"/>
        <v>0</v>
      </c>
      <c r="AF942" s="3">
        <f t="shared" si="311"/>
        <v>0</v>
      </c>
      <c r="AH942">
        <f t="shared" si="312"/>
        <v>0</v>
      </c>
    </row>
    <row r="943" spans="1:34" hidden="1" outlineLevel="2" x14ac:dyDescent="0.25">
      <c r="B943" t="s">
        <v>477</v>
      </c>
      <c r="C943" s="73">
        <f>C934</f>
        <v>2</v>
      </c>
      <c r="D943" s="73" t="s">
        <v>684</v>
      </c>
      <c r="E943" s="73">
        <f>E934</f>
        <v>5</v>
      </c>
      <c r="F943" s="73">
        <f>F934</f>
        <v>21</v>
      </c>
      <c r="G943" s="73">
        <f>G934</f>
        <v>24</v>
      </c>
      <c r="H943" s="73">
        <f>H934</f>
        <v>0</v>
      </c>
      <c r="M943" s="2"/>
      <c r="N943" s="73">
        <f>N934</f>
        <v>-1</v>
      </c>
      <c r="O943" s="73" t="str">
        <f>O934</f>
        <v>N</v>
      </c>
      <c r="P943" s="45" t="str">
        <f t="shared" si="314"/>
        <v>Beide</v>
      </c>
      <c r="Q943" s="73"/>
      <c r="R943" s="73"/>
      <c r="S943" s="73"/>
      <c r="T943" s="73">
        <f>T934</f>
        <v>7</v>
      </c>
      <c r="V943" s="74">
        <f>V934*3</f>
        <v>450000</v>
      </c>
      <c r="X943">
        <f t="shared" si="304"/>
        <v>0</v>
      </c>
      <c r="Y943">
        <f t="shared" si="305"/>
        <v>0</v>
      </c>
      <c r="Z943">
        <f t="shared" si="306"/>
        <v>0</v>
      </c>
      <c r="AA943">
        <f t="shared" si="307"/>
        <v>0</v>
      </c>
      <c r="AB943">
        <f t="shared" si="308"/>
        <v>0</v>
      </c>
      <c r="AC943">
        <f t="shared" si="309"/>
        <v>0</v>
      </c>
      <c r="AD943">
        <f t="shared" si="313"/>
        <v>0</v>
      </c>
      <c r="AE943">
        <f t="shared" si="310"/>
        <v>0</v>
      </c>
      <c r="AF943" s="3">
        <f t="shared" si="311"/>
        <v>0</v>
      </c>
      <c r="AH943">
        <f t="shared" si="312"/>
        <v>0</v>
      </c>
    </row>
    <row r="944" spans="1:34" hidden="1" outlineLevel="2" x14ac:dyDescent="0.25">
      <c r="B944" t="s">
        <v>462</v>
      </c>
      <c r="C944" s="73">
        <f>C934</f>
        <v>2</v>
      </c>
      <c r="D944" s="73" t="s">
        <v>684</v>
      </c>
      <c r="E944" s="73">
        <f>E934</f>
        <v>5</v>
      </c>
      <c r="F944" s="73">
        <f>F934</f>
        <v>21</v>
      </c>
      <c r="G944" s="73">
        <f>G934</f>
        <v>24</v>
      </c>
      <c r="H944" s="73">
        <f>H934</f>
        <v>0</v>
      </c>
      <c r="M944" s="2"/>
      <c r="N944" s="73">
        <f>N934</f>
        <v>-1</v>
      </c>
      <c r="O944" s="73" t="str">
        <f>O934</f>
        <v>N</v>
      </c>
      <c r="P944" s="45" t="str">
        <f t="shared" si="314"/>
        <v>Beide</v>
      </c>
      <c r="Q944" s="73"/>
      <c r="R944" s="73"/>
      <c r="S944" s="73"/>
      <c r="T944" s="73">
        <f>T934</f>
        <v>7</v>
      </c>
      <c r="V944" s="74">
        <f>V934*5</f>
        <v>750000</v>
      </c>
      <c r="X944">
        <f t="shared" si="304"/>
        <v>0</v>
      </c>
      <c r="Y944">
        <f t="shared" si="305"/>
        <v>0</v>
      </c>
      <c r="Z944">
        <f t="shared" si="306"/>
        <v>0</v>
      </c>
      <c r="AA944">
        <f t="shared" si="307"/>
        <v>0</v>
      </c>
      <c r="AB944">
        <f t="shared" si="308"/>
        <v>0</v>
      </c>
      <c r="AC944">
        <f t="shared" si="309"/>
        <v>0</v>
      </c>
      <c r="AD944">
        <f t="shared" si="313"/>
        <v>0</v>
      </c>
      <c r="AE944">
        <f t="shared" si="310"/>
        <v>0</v>
      </c>
      <c r="AF944" s="3">
        <f t="shared" si="311"/>
        <v>0</v>
      </c>
      <c r="AH944">
        <f t="shared" si="312"/>
        <v>0</v>
      </c>
    </row>
    <row r="945" spans="1:34" hidden="1" outlineLevel="2" x14ac:dyDescent="0.25">
      <c r="B945" t="s">
        <v>457</v>
      </c>
      <c r="C945" s="73">
        <f>C934</f>
        <v>2</v>
      </c>
      <c r="D945" s="73" t="s">
        <v>684</v>
      </c>
      <c r="E945" s="73">
        <f>E934</f>
        <v>5</v>
      </c>
      <c r="F945" s="73">
        <f>F934</f>
        <v>21</v>
      </c>
      <c r="G945" s="73">
        <f>G934</f>
        <v>24</v>
      </c>
      <c r="H945" s="73">
        <f>H934</f>
        <v>0</v>
      </c>
      <c r="M945" s="2"/>
      <c r="N945" s="73">
        <f>N934</f>
        <v>-1</v>
      </c>
      <c r="O945" s="73" t="str">
        <f>O934</f>
        <v>N</v>
      </c>
      <c r="P945" s="45" t="str">
        <f t="shared" si="314"/>
        <v>Beide</v>
      </c>
      <c r="Q945" s="73"/>
      <c r="R945" s="73"/>
      <c r="S945" s="73"/>
      <c r="T945" s="73">
        <f>T934</f>
        <v>7</v>
      </c>
      <c r="V945" s="74">
        <f>V934*2</f>
        <v>300000</v>
      </c>
      <c r="X945">
        <f t="shared" si="304"/>
        <v>0</v>
      </c>
      <c r="Y945">
        <f t="shared" si="305"/>
        <v>0</v>
      </c>
      <c r="Z945">
        <f t="shared" si="306"/>
        <v>0</v>
      </c>
      <c r="AA945">
        <f t="shared" si="307"/>
        <v>0</v>
      </c>
      <c r="AB945">
        <f t="shared" si="308"/>
        <v>0</v>
      </c>
      <c r="AC945">
        <f t="shared" si="309"/>
        <v>0</v>
      </c>
      <c r="AD945">
        <f t="shared" si="313"/>
        <v>0</v>
      </c>
      <c r="AE945">
        <f t="shared" si="310"/>
        <v>0</v>
      </c>
      <c r="AF945" s="3">
        <f t="shared" si="311"/>
        <v>0</v>
      </c>
      <c r="AH945">
        <f t="shared" si="312"/>
        <v>0</v>
      </c>
    </row>
    <row r="946" spans="1:34" hidden="1" outlineLevel="2" x14ac:dyDescent="0.25">
      <c r="B946" t="s">
        <v>464</v>
      </c>
      <c r="C946" s="73">
        <f>C934</f>
        <v>2</v>
      </c>
      <c r="D946" s="73" t="s">
        <v>684</v>
      </c>
      <c r="E946" s="73">
        <f>E934</f>
        <v>5</v>
      </c>
      <c r="F946" s="73">
        <f>F934</f>
        <v>21</v>
      </c>
      <c r="G946" s="73">
        <f>G934</f>
        <v>24</v>
      </c>
      <c r="H946" s="73">
        <f>H934</f>
        <v>0</v>
      </c>
      <c r="M946" s="2"/>
      <c r="N946" s="73">
        <f>N934</f>
        <v>-1</v>
      </c>
      <c r="O946" s="73" t="str">
        <f>O934</f>
        <v>N</v>
      </c>
      <c r="P946" s="45" t="str">
        <f t="shared" si="314"/>
        <v>Beide</v>
      </c>
      <c r="Q946" s="73"/>
      <c r="R946" s="73"/>
      <c r="S946" s="73"/>
      <c r="T946" s="73">
        <f>T934</f>
        <v>7</v>
      </c>
      <c r="V946" s="74">
        <f>V934*4</f>
        <v>600000</v>
      </c>
      <c r="X946">
        <f t="shared" si="304"/>
        <v>0</v>
      </c>
      <c r="Y946">
        <f t="shared" si="305"/>
        <v>0</v>
      </c>
      <c r="Z946">
        <f t="shared" si="306"/>
        <v>0</v>
      </c>
      <c r="AA946">
        <f t="shared" si="307"/>
        <v>0</v>
      </c>
      <c r="AB946">
        <f t="shared" si="308"/>
        <v>0</v>
      </c>
      <c r="AC946">
        <f t="shared" si="309"/>
        <v>0</v>
      </c>
      <c r="AD946">
        <f t="shared" si="313"/>
        <v>0</v>
      </c>
      <c r="AE946">
        <f t="shared" si="310"/>
        <v>0</v>
      </c>
      <c r="AF946" s="3">
        <f t="shared" si="311"/>
        <v>0</v>
      </c>
      <c r="AH946">
        <f t="shared" si="312"/>
        <v>0</v>
      </c>
    </row>
    <row r="947" spans="1:34" hidden="1" outlineLevel="2" x14ac:dyDescent="0.25">
      <c r="B947" t="s">
        <v>458</v>
      </c>
      <c r="C947" s="73">
        <f>C934</f>
        <v>2</v>
      </c>
      <c r="D947" s="73" t="s">
        <v>684</v>
      </c>
      <c r="E947" s="73">
        <f>E934</f>
        <v>5</v>
      </c>
      <c r="F947" s="73">
        <f>F934</f>
        <v>21</v>
      </c>
      <c r="G947" s="73">
        <f>G934</f>
        <v>24</v>
      </c>
      <c r="H947" s="73">
        <f>H934</f>
        <v>0</v>
      </c>
      <c r="M947" s="2"/>
      <c r="N947" s="73">
        <f>N934</f>
        <v>-1</v>
      </c>
      <c r="O947" s="73" t="str">
        <f>O934</f>
        <v>N</v>
      </c>
      <c r="P947" s="45" t="str">
        <f t="shared" si="314"/>
        <v>Beide</v>
      </c>
      <c r="Q947" s="73"/>
      <c r="R947" s="73"/>
      <c r="S947" s="73"/>
      <c r="T947" s="73">
        <f>T934*1.2</f>
        <v>8.4</v>
      </c>
      <c r="V947" s="74">
        <f>V934*2</f>
        <v>300000</v>
      </c>
      <c r="X947">
        <f t="shared" si="304"/>
        <v>0</v>
      </c>
      <c r="Y947">
        <f t="shared" si="305"/>
        <v>0</v>
      </c>
      <c r="Z947">
        <f t="shared" si="306"/>
        <v>0</v>
      </c>
      <c r="AA947">
        <f t="shared" si="307"/>
        <v>0</v>
      </c>
      <c r="AB947">
        <f t="shared" si="308"/>
        <v>0</v>
      </c>
      <c r="AC947">
        <f t="shared" si="309"/>
        <v>0</v>
      </c>
      <c r="AD947">
        <f t="shared" si="313"/>
        <v>0</v>
      </c>
      <c r="AE947">
        <f t="shared" si="310"/>
        <v>0</v>
      </c>
      <c r="AF947" s="3">
        <f t="shared" si="311"/>
        <v>0</v>
      </c>
      <c r="AH947">
        <f t="shared" si="312"/>
        <v>0</v>
      </c>
    </row>
    <row r="948" spans="1:34" hidden="1" outlineLevel="2" x14ac:dyDescent="0.25">
      <c r="B948" t="s">
        <v>233</v>
      </c>
      <c r="C948" s="73">
        <f>C934</f>
        <v>2</v>
      </c>
      <c r="D948" s="73" t="s">
        <v>684</v>
      </c>
      <c r="E948" s="73">
        <f>E934</f>
        <v>5</v>
      </c>
      <c r="F948" s="73">
        <f>F934</f>
        <v>21</v>
      </c>
      <c r="G948" s="73">
        <f>G934</f>
        <v>24</v>
      </c>
      <c r="H948" s="73">
        <f>H934</f>
        <v>0</v>
      </c>
      <c r="M948" s="2"/>
      <c r="N948" s="73">
        <f>N934</f>
        <v>-1</v>
      </c>
      <c r="O948" s="73" t="str">
        <f>O934</f>
        <v>N</v>
      </c>
      <c r="P948" s="45" t="str">
        <f t="shared" si="314"/>
        <v>Beide</v>
      </c>
      <c r="Q948" s="73"/>
      <c r="R948" s="73"/>
      <c r="S948" s="73"/>
      <c r="T948" s="73">
        <f>T934</f>
        <v>7</v>
      </c>
      <c r="V948" s="74">
        <f>V934*1.5</f>
        <v>225000</v>
      </c>
      <c r="X948">
        <f t="shared" si="304"/>
        <v>0</v>
      </c>
      <c r="Y948">
        <f t="shared" si="305"/>
        <v>0</v>
      </c>
      <c r="Z948">
        <f t="shared" si="306"/>
        <v>0</v>
      </c>
      <c r="AA948">
        <f t="shared" si="307"/>
        <v>0</v>
      </c>
      <c r="AB948">
        <f t="shared" si="308"/>
        <v>0</v>
      </c>
      <c r="AC948">
        <f t="shared" si="309"/>
        <v>0</v>
      </c>
      <c r="AD948">
        <f t="shared" si="313"/>
        <v>0</v>
      </c>
      <c r="AE948">
        <f t="shared" si="310"/>
        <v>0</v>
      </c>
      <c r="AF948" s="3">
        <f t="shared" si="311"/>
        <v>0</v>
      </c>
      <c r="AH948">
        <f t="shared" si="312"/>
        <v>0</v>
      </c>
    </row>
    <row r="949" spans="1:34" hidden="1" outlineLevel="2" x14ac:dyDescent="0.25">
      <c r="B949" t="s">
        <v>478</v>
      </c>
      <c r="C949" s="73">
        <f>C934</f>
        <v>2</v>
      </c>
      <c r="D949" s="73" t="s">
        <v>684</v>
      </c>
      <c r="E949" s="73">
        <f>E934</f>
        <v>5</v>
      </c>
      <c r="F949" s="73">
        <f>F934</f>
        <v>21</v>
      </c>
      <c r="G949" s="73">
        <f>G934</f>
        <v>24</v>
      </c>
      <c r="H949" s="73">
        <f>H934</f>
        <v>0</v>
      </c>
      <c r="M949" s="2"/>
      <c r="N949" s="73">
        <f>N934</f>
        <v>-1</v>
      </c>
      <c r="O949" s="73" t="str">
        <f>O934</f>
        <v>N</v>
      </c>
      <c r="P949" s="45" t="str">
        <f t="shared" si="314"/>
        <v>Beide</v>
      </c>
      <c r="Q949" s="73"/>
      <c r="R949" s="73"/>
      <c r="S949" s="73"/>
      <c r="T949" s="73">
        <f>T934</f>
        <v>7</v>
      </c>
      <c r="V949" s="74">
        <f>V934*2</f>
        <v>300000</v>
      </c>
      <c r="X949">
        <f t="shared" si="304"/>
        <v>0</v>
      </c>
      <c r="Y949">
        <f t="shared" si="305"/>
        <v>0</v>
      </c>
      <c r="Z949">
        <f t="shared" si="306"/>
        <v>0</v>
      </c>
      <c r="AA949">
        <f t="shared" si="307"/>
        <v>0</v>
      </c>
      <c r="AB949">
        <f t="shared" si="308"/>
        <v>0</v>
      </c>
      <c r="AC949">
        <f t="shared" si="309"/>
        <v>0</v>
      </c>
      <c r="AD949">
        <f t="shared" si="313"/>
        <v>0</v>
      </c>
      <c r="AE949">
        <f t="shared" si="310"/>
        <v>0</v>
      </c>
      <c r="AF949" s="3">
        <f t="shared" si="311"/>
        <v>0</v>
      </c>
      <c r="AH949">
        <f t="shared" si="312"/>
        <v>0</v>
      </c>
    </row>
    <row r="950" spans="1:34" hidden="1" outlineLevel="2" x14ac:dyDescent="0.25">
      <c r="B950" t="s">
        <v>479</v>
      </c>
      <c r="C950" s="73">
        <f>C934</f>
        <v>2</v>
      </c>
      <c r="D950" s="73" t="s">
        <v>684</v>
      </c>
      <c r="E950" s="73">
        <f>E934</f>
        <v>5</v>
      </c>
      <c r="F950" s="73">
        <f>F934</f>
        <v>21</v>
      </c>
      <c r="G950" s="73">
        <f>G934</f>
        <v>24</v>
      </c>
      <c r="H950" s="73">
        <f>H934</f>
        <v>0</v>
      </c>
      <c r="M950" s="2"/>
      <c r="N950" s="73">
        <f>N934</f>
        <v>-1</v>
      </c>
      <c r="O950" s="73" t="str">
        <f>O934</f>
        <v>N</v>
      </c>
      <c r="P950" s="45" t="str">
        <f t="shared" si="314"/>
        <v>Beide</v>
      </c>
      <c r="Q950" s="73"/>
      <c r="R950" s="73"/>
      <c r="S950" s="73"/>
      <c r="T950" s="73">
        <f>T934</f>
        <v>7</v>
      </c>
      <c r="V950" s="74">
        <f>V934*3</f>
        <v>450000</v>
      </c>
      <c r="X950">
        <f t="shared" si="304"/>
        <v>0</v>
      </c>
      <c r="Y950">
        <f t="shared" si="305"/>
        <v>0</v>
      </c>
      <c r="Z950">
        <f t="shared" si="306"/>
        <v>0</v>
      </c>
      <c r="AA950">
        <f t="shared" si="307"/>
        <v>0</v>
      </c>
      <c r="AB950">
        <f t="shared" si="308"/>
        <v>0</v>
      </c>
      <c r="AC950">
        <f t="shared" si="309"/>
        <v>0</v>
      </c>
      <c r="AD950">
        <f t="shared" si="313"/>
        <v>0</v>
      </c>
      <c r="AE950">
        <f t="shared" si="310"/>
        <v>0</v>
      </c>
      <c r="AF950" s="3">
        <f t="shared" si="311"/>
        <v>0</v>
      </c>
      <c r="AH950">
        <f t="shared" si="312"/>
        <v>0</v>
      </c>
    </row>
    <row r="951" spans="1:34" hidden="1" outlineLevel="2" x14ac:dyDescent="0.25">
      <c r="B951" t="s">
        <v>459</v>
      </c>
      <c r="C951" s="73">
        <f>C934</f>
        <v>2</v>
      </c>
      <c r="D951" s="73" t="s">
        <v>683</v>
      </c>
      <c r="E951" s="73">
        <f>E934</f>
        <v>5</v>
      </c>
      <c r="F951" s="73">
        <f>F934</f>
        <v>21</v>
      </c>
      <c r="G951" s="73">
        <f>G934</f>
        <v>24</v>
      </c>
      <c r="H951" s="73">
        <f>H934</f>
        <v>0</v>
      </c>
      <c r="M951" s="2"/>
      <c r="N951" s="73">
        <f>N934</f>
        <v>-1</v>
      </c>
      <c r="O951" s="73" t="str">
        <f>O934</f>
        <v>N</v>
      </c>
      <c r="P951" s="45" t="str">
        <f t="shared" si="314"/>
        <v>Beide</v>
      </c>
      <c r="Q951" s="73"/>
      <c r="R951" s="73"/>
      <c r="S951" s="73"/>
      <c r="T951" s="73">
        <f>T934/2</f>
        <v>3.5</v>
      </c>
      <c r="V951" s="74">
        <f>V934*2</f>
        <v>300000</v>
      </c>
      <c r="X951">
        <f t="shared" si="304"/>
        <v>0</v>
      </c>
      <c r="Y951">
        <f t="shared" si="305"/>
        <v>0</v>
      </c>
      <c r="Z951">
        <f t="shared" si="306"/>
        <v>0</v>
      </c>
      <c r="AA951">
        <f t="shared" si="307"/>
        <v>0</v>
      </c>
      <c r="AB951">
        <f t="shared" si="308"/>
        <v>0</v>
      </c>
      <c r="AC951">
        <f t="shared" si="309"/>
        <v>0</v>
      </c>
      <c r="AD951">
        <f t="shared" si="313"/>
        <v>0</v>
      </c>
      <c r="AE951">
        <f t="shared" si="310"/>
        <v>0</v>
      </c>
      <c r="AF951" s="3">
        <f t="shared" si="311"/>
        <v>0</v>
      </c>
      <c r="AH951">
        <f t="shared" si="312"/>
        <v>0</v>
      </c>
    </row>
    <row r="952" spans="1:34" hidden="1" outlineLevel="2" x14ac:dyDescent="0.25">
      <c r="B952" t="s">
        <v>461</v>
      </c>
      <c r="C952" s="73">
        <f>C934</f>
        <v>2</v>
      </c>
      <c r="D952" s="73" t="s">
        <v>684</v>
      </c>
      <c r="E952" s="73">
        <f>E934</f>
        <v>5</v>
      </c>
      <c r="F952" s="73">
        <f>F934</f>
        <v>21</v>
      </c>
      <c r="G952" s="73">
        <f>G934</f>
        <v>24</v>
      </c>
      <c r="H952" s="73">
        <f>H934</f>
        <v>0</v>
      </c>
      <c r="M952" s="2"/>
      <c r="N952" s="73">
        <f>N934</f>
        <v>-1</v>
      </c>
      <c r="O952" s="73" t="str">
        <f>O934</f>
        <v>N</v>
      </c>
      <c r="P952" s="45" t="str">
        <f t="shared" si="314"/>
        <v>Beide</v>
      </c>
      <c r="Q952" s="73"/>
      <c r="R952" s="73"/>
      <c r="S952" s="73"/>
      <c r="T952" s="73">
        <f>T934</f>
        <v>7</v>
      </c>
      <c r="V952" s="74">
        <f>V934</f>
        <v>150000</v>
      </c>
      <c r="X952">
        <f t="shared" si="304"/>
        <v>0</v>
      </c>
      <c r="Y952">
        <f t="shared" si="305"/>
        <v>0</v>
      </c>
      <c r="Z952">
        <f t="shared" si="306"/>
        <v>0</v>
      </c>
      <c r="AA952">
        <f t="shared" si="307"/>
        <v>0</v>
      </c>
      <c r="AB952">
        <f t="shared" si="308"/>
        <v>0</v>
      </c>
      <c r="AC952">
        <f t="shared" si="309"/>
        <v>0</v>
      </c>
      <c r="AD952">
        <f t="shared" si="313"/>
        <v>0</v>
      </c>
      <c r="AE952">
        <f t="shared" si="310"/>
        <v>0</v>
      </c>
      <c r="AF952" s="3">
        <f t="shared" si="311"/>
        <v>0</v>
      </c>
      <c r="AH952">
        <f t="shared" si="312"/>
        <v>0</v>
      </c>
    </row>
    <row r="953" spans="1:34" hidden="1" outlineLevel="2" x14ac:dyDescent="0.25">
      <c r="B953" t="s">
        <v>466</v>
      </c>
      <c r="C953" s="73">
        <f>C934</f>
        <v>2</v>
      </c>
      <c r="D953" s="73" t="s">
        <v>684</v>
      </c>
      <c r="E953" s="73">
        <f>E934</f>
        <v>5</v>
      </c>
      <c r="F953" s="73">
        <f>F934</f>
        <v>21</v>
      </c>
      <c r="G953" s="73">
        <f>G934/2</f>
        <v>12</v>
      </c>
      <c r="H953" s="73">
        <f>H934</f>
        <v>0</v>
      </c>
      <c r="M953" s="2"/>
      <c r="N953" s="73">
        <f>N934</f>
        <v>-1</v>
      </c>
      <c r="O953" s="73" t="str">
        <f>O934</f>
        <v>N</v>
      </c>
      <c r="P953" s="45" t="str">
        <f t="shared" si="314"/>
        <v>Beide</v>
      </c>
      <c r="Q953" s="73"/>
      <c r="R953" s="73"/>
      <c r="S953" s="73"/>
      <c r="T953" s="73">
        <f>T934*1.3</f>
        <v>9.1</v>
      </c>
      <c r="V953" s="74">
        <f>V934*2</f>
        <v>300000</v>
      </c>
      <c r="X953">
        <f t="shared" si="304"/>
        <v>0</v>
      </c>
      <c r="Y953">
        <f t="shared" si="305"/>
        <v>0</v>
      </c>
      <c r="Z953">
        <f t="shared" si="306"/>
        <v>0</v>
      </c>
      <c r="AA953">
        <f t="shared" si="307"/>
        <v>0</v>
      </c>
      <c r="AB953">
        <f t="shared" si="308"/>
        <v>0</v>
      </c>
      <c r="AC953">
        <f t="shared" si="309"/>
        <v>0</v>
      </c>
      <c r="AD953">
        <f t="shared" si="313"/>
        <v>0</v>
      </c>
      <c r="AE953">
        <f t="shared" si="310"/>
        <v>0</v>
      </c>
      <c r="AF953" s="3">
        <f t="shared" si="311"/>
        <v>0</v>
      </c>
      <c r="AH953">
        <f t="shared" si="312"/>
        <v>0</v>
      </c>
    </row>
    <row r="954" spans="1:34" s="25" customFormat="1" hidden="1" outlineLevel="1" collapsed="1" x14ac:dyDescent="0.25">
      <c r="A954" s="25" t="s">
        <v>413</v>
      </c>
      <c r="B954" s="25" t="s">
        <v>53</v>
      </c>
      <c r="C954" s="45">
        <v>4</v>
      </c>
      <c r="D954" s="45" t="s">
        <v>684</v>
      </c>
      <c r="E954" s="45">
        <v>10</v>
      </c>
      <c r="F954" s="45">
        <v>21</v>
      </c>
      <c r="G954" s="45">
        <v>12</v>
      </c>
      <c r="H954" s="45">
        <v>1</v>
      </c>
      <c r="I954" s="2"/>
      <c r="J954" s="2"/>
      <c r="K954" s="2"/>
      <c r="L954" s="2"/>
      <c r="M954" s="2"/>
      <c r="N954" s="45">
        <v>-1</v>
      </c>
      <c r="O954" s="45" t="s">
        <v>636</v>
      </c>
      <c r="P954" s="45" t="str">
        <f t="shared" si="314"/>
        <v>Beide</v>
      </c>
      <c r="Q954" s="45">
        <v>4</v>
      </c>
      <c r="R954" s="45">
        <v>3</v>
      </c>
      <c r="S954" s="45">
        <v>164</v>
      </c>
      <c r="T954" s="45">
        <v>14</v>
      </c>
      <c r="U954" s="48">
        <v>350000</v>
      </c>
      <c r="V954" s="48">
        <v>30000</v>
      </c>
      <c r="X954" s="25">
        <f t="shared" si="304"/>
        <v>0</v>
      </c>
      <c r="Y954" s="25">
        <f t="shared" si="305"/>
        <v>0</v>
      </c>
      <c r="Z954" s="25">
        <f t="shared" si="306"/>
        <v>0</v>
      </c>
      <c r="AA954" s="25">
        <f t="shared" si="307"/>
        <v>0</v>
      </c>
      <c r="AB954" s="25">
        <f t="shared" si="308"/>
        <v>0</v>
      </c>
      <c r="AC954" s="25">
        <f t="shared" si="309"/>
        <v>0</v>
      </c>
      <c r="AD954" s="25">
        <f t="shared" si="313"/>
        <v>0</v>
      </c>
      <c r="AE954" s="25">
        <f t="shared" si="310"/>
        <v>0</v>
      </c>
      <c r="AF954" s="48">
        <f t="shared" si="311"/>
        <v>0</v>
      </c>
      <c r="AH954" s="25">
        <f t="shared" si="312"/>
        <v>0</v>
      </c>
    </row>
    <row r="955" spans="1:34" hidden="1" outlineLevel="2" x14ac:dyDescent="0.25">
      <c r="B955" t="s">
        <v>463</v>
      </c>
      <c r="C955" s="73">
        <f>C954</f>
        <v>4</v>
      </c>
      <c r="D955" s="73" t="s">
        <v>693</v>
      </c>
      <c r="E955" s="73">
        <f>E954</f>
        <v>10</v>
      </c>
      <c r="F955" s="73">
        <f>F954</f>
        <v>21</v>
      </c>
      <c r="G955" s="73">
        <f>G954</f>
        <v>12</v>
      </c>
      <c r="H955" s="73">
        <f>H954</f>
        <v>1</v>
      </c>
      <c r="M955" s="2"/>
      <c r="N955" s="73">
        <f>N954</f>
        <v>-1</v>
      </c>
      <c r="O955" s="73" t="str">
        <f>O954</f>
        <v>N</v>
      </c>
      <c r="P955" s="45" t="str">
        <f t="shared" si="314"/>
        <v>Beide</v>
      </c>
      <c r="Q955" s="73"/>
      <c r="R955" s="73"/>
      <c r="S955" s="73"/>
      <c r="T955" s="73">
        <f>T954</f>
        <v>14</v>
      </c>
      <c r="V955" s="74">
        <f>V954*3</f>
        <v>90000</v>
      </c>
      <c r="X955">
        <f t="shared" si="304"/>
        <v>0</v>
      </c>
      <c r="Y955">
        <f t="shared" si="305"/>
        <v>0</v>
      </c>
      <c r="Z955">
        <f t="shared" si="306"/>
        <v>0</v>
      </c>
      <c r="AA955">
        <f t="shared" si="307"/>
        <v>0</v>
      </c>
      <c r="AB955">
        <f t="shared" si="308"/>
        <v>0</v>
      </c>
      <c r="AC955">
        <f t="shared" si="309"/>
        <v>0</v>
      </c>
      <c r="AD955">
        <f t="shared" si="313"/>
        <v>0</v>
      </c>
      <c r="AE955">
        <f t="shared" si="310"/>
        <v>0</v>
      </c>
      <c r="AF955" s="3">
        <f t="shared" si="311"/>
        <v>0</v>
      </c>
      <c r="AH955">
        <f t="shared" si="312"/>
        <v>0</v>
      </c>
    </row>
    <row r="956" spans="1:34" hidden="1" outlineLevel="2" x14ac:dyDescent="0.25">
      <c r="B956" t="s">
        <v>279</v>
      </c>
      <c r="C956" s="73">
        <f>C954</f>
        <v>4</v>
      </c>
      <c r="D956" s="73" t="s">
        <v>683</v>
      </c>
      <c r="E956" s="73">
        <f>E954*0.8</f>
        <v>8</v>
      </c>
      <c r="F956" s="73">
        <f>F954</f>
        <v>21</v>
      </c>
      <c r="G956" s="73">
        <f>G954</f>
        <v>12</v>
      </c>
      <c r="H956" s="73">
        <f>H954</f>
        <v>1</v>
      </c>
      <c r="M956" s="2"/>
      <c r="N956" s="73">
        <f>N954</f>
        <v>-1</v>
      </c>
      <c r="O956" s="73" t="str">
        <f>O954</f>
        <v>N</v>
      </c>
      <c r="P956" s="45" t="str">
        <f t="shared" si="314"/>
        <v>Beide</v>
      </c>
      <c r="Q956" s="73"/>
      <c r="R956" s="73"/>
      <c r="S956" s="73"/>
      <c r="T956" s="73">
        <f>T954</f>
        <v>14</v>
      </c>
      <c r="V956" s="74">
        <f>V954*1.5</f>
        <v>45000</v>
      </c>
      <c r="X956">
        <f t="shared" si="304"/>
        <v>0</v>
      </c>
      <c r="Y956">
        <f t="shared" si="305"/>
        <v>0</v>
      </c>
      <c r="Z956">
        <f t="shared" si="306"/>
        <v>0</v>
      </c>
      <c r="AA956">
        <f t="shared" si="307"/>
        <v>0</v>
      </c>
      <c r="AB956">
        <f t="shared" si="308"/>
        <v>0</v>
      </c>
      <c r="AC956">
        <f t="shared" si="309"/>
        <v>0</v>
      </c>
      <c r="AD956">
        <f t="shared" si="313"/>
        <v>0</v>
      </c>
      <c r="AE956">
        <f t="shared" si="310"/>
        <v>0</v>
      </c>
      <c r="AF956" s="3">
        <f t="shared" si="311"/>
        <v>0</v>
      </c>
      <c r="AH956">
        <f t="shared" si="312"/>
        <v>0</v>
      </c>
    </row>
    <row r="957" spans="1:34" hidden="1" outlineLevel="2" x14ac:dyDescent="0.25">
      <c r="B957" t="s">
        <v>473</v>
      </c>
      <c r="C957" s="73">
        <f>C954</f>
        <v>4</v>
      </c>
      <c r="D957" s="73" t="s">
        <v>684</v>
      </c>
      <c r="E957" s="73">
        <f>E954</f>
        <v>10</v>
      </c>
      <c r="F957" s="73">
        <f>F954</f>
        <v>21</v>
      </c>
      <c r="G957" s="73">
        <f>G954</f>
        <v>12</v>
      </c>
      <c r="H957" s="73">
        <f>H954</f>
        <v>1</v>
      </c>
      <c r="M957" s="2"/>
      <c r="N957" s="73">
        <f>N954</f>
        <v>-1</v>
      </c>
      <c r="O957" s="73" t="str">
        <f>O954</f>
        <v>N</v>
      </c>
      <c r="P957" s="45" t="str">
        <f t="shared" si="314"/>
        <v>Beide</v>
      </c>
      <c r="Q957" s="73"/>
      <c r="R957" s="73"/>
      <c r="S957" s="73"/>
      <c r="T957" s="73">
        <f>T954</f>
        <v>14</v>
      </c>
      <c r="V957" s="74">
        <f>V954*2</f>
        <v>60000</v>
      </c>
      <c r="X957">
        <f t="shared" si="304"/>
        <v>0</v>
      </c>
      <c r="Y957">
        <f t="shared" si="305"/>
        <v>0</v>
      </c>
      <c r="Z957">
        <f t="shared" si="306"/>
        <v>0</v>
      </c>
      <c r="AA957">
        <f t="shared" si="307"/>
        <v>0</v>
      </c>
      <c r="AB957">
        <f t="shared" si="308"/>
        <v>0</v>
      </c>
      <c r="AC957">
        <f t="shared" si="309"/>
        <v>0</v>
      </c>
      <c r="AD957">
        <f t="shared" si="313"/>
        <v>0</v>
      </c>
      <c r="AE957">
        <f t="shared" si="310"/>
        <v>0</v>
      </c>
      <c r="AF957" s="3">
        <f t="shared" si="311"/>
        <v>0</v>
      </c>
      <c r="AH957">
        <f t="shared" si="312"/>
        <v>0</v>
      </c>
    </row>
    <row r="958" spans="1:34" hidden="1" outlineLevel="2" x14ac:dyDescent="0.25">
      <c r="B958" t="s">
        <v>476</v>
      </c>
      <c r="C958" s="73">
        <f>C954</f>
        <v>4</v>
      </c>
      <c r="D958" s="73" t="s">
        <v>684</v>
      </c>
      <c r="E958" s="73">
        <f>E954</f>
        <v>10</v>
      </c>
      <c r="F958" s="73">
        <f>F954</f>
        <v>21</v>
      </c>
      <c r="G958" s="73">
        <f>G954</f>
        <v>12</v>
      </c>
      <c r="H958" s="73">
        <f>H954</f>
        <v>1</v>
      </c>
      <c r="M958" s="2"/>
      <c r="N958" s="73">
        <f>N954</f>
        <v>-1</v>
      </c>
      <c r="O958" s="73" t="str">
        <f>O954</f>
        <v>N</v>
      </c>
      <c r="P958" s="45" t="str">
        <f t="shared" si="314"/>
        <v>Beide</v>
      </c>
      <c r="Q958" s="73"/>
      <c r="R958" s="73"/>
      <c r="S958" s="73"/>
      <c r="T958" s="73">
        <f>T954</f>
        <v>14</v>
      </c>
      <c r="V958" s="74">
        <f>V954*3</f>
        <v>90000</v>
      </c>
      <c r="X958">
        <f t="shared" si="304"/>
        <v>0</v>
      </c>
      <c r="Y958">
        <f t="shared" si="305"/>
        <v>0</v>
      </c>
      <c r="Z958">
        <f t="shared" si="306"/>
        <v>0</v>
      </c>
      <c r="AA958">
        <f t="shared" si="307"/>
        <v>0</v>
      </c>
      <c r="AB958">
        <f t="shared" si="308"/>
        <v>0</v>
      </c>
      <c r="AC958">
        <f t="shared" si="309"/>
        <v>0</v>
      </c>
      <c r="AD958">
        <f t="shared" si="313"/>
        <v>0</v>
      </c>
      <c r="AE958">
        <f t="shared" si="310"/>
        <v>0</v>
      </c>
      <c r="AF958" s="3">
        <f t="shared" si="311"/>
        <v>0</v>
      </c>
      <c r="AH958">
        <f t="shared" si="312"/>
        <v>0</v>
      </c>
    </row>
    <row r="959" spans="1:34" hidden="1" outlineLevel="2" x14ac:dyDescent="0.25">
      <c r="B959" t="s">
        <v>475</v>
      </c>
      <c r="C959" s="73">
        <f>C954</f>
        <v>4</v>
      </c>
      <c r="D959" s="73" t="s">
        <v>684</v>
      </c>
      <c r="E959" s="73">
        <f>E954</f>
        <v>10</v>
      </c>
      <c r="F959" s="73">
        <f>F954</f>
        <v>21</v>
      </c>
      <c r="G959" s="73">
        <f>G954</f>
        <v>12</v>
      </c>
      <c r="H959" s="73">
        <f>H954</f>
        <v>1</v>
      </c>
      <c r="M959" s="2"/>
      <c r="N959" s="73">
        <f>N954</f>
        <v>-1</v>
      </c>
      <c r="O959" s="73" t="str">
        <f>O954</f>
        <v>N</v>
      </c>
      <c r="P959" s="45" t="str">
        <f t="shared" si="314"/>
        <v>Beide</v>
      </c>
      <c r="Q959" s="73"/>
      <c r="R959" s="73"/>
      <c r="S959" s="73"/>
      <c r="T959" s="73">
        <f>T954</f>
        <v>14</v>
      </c>
      <c r="V959" s="74">
        <f>V954</f>
        <v>30000</v>
      </c>
      <c r="X959">
        <f t="shared" si="304"/>
        <v>0</v>
      </c>
      <c r="Y959">
        <f t="shared" si="305"/>
        <v>0</v>
      </c>
      <c r="Z959">
        <f t="shared" si="306"/>
        <v>0</v>
      </c>
      <c r="AA959">
        <f t="shared" si="307"/>
        <v>0</v>
      </c>
      <c r="AB959">
        <f t="shared" si="308"/>
        <v>0</v>
      </c>
      <c r="AC959">
        <f t="shared" si="309"/>
        <v>0</v>
      </c>
      <c r="AD959">
        <f t="shared" si="313"/>
        <v>0</v>
      </c>
      <c r="AE959">
        <f t="shared" si="310"/>
        <v>0</v>
      </c>
      <c r="AF959" s="3">
        <f t="shared" si="311"/>
        <v>0</v>
      </c>
      <c r="AH959">
        <f t="shared" si="312"/>
        <v>0</v>
      </c>
    </row>
    <row r="960" spans="1:34" hidden="1" outlineLevel="2" x14ac:dyDescent="0.25">
      <c r="B960" t="s">
        <v>474</v>
      </c>
      <c r="C960" s="73">
        <f>C954</f>
        <v>4</v>
      </c>
      <c r="D960" s="73" t="s">
        <v>684</v>
      </c>
      <c r="E960" s="73">
        <f>E954</f>
        <v>10</v>
      </c>
      <c r="F960" s="73">
        <f>F954</f>
        <v>21</v>
      </c>
      <c r="G960" s="73">
        <f>G954</f>
        <v>12</v>
      </c>
      <c r="H960" s="73">
        <f>H954</f>
        <v>1</v>
      </c>
      <c r="M960" s="2"/>
      <c r="N960" s="73">
        <f>N954</f>
        <v>-1</v>
      </c>
      <c r="O960" s="73" t="str">
        <f>O954</f>
        <v>N</v>
      </c>
      <c r="P960" s="45" t="str">
        <f t="shared" si="314"/>
        <v>Beide</v>
      </c>
      <c r="Q960" s="73"/>
      <c r="R960" s="73"/>
      <c r="S960" s="73"/>
      <c r="T960" s="73">
        <f>T954</f>
        <v>14</v>
      </c>
      <c r="V960" s="74">
        <f>V954*4</f>
        <v>120000</v>
      </c>
      <c r="X960">
        <f t="shared" si="304"/>
        <v>0</v>
      </c>
      <c r="Y960">
        <f t="shared" si="305"/>
        <v>0</v>
      </c>
      <c r="Z960">
        <f t="shared" si="306"/>
        <v>0</v>
      </c>
      <c r="AA960">
        <f t="shared" si="307"/>
        <v>0</v>
      </c>
      <c r="AB960">
        <f t="shared" si="308"/>
        <v>0</v>
      </c>
      <c r="AC960">
        <f t="shared" si="309"/>
        <v>0</v>
      </c>
      <c r="AD960">
        <f t="shared" si="313"/>
        <v>0</v>
      </c>
      <c r="AE960">
        <f t="shared" si="310"/>
        <v>0</v>
      </c>
      <c r="AF960" s="3">
        <f t="shared" si="311"/>
        <v>0</v>
      </c>
      <c r="AH960">
        <f t="shared" si="312"/>
        <v>0</v>
      </c>
    </row>
    <row r="961" spans="1:34" hidden="1" outlineLevel="2" x14ac:dyDescent="0.25">
      <c r="B961" t="s">
        <v>480</v>
      </c>
      <c r="C961" s="73">
        <f>C954</f>
        <v>4</v>
      </c>
      <c r="D961" s="73" t="s">
        <v>684</v>
      </c>
      <c r="E961" s="73">
        <f>E954</f>
        <v>10</v>
      </c>
      <c r="F961" s="73">
        <f>F954</f>
        <v>21</v>
      </c>
      <c r="G961" s="73">
        <f>G954</f>
        <v>12</v>
      </c>
      <c r="H961" s="73">
        <f>H954</f>
        <v>1</v>
      </c>
      <c r="M961" s="2"/>
      <c r="N961" s="73">
        <f>N954</f>
        <v>-1</v>
      </c>
      <c r="O961" s="73" t="str">
        <f>O954</f>
        <v>N</v>
      </c>
      <c r="P961" s="45" t="str">
        <f t="shared" si="314"/>
        <v>Beide</v>
      </c>
      <c r="Q961" s="73"/>
      <c r="R961" s="73"/>
      <c r="S961" s="73"/>
      <c r="T961" s="73">
        <f>T954</f>
        <v>14</v>
      </c>
      <c r="V961" s="74">
        <f>V954*2.5</f>
        <v>75000</v>
      </c>
      <c r="X961">
        <f t="shared" si="304"/>
        <v>0</v>
      </c>
      <c r="Y961">
        <f t="shared" si="305"/>
        <v>0</v>
      </c>
      <c r="Z961">
        <f t="shared" si="306"/>
        <v>0</v>
      </c>
      <c r="AA961">
        <f t="shared" si="307"/>
        <v>0</v>
      </c>
      <c r="AB961">
        <f t="shared" si="308"/>
        <v>0</v>
      </c>
      <c r="AC961">
        <f t="shared" si="309"/>
        <v>0</v>
      </c>
      <c r="AD961">
        <f t="shared" si="313"/>
        <v>0</v>
      </c>
      <c r="AE961">
        <f t="shared" si="310"/>
        <v>0</v>
      </c>
      <c r="AF961" s="3">
        <f t="shared" si="311"/>
        <v>0</v>
      </c>
      <c r="AH961">
        <f t="shared" si="312"/>
        <v>0</v>
      </c>
    </row>
    <row r="962" spans="1:34" hidden="1" outlineLevel="2" x14ac:dyDescent="0.25">
      <c r="B962" t="s">
        <v>481</v>
      </c>
      <c r="C962" s="73">
        <f>C954</f>
        <v>4</v>
      </c>
      <c r="D962" s="73" t="s">
        <v>684</v>
      </c>
      <c r="E962" s="73">
        <f>E954</f>
        <v>10</v>
      </c>
      <c r="F962" s="73">
        <f>F954</f>
        <v>21</v>
      </c>
      <c r="G962" s="73">
        <f>G954/2</f>
        <v>6</v>
      </c>
      <c r="H962" s="73">
        <f>H954</f>
        <v>1</v>
      </c>
      <c r="M962" s="2"/>
      <c r="N962" s="73">
        <f>N954+2</f>
        <v>1</v>
      </c>
      <c r="O962" s="73" t="str">
        <f>O954</f>
        <v>N</v>
      </c>
      <c r="P962" s="45" t="str">
        <f t="shared" si="314"/>
        <v>Beide</v>
      </c>
      <c r="Q962" s="73"/>
      <c r="R962" s="73"/>
      <c r="S962" s="73"/>
      <c r="T962" s="73">
        <f>T954</f>
        <v>14</v>
      </c>
      <c r="V962" s="74">
        <f>V954*2</f>
        <v>60000</v>
      </c>
      <c r="X962">
        <f t="shared" ref="X962:X1023" si="315">C962*(I962+J962+K962+L962)/(1+H962)</f>
        <v>0</v>
      </c>
      <c r="Y962">
        <f t="shared" ref="Y962:Y1023" si="316">Q962*(I962+J962)+M962/G962</f>
        <v>0</v>
      </c>
      <c r="Z962">
        <f t="shared" ref="Z962:Z1023" si="317">R962*(I962+J962)+M962/G962</f>
        <v>0</v>
      </c>
      <c r="AA962">
        <f t="shared" ref="AA962:AA1023" si="318">S962*(I962+J962+K962+L962)+T962*(M962/G962)</f>
        <v>0</v>
      </c>
      <c r="AB962">
        <f t="shared" ref="AB962:AB1023" si="319">15*M962/G962</f>
        <v>0</v>
      </c>
      <c r="AC962">
        <f t="shared" ref="AC962:AC1023" si="320">E962*(I962+J962+K962+L962)/(H962+1)</f>
        <v>0</v>
      </c>
      <c r="AD962">
        <f t="shared" si="313"/>
        <v>0</v>
      </c>
      <c r="AE962">
        <f t="shared" ref="AE962:AE1023" si="321">IF(AD962&gt;0,S962*(I962+J962)*0.25,0)</f>
        <v>0</v>
      </c>
      <c r="AF962" s="3">
        <f t="shared" ref="AF962:AF1023" si="322">U962*(I962+J962+K962+L962)+V962/G962*M962</f>
        <v>0</v>
      </c>
      <c r="AH962">
        <f t="shared" ref="AH962:AH1023" si="323">(K962+L962)*Q962*1.1</f>
        <v>0</v>
      </c>
    </row>
    <row r="963" spans="1:34" hidden="1" outlineLevel="2" x14ac:dyDescent="0.25">
      <c r="B963" t="s">
        <v>477</v>
      </c>
      <c r="C963" s="73">
        <f>C954</f>
        <v>4</v>
      </c>
      <c r="D963" s="73" t="s">
        <v>684</v>
      </c>
      <c r="E963" s="73">
        <f>E954</f>
        <v>10</v>
      </c>
      <c r="F963" s="73">
        <f>F954</f>
        <v>21</v>
      </c>
      <c r="G963" s="73">
        <f>G954</f>
        <v>12</v>
      </c>
      <c r="H963" s="73">
        <f>H954</f>
        <v>1</v>
      </c>
      <c r="M963" s="2"/>
      <c r="N963" s="73">
        <f>N954</f>
        <v>-1</v>
      </c>
      <c r="O963" s="73" t="str">
        <f>O954</f>
        <v>N</v>
      </c>
      <c r="P963" s="45" t="str">
        <f t="shared" si="314"/>
        <v>Beide</v>
      </c>
      <c r="Q963" s="73"/>
      <c r="R963" s="73"/>
      <c r="S963" s="73"/>
      <c r="T963" s="73">
        <f>T954</f>
        <v>14</v>
      </c>
      <c r="V963" s="74">
        <f>V954*3</f>
        <v>90000</v>
      </c>
      <c r="X963">
        <f t="shared" si="315"/>
        <v>0</v>
      </c>
      <c r="Y963">
        <f t="shared" si="316"/>
        <v>0</v>
      </c>
      <c r="Z963">
        <f t="shared" si="317"/>
        <v>0</v>
      </c>
      <c r="AA963">
        <f t="shared" si="318"/>
        <v>0</v>
      </c>
      <c r="AB963">
        <f t="shared" si="319"/>
        <v>0</v>
      </c>
      <c r="AC963">
        <f t="shared" si="320"/>
        <v>0</v>
      </c>
      <c r="AD963">
        <f t="shared" si="313"/>
        <v>0</v>
      </c>
      <c r="AE963">
        <f t="shared" si="321"/>
        <v>0</v>
      </c>
      <c r="AF963" s="3">
        <f t="shared" si="322"/>
        <v>0</v>
      </c>
      <c r="AH963">
        <f t="shared" si="323"/>
        <v>0</v>
      </c>
    </row>
    <row r="964" spans="1:34" hidden="1" outlineLevel="2" x14ac:dyDescent="0.25">
      <c r="B964" t="s">
        <v>462</v>
      </c>
      <c r="C964" s="73">
        <f>C954</f>
        <v>4</v>
      </c>
      <c r="D964" s="73" t="s">
        <v>684</v>
      </c>
      <c r="E964" s="73">
        <f>E954</f>
        <v>10</v>
      </c>
      <c r="F964" s="73">
        <f>F954</f>
        <v>21</v>
      </c>
      <c r="G964" s="73">
        <f>G954</f>
        <v>12</v>
      </c>
      <c r="H964" s="73">
        <f>H954</f>
        <v>1</v>
      </c>
      <c r="M964" s="2"/>
      <c r="N964" s="73">
        <f>N954</f>
        <v>-1</v>
      </c>
      <c r="O964" s="73" t="str">
        <f>O954</f>
        <v>N</v>
      </c>
      <c r="P964" s="45" t="str">
        <f t="shared" si="314"/>
        <v>Beide</v>
      </c>
      <c r="Q964" s="73"/>
      <c r="R964" s="73"/>
      <c r="S964" s="73"/>
      <c r="T964" s="73">
        <f>T954</f>
        <v>14</v>
      </c>
      <c r="V964" s="74">
        <f>V954*5</f>
        <v>150000</v>
      </c>
      <c r="X964">
        <f t="shared" si="315"/>
        <v>0</v>
      </c>
      <c r="Y964">
        <f t="shared" si="316"/>
        <v>0</v>
      </c>
      <c r="Z964">
        <f t="shared" si="317"/>
        <v>0</v>
      </c>
      <c r="AA964">
        <f t="shared" si="318"/>
        <v>0</v>
      </c>
      <c r="AB964">
        <f t="shared" si="319"/>
        <v>0</v>
      </c>
      <c r="AC964">
        <f t="shared" si="320"/>
        <v>0</v>
      </c>
      <c r="AD964">
        <f t="shared" si="313"/>
        <v>0</v>
      </c>
      <c r="AE964">
        <f t="shared" si="321"/>
        <v>0</v>
      </c>
      <c r="AF964" s="3">
        <f t="shared" si="322"/>
        <v>0</v>
      </c>
      <c r="AH964">
        <f t="shared" si="323"/>
        <v>0</v>
      </c>
    </row>
    <row r="965" spans="1:34" hidden="1" outlineLevel="2" x14ac:dyDescent="0.25">
      <c r="B965" t="s">
        <v>457</v>
      </c>
      <c r="C965" s="73">
        <f>C954</f>
        <v>4</v>
      </c>
      <c r="D965" s="73" t="s">
        <v>684</v>
      </c>
      <c r="E965" s="73">
        <f>E954</f>
        <v>10</v>
      </c>
      <c r="F965" s="73">
        <f>F954</f>
        <v>21</v>
      </c>
      <c r="G965" s="73">
        <f>G954</f>
        <v>12</v>
      </c>
      <c r="H965" s="73">
        <f>H954</f>
        <v>1</v>
      </c>
      <c r="M965" s="2"/>
      <c r="N965" s="73">
        <f>N954</f>
        <v>-1</v>
      </c>
      <c r="O965" s="73" t="str">
        <f>O954</f>
        <v>N</v>
      </c>
      <c r="P965" s="45" t="str">
        <f t="shared" si="314"/>
        <v>Beide</v>
      </c>
      <c r="Q965" s="73"/>
      <c r="R965" s="73"/>
      <c r="S965" s="73"/>
      <c r="T965" s="73">
        <f>T954</f>
        <v>14</v>
      </c>
      <c r="V965" s="74">
        <f>V954*2</f>
        <v>60000</v>
      </c>
      <c r="X965">
        <f t="shared" si="315"/>
        <v>0</v>
      </c>
      <c r="Y965">
        <f t="shared" si="316"/>
        <v>0</v>
      </c>
      <c r="Z965">
        <f t="shared" si="317"/>
        <v>0</v>
      </c>
      <c r="AA965">
        <f t="shared" si="318"/>
        <v>0</v>
      </c>
      <c r="AB965">
        <f t="shared" si="319"/>
        <v>0</v>
      </c>
      <c r="AC965">
        <f t="shared" si="320"/>
        <v>0</v>
      </c>
      <c r="AD965">
        <f t="shared" si="313"/>
        <v>0</v>
      </c>
      <c r="AE965">
        <f t="shared" si="321"/>
        <v>0</v>
      </c>
      <c r="AF965" s="3">
        <f t="shared" si="322"/>
        <v>0</v>
      </c>
      <c r="AH965">
        <f t="shared" si="323"/>
        <v>0</v>
      </c>
    </row>
    <row r="966" spans="1:34" hidden="1" outlineLevel="2" x14ac:dyDescent="0.25">
      <c r="B966" t="s">
        <v>464</v>
      </c>
      <c r="C966" s="73">
        <f>C954</f>
        <v>4</v>
      </c>
      <c r="D966" s="73" t="s">
        <v>684</v>
      </c>
      <c r="E966" s="73">
        <f>E954</f>
        <v>10</v>
      </c>
      <c r="F966" s="73">
        <f>F954</f>
        <v>21</v>
      </c>
      <c r="G966" s="73">
        <f>G954</f>
        <v>12</v>
      </c>
      <c r="H966" s="73">
        <f>H954</f>
        <v>1</v>
      </c>
      <c r="M966" s="2"/>
      <c r="N966" s="73">
        <f>N954</f>
        <v>-1</v>
      </c>
      <c r="O966" s="73" t="str">
        <f>O954</f>
        <v>N</v>
      </c>
      <c r="P966" s="45" t="str">
        <f t="shared" si="314"/>
        <v>Beide</v>
      </c>
      <c r="Q966" s="73"/>
      <c r="R966" s="73"/>
      <c r="S966" s="73"/>
      <c r="T966" s="73">
        <f>T954</f>
        <v>14</v>
      </c>
      <c r="V966" s="74">
        <f>V954*4</f>
        <v>120000</v>
      </c>
      <c r="X966">
        <f t="shared" si="315"/>
        <v>0</v>
      </c>
      <c r="Y966">
        <f t="shared" si="316"/>
        <v>0</v>
      </c>
      <c r="Z966">
        <f t="shared" si="317"/>
        <v>0</v>
      </c>
      <c r="AA966">
        <f t="shared" si="318"/>
        <v>0</v>
      </c>
      <c r="AB966">
        <f t="shared" si="319"/>
        <v>0</v>
      </c>
      <c r="AC966">
        <f t="shared" si="320"/>
        <v>0</v>
      </c>
      <c r="AD966">
        <f t="shared" si="313"/>
        <v>0</v>
      </c>
      <c r="AE966">
        <f t="shared" si="321"/>
        <v>0</v>
      </c>
      <c r="AF966" s="3">
        <f t="shared" si="322"/>
        <v>0</v>
      </c>
      <c r="AH966">
        <f t="shared" si="323"/>
        <v>0</v>
      </c>
    </row>
    <row r="967" spans="1:34" hidden="1" outlineLevel="2" x14ac:dyDescent="0.25">
      <c r="B967" t="s">
        <v>458</v>
      </c>
      <c r="C967" s="73">
        <f>C954</f>
        <v>4</v>
      </c>
      <c r="D967" s="73" t="s">
        <v>684</v>
      </c>
      <c r="E967" s="73">
        <f>E954</f>
        <v>10</v>
      </c>
      <c r="F967" s="73">
        <f>F954</f>
        <v>21</v>
      </c>
      <c r="G967" s="73">
        <f>G954</f>
        <v>12</v>
      </c>
      <c r="H967" s="73">
        <f>H954</f>
        <v>1</v>
      </c>
      <c r="M967" s="2"/>
      <c r="N967" s="73">
        <f>N954</f>
        <v>-1</v>
      </c>
      <c r="O967" s="73" t="str">
        <f>O954</f>
        <v>N</v>
      </c>
      <c r="P967" s="45" t="str">
        <f t="shared" si="314"/>
        <v>Beide</v>
      </c>
      <c r="Q967" s="73"/>
      <c r="R967" s="73"/>
      <c r="S967" s="73"/>
      <c r="T967" s="73">
        <f>T954*1.2</f>
        <v>16.8</v>
      </c>
      <c r="V967" s="74">
        <f>V954*2</f>
        <v>60000</v>
      </c>
      <c r="X967">
        <f t="shared" si="315"/>
        <v>0</v>
      </c>
      <c r="Y967">
        <f t="shared" si="316"/>
        <v>0</v>
      </c>
      <c r="Z967">
        <f t="shared" si="317"/>
        <v>0</v>
      </c>
      <c r="AA967">
        <f t="shared" si="318"/>
        <v>0</v>
      </c>
      <c r="AB967">
        <f t="shared" si="319"/>
        <v>0</v>
      </c>
      <c r="AC967">
        <f t="shared" si="320"/>
        <v>0</v>
      </c>
      <c r="AD967">
        <f t="shared" si="313"/>
        <v>0</v>
      </c>
      <c r="AE967">
        <f t="shared" si="321"/>
        <v>0</v>
      </c>
      <c r="AF967" s="3">
        <f t="shared" si="322"/>
        <v>0</v>
      </c>
      <c r="AH967">
        <f t="shared" si="323"/>
        <v>0</v>
      </c>
    </row>
    <row r="968" spans="1:34" hidden="1" outlineLevel="2" x14ac:dyDescent="0.25">
      <c r="B968" t="s">
        <v>233</v>
      </c>
      <c r="C968" s="73">
        <f>C954</f>
        <v>4</v>
      </c>
      <c r="D968" s="73" t="s">
        <v>684</v>
      </c>
      <c r="E968" s="73">
        <f>E954</f>
        <v>10</v>
      </c>
      <c r="F968" s="73">
        <f>F954</f>
        <v>21</v>
      </c>
      <c r="G968" s="73">
        <f>G954</f>
        <v>12</v>
      </c>
      <c r="H968" s="73">
        <f>H954</f>
        <v>1</v>
      </c>
      <c r="M968" s="2"/>
      <c r="N968" s="73">
        <f>N954</f>
        <v>-1</v>
      </c>
      <c r="O968" s="73" t="str">
        <f>O954</f>
        <v>N</v>
      </c>
      <c r="P968" s="45" t="str">
        <f t="shared" si="314"/>
        <v>Beide</v>
      </c>
      <c r="Q968" s="73"/>
      <c r="R968" s="73"/>
      <c r="S968" s="73"/>
      <c r="T968" s="73">
        <f>T954</f>
        <v>14</v>
      </c>
      <c r="V968" s="74">
        <f>V954*1.5</f>
        <v>45000</v>
      </c>
      <c r="X968">
        <f t="shared" si="315"/>
        <v>0</v>
      </c>
      <c r="Y968">
        <f t="shared" si="316"/>
        <v>0</v>
      </c>
      <c r="Z968">
        <f t="shared" si="317"/>
        <v>0</v>
      </c>
      <c r="AA968">
        <f t="shared" si="318"/>
        <v>0</v>
      </c>
      <c r="AB968">
        <f t="shared" si="319"/>
        <v>0</v>
      </c>
      <c r="AC968">
        <f t="shared" si="320"/>
        <v>0</v>
      </c>
      <c r="AD968">
        <f t="shared" si="313"/>
        <v>0</v>
      </c>
      <c r="AE968">
        <f t="shared" si="321"/>
        <v>0</v>
      </c>
      <c r="AF968" s="3">
        <f t="shared" si="322"/>
        <v>0</v>
      </c>
      <c r="AH968">
        <f t="shared" si="323"/>
        <v>0</v>
      </c>
    </row>
    <row r="969" spans="1:34" hidden="1" outlineLevel="2" x14ac:dyDescent="0.25">
      <c r="B969" t="s">
        <v>478</v>
      </c>
      <c r="C969" s="73">
        <f>C954</f>
        <v>4</v>
      </c>
      <c r="D969" s="73" t="s">
        <v>684</v>
      </c>
      <c r="E969" s="73">
        <f>E954</f>
        <v>10</v>
      </c>
      <c r="F969" s="73">
        <f>F954</f>
        <v>21</v>
      </c>
      <c r="G969" s="73">
        <f>G954</f>
        <v>12</v>
      </c>
      <c r="H969" s="73">
        <f>H954</f>
        <v>1</v>
      </c>
      <c r="M969" s="2"/>
      <c r="N969" s="73">
        <f>N954</f>
        <v>-1</v>
      </c>
      <c r="O969" s="73" t="str">
        <f>O954</f>
        <v>N</v>
      </c>
      <c r="P969" s="45" t="str">
        <f t="shared" si="314"/>
        <v>Beide</v>
      </c>
      <c r="Q969" s="73"/>
      <c r="R969" s="73"/>
      <c r="S969" s="73"/>
      <c r="T969" s="73">
        <f>T954</f>
        <v>14</v>
      </c>
      <c r="V969" s="74">
        <f>V954*2</f>
        <v>60000</v>
      </c>
      <c r="X969">
        <f t="shared" si="315"/>
        <v>0</v>
      </c>
      <c r="Y969">
        <f t="shared" si="316"/>
        <v>0</v>
      </c>
      <c r="Z969">
        <f t="shared" si="317"/>
        <v>0</v>
      </c>
      <c r="AA969">
        <f t="shared" si="318"/>
        <v>0</v>
      </c>
      <c r="AB969">
        <f t="shared" si="319"/>
        <v>0</v>
      </c>
      <c r="AC969">
        <f t="shared" si="320"/>
        <v>0</v>
      </c>
      <c r="AD969">
        <f t="shared" ref="AD969:AD1032" si="324">(I969+J969)*Q969*IF(O969="J",IF(P969="Innere Sphäre",0.25,0)+IF(P969="Clan",0.2,0)+IF(P969="Beide",0.2,0),0)</f>
        <v>0</v>
      </c>
      <c r="AE969">
        <f t="shared" si="321"/>
        <v>0</v>
      </c>
      <c r="AF969" s="3">
        <f t="shared" si="322"/>
        <v>0</v>
      </c>
      <c r="AH969">
        <f t="shared" si="323"/>
        <v>0</v>
      </c>
    </row>
    <row r="970" spans="1:34" hidden="1" outlineLevel="2" x14ac:dyDescent="0.25">
      <c r="B970" t="s">
        <v>479</v>
      </c>
      <c r="C970" s="73">
        <f>C954</f>
        <v>4</v>
      </c>
      <c r="D970" s="73" t="s">
        <v>684</v>
      </c>
      <c r="E970" s="73">
        <f>E954</f>
        <v>10</v>
      </c>
      <c r="F970" s="73">
        <f>F954</f>
        <v>21</v>
      </c>
      <c r="G970" s="73">
        <f>G954</f>
        <v>12</v>
      </c>
      <c r="H970" s="73">
        <f>H954</f>
        <v>1</v>
      </c>
      <c r="M970" s="2"/>
      <c r="N970" s="73">
        <f>N954</f>
        <v>-1</v>
      </c>
      <c r="O970" s="73" t="str">
        <f>O954</f>
        <v>N</v>
      </c>
      <c r="P970" s="45" t="str">
        <f t="shared" si="314"/>
        <v>Beide</v>
      </c>
      <c r="Q970" s="73"/>
      <c r="R970" s="73"/>
      <c r="S970" s="73"/>
      <c r="T970" s="73">
        <f>T954</f>
        <v>14</v>
      </c>
      <c r="V970" s="74">
        <f>V954*3</f>
        <v>90000</v>
      </c>
      <c r="X970">
        <f t="shared" si="315"/>
        <v>0</v>
      </c>
      <c r="Y970">
        <f t="shared" si="316"/>
        <v>0</v>
      </c>
      <c r="Z970">
        <f t="shared" si="317"/>
        <v>0</v>
      </c>
      <c r="AA970">
        <f t="shared" si="318"/>
        <v>0</v>
      </c>
      <c r="AB970">
        <f t="shared" si="319"/>
        <v>0</v>
      </c>
      <c r="AC970">
        <f t="shared" si="320"/>
        <v>0</v>
      </c>
      <c r="AD970">
        <f t="shared" si="324"/>
        <v>0</v>
      </c>
      <c r="AE970">
        <f t="shared" si="321"/>
        <v>0</v>
      </c>
      <c r="AF970" s="3">
        <f t="shared" si="322"/>
        <v>0</v>
      </c>
      <c r="AH970">
        <f t="shared" si="323"/>
        <v>0</v>
      </c>
    </row>
    <row r="971" spans="1:34" hidden="1" outlineLevel="2" x14ac:dyDescent="0.25">
      <c r="B971" t="s">
        <v>459</v>
      </c>
      <c r="C971" s="73">
        <f>C954</f>
        <v>4</v>
      </c>
      <c r="D971" s="73" t="s">
        <v>683</v>
      </c>
      <c r="E971" s="73">
        <f>E954</f>
        <v>10</v>
      </c>
      <c r="F971" s="73">
        <f>F954</f>
        <v>21</v>
      </c>
      <c r="G971" s="73">
        <f>G954</f>
        <v>12</v>
      </c>
      <c r="H971" s="73">
        <f>H954</f>
        <v>1</v>
      </c>
      <c r="M971" s="2"/>
      <c r="N971" s="73">
        <f>N954</f>
        <v>-1</v>
      </c>
      <c r="O971" s="73" t="str">
        <f>O954</f>
        <v>N</v>
      </c>
      <c r="P971" s="45" t="str">
        <f t="shared" si="314"/>
        <v>Beide</v>
      </c>
      <c r="Q971" s="73"/>
      <c r="R971" s="73"/>
      <c r="S971" s="73"/>
      <c r="T971" s="73">
        <f>T954/2</f>
        <v>7</v>
      </c>
      <c r="V971" s="74">
        <f>V954*2</f>
        <v>60000</v>
      </c>
      <c r="X971">
        <f t="shared" si="315"/>
        <v>0</v>
      </c>
      <c r="Y971">
        <f t="shared" si="316"/>
        <v>0</v>
      </c>
      <c r="Z971">
        <f t="shared" si="317"/>
        <v>0</v>
      </c>
      <c r="AA971">
        <f t="shared" si="318"/>
        <v>0</v>
      </c>
      <c r="AB971">
        <f t="shared" si="319"/>
        <v>0</v>
      </c>
      <c r="AC971">
        <f t="shared" si="320"/>
        <v>0</v>
      </c>
      <c r="AD971">
        <f t="shared" si="324"/>
        <v>0</v>
      </c>
      <c r="AE971">
        <f t="shared" si="321"/>
        <v>0</v>
      </c>
      <c r="AF971" s="3">
        <f t="shared" si="322"/>
        <v>0</v>
      </c>
      <c r="AH971">
        <f t="shared" si="323"/>
        <v>0</v>
      </c>
    </row>
    <row r="972" spans="1:34" hidden="1" outlineLevel="2" x14ac:dyDescent="0.25">
      <c r="B972" t="s">
        <v>461</v>
      </c>
      <c r="C972" s="73">
        <f>C954</f>
        <v>4</v>
      </c>
      <c r="D972" s="73" t="s">
        <v>684</v>
      </c>
      <c r="E972" s="73">
        <f>E954</f>
        <v>10</v>
      </c>
      <c r="F972" s="73">
        <f>F954</f>
        <v>21</v>
      </c>
      <c r="G972" s="73">
        <f>G954</f>
        <v>12</v>
      </c>
      <c r="H972" s="73">
        <f>H954</f>
        <v>1</v>
      </c>
      <c r="M972" s="2"/>
      <c r="N972" s="73">
        <f>N954</f>
        <v>-1</v>
      </c>
      <c r="O972" s="73" t="str">
        <f>O954</f>
        <v>N</v>
      </c>
      <c r="P972" s="45" t="str">
        <f t="shared" si="314"/>
        <v>Beide</v>
      </c>
      <c r="Q972" s="73"/>
      <c r="R972" s="73"/>
      <c r="S972" s="73"/>
      <c r="T972" s="73">
        <f>T954</f>
        <v>14</v>
      </c>
      <c r="V972" s="74">
        <f>V954</f>
        <v>30000</v>
      </c>
      <c r="X972">
        <f t="shared" si="315"/>
        <v>0</v>
      </c>
      <c r="Y972">
        <f t="shared" si="316"/>
        <v>0</v>
      </c>
      <c r="Z972">
        <f t="shared" si="317"/>
        <v>0</v>
      </c>
      <c r="AA972">
        <f t="shared" si="318"/>
        <v>0</v>
      </c>
      <c r="AB972">
        <f t="shared" si="319"/>
        <v>0</v>
      </c>
      <c r="AC972">
        <f t="shared" si="320"/>
        <v>0</v>
      </c>
      <c r="AD972">
        <f t="shared" si="324"/>
        <v>0</v>
      </c>
      <c r="AE972">
        <f t="shared" si="321"/>
        <v>0</v>
      </c>
      <c r="AF972" s="3">
        <f t="shared" si="322"/>
        <v>0</v>
      </c>
      <c r="AH972">
        <f t="shared" si="323"/>
        <v>0</v>
      </c>
    </row>
    <row r="973" spans="1:34" hidden="1" outlineLevel="2" x14ac:dyDescent="0.25">
      <c r="B973" t="s">
        <v>466</v>
      </c>
      <c r="C973" s="73">
        <f>C954</f>
        <v>4</v>
      </c>
      <c r="D973" s="73" t="s">
        <v>684</v>
      </c>
      <c r="E973" s="73">
        <f>E954</f>
        <v>10</v>
      </c>
      <c r="F973" s="73">
        <f>F954</f>
        <v>21</v>
      </c>
      <c r="G973" s="73">
        <f>G954/2</f>
        <v>6</v>
      </c>
      <c r="H973" s="73">
        <f>H954</f>
        <v>1</v>
      </c>
      <c r="M973" s="2"/>
      <c r="N973" s="73">
        <f>N954</f>
        <v>-1</v>
      </c>
      <c r="O973" s="73" t="str">
        <f>O954</f>
        <v>N</v>
      </c>
      <c r="P973" s="45" t="str">
        <f t="shared" si="314"/>
        <v>Beide</v>
      </c>
      <c r="Q973" s="73"/>
      <c r="R973" s="73"/>
      <c r="S973" s="73"/>
      <c r="T973" s="73">
        <f>T954*1.3</f>
        <v>18.2</v>
      </c>
      <c r="V973" s="74">
        <f>V954*2</f>
        <v>60000</v>
      </c>
      <c r="X973">
        <f t="shared" si="315"/>
        <v>0</v>
      </c>
      <c r="Y973">
        <f t="shared" si="316"/>
        <v>0</v>
      </c>
      <c r="Z973">
        <f t="shared" si="317"/>
        <v>0</v>
      </c>
      <c r="AA973">
        <f t="shared" si="318"/>
        <v>0</v>
      </c>
      <c r="AB973">
        <f t="shared" si="319"/>
        <v>0</v>
      </c>
      <c r="AC973">
        <f t="shared" si="320"/>
        <v>0</v>
      </c>
      <c r="AD973">
        <f t="shared" si="324"/>
        <v>0</v>
      </c>
      <c r="AE973">
        <f t="shared" si="321"/>
        <v>0</v>
      </c>
      <c r="AF973" s="3">
        <f t="shared" si="322"/>
        <v>0</v>
      </c>
      <c r="AH973">
        <f t="shared" si="323"/>
        <v>0</v>
      </c>
    </row>
    <row r="974" spans="1:34" s="25" customFormat="1" hidden="1" outlineLevel="1" collapsed="1" x14ac:dyDescent="0.25">
      <c r="A974" s="25" t="s">
        <v>414</v>
      </c>
      <c r="B974" s="25" t="s">
        <v>53</v>
      </c>
      <c r="C974" s="45">
        <v>5</v>
      </c>
      <c r="D974" s="45" t="s">
        <v>684</v>
      </c>
      <c r="E974" s="45">
        <v>15</v>
      </c>
      <c r="F974" s="45">
        <v>21</v>
      </c>
      <c r="G974" s="45">
        <v>8</v>
      </c>
      <c r="H974" s="45">
        <v>2</v>
      </c>
      <c r="I974" s="2"/>
      <c r="J974" s="2"/>
      <c r="K974" s="2"/>
      <c r="L974" s="2"/>
      <c r="M974" s="2"/>
      <c r="N974" s="45">
        <v>-1</v>
      </c>
      <c r="O974" s="45" t="s">
        <v>636</v>
      </c>
      <c r="P974" s="45" t="str">
        <f t="shared" si="314"/>
        <v>Beide</v>
      </c>
      <c r="Q974" s="45">
        <v>5</v>
      </c>
      <c r="R974" s="45">
        <v>4</v>
      </c>
      <c r="S974" s="45">
        <v>246</v>
      </c>
      <c r="T974" s="45">
        <v>21</v>
      </c>
      <c r="U974" s="48">
        <v>425000</v>
      </c>
      <c r="V974" s="48">
        <v>30000</v>
      </c>
      <c r="X974" s="25">
        <f t="shared" si="315"/>
        <v>0</v>
      </c>
      <c r="Y974" s="25">
        <f t="shared" si="316"/>
        <v>0</v>
      </c>
      <c r="Z974" s="25">
        <f t="shared" si="317"/>
        <v>0</v>
      </c>
      <c r="AA974" s="25">
        <f t="shared" si="318"/>
        <v>0</v>
      </c>
      <c r="AB974" s="25">
        <f t="shared" si="319"/>
        <v>0</v>
      </c>
      <c r="AC974" s="25">
        <f t="shared" si="320"/>
        <v>0</v>
      </c>
      <c r="AD974" s="25">
        <f t="shared" si="324"/>
        <v>0</v>
      </c>
      <c r="AE974" s="25">
        <f t="shared" si="321"/>
        <v>0</v>
      </c>
      <c r="AF974" s="48">
        <f t="shared" si="322"/>
        <v>0</v>
      </c>
      <c r="AH974" s="25">
        <f t="shared" si="323"/>
        <v>0</v>
      </c>
    </row>
    <row r="975" spans="1:34" hidden="1" outlineLevel="2" x14ac:dyDescent="0.25">
      <c r="B975" t="s">
        <v>463</v>
      </c>
      <c r="C975" s="73">
        <f>C974</f>
        <v>5</v>
      </c>
      <c r="D975" s="73" t="s">
        <v>693</v>
      </c>
      <c r="E975" s="73">
        <f>E974</f>
        <v>15</v>
      </c>
      <c r="F975" s="73">
        <f>F974</f>
        <v>21</v>
      </c>
      <c r="G975" s="73">
        <f>G974</f>
        <v>8</v>
      </c>
      <c r="H975" s="73">
        <f>H974</f>
        <v>2</v>
      </c>
      <c r="M975" s="2"/>
      <c r="N975" s="73">
        <f>N974</f>
        <v>-1</v>
      </c>
      <c r="O975" s="73" t="str">
        <f>O974</f>
        <v>N</v>
      </c>
      <c r="P975" s="45" t="str">
        <f t="shared" si="314"/>
        <v>Beide</v>
      </c>
      <c r="Q975" s="73"/>
      <c r="R975" s="73"/>
      <c r="S975" s="73"/>
      <c r="T975" s="73">
        <f>T974</f>
        <v>21</v>
      </c>
      <c r="V975" s="74">
        <f>V974*3</f>
        <v>90000</v>
      </c>
      <c r="X975">
        <f t="shared" si="315"/>
        <v>0</v>
      </c>
      <c r="Y975">
        <f t="shared" si="316"/>
        <v>0</v>
      </c>
      <c r="Z975">
        <f t="shared" si="317"/>
        <v>0</v>
      </c>
      <c r="AA975">
        <f t="shared" si="318"/>
        <v>0</v>
      </c>
      <c r="AB975">
        <f t="shared" si="319"/>
        <v>0</v>
      </c>
      <c r="AC975">
        <f t="shared" si="320"/>
        <v>0</v>
      </c>
      <c r="AD975">
        <f t="shared" si="324"/>
        <v>0</v>
      </c>
      <c r="AE975">
        <f t="shared" si="321"/>
        <v>0</v>
      </c>
      <c r="AF975" s="3">
        <f t="shared" si="322"/>
        <v>0</v>
      </c>
      <c r="AH975">
        <f t="shared" si="323"/>
        <v>0</v>
      </c>
    </row>
    <row r="976" spans="1:34" hidden="1" outlineLevel="2" x14ac:dyDescent="0.25">
      <c r="B976" t="s">
        <v>279</v>
      </c>
      <c r="C976" s="73">
        <f>C974</f>
        <v>5</v>
      </c>
      <c r="D976" s="73" t="s">
        <v>683</v>
      </c>
      <c r="E976" s="73">
        <f>E974*0.8</f>
        <v>12</v>
      </c>
      <c r="F976" s="73">
        <f>F974</f>
        <v>21</v>
      </c>
      <c r="G976" s="73">
        <f>G974</f>
        <v>8</v>
      </c>
      <c r="H976" s="73">
        <f>H974</f>
        <v>2</v>
      </c>
      <c r="M976" s="2"/>
      <c r="N976" s="73">
        <f>N974</f>
        <v>-1</v>
      </c>
      <c r="O976" s="73" t="str">
        <f>O974</f>
        <v>N</v>
      </c>
      <c r="P976" s="45" t="str">
        <f t="shared" si="314"/>
        <v>Beide</v>
      </c>
      <c r="Q976" s="73"/>
      <c r="R976" s="73"/>
      <c r="S976" s="73"/>
      <c r="T976" s="73">
        <f>T974</f>
        <v>21</v>
      </c>
      <c r="V976" s="74">
        <f>V974*1.5</f>
        <v>45000</v>
      </c>
      <c r="X976">
        <f t="shared" si="315"/>
        <v>0</v>
      </c>
      <c r="Y976">
        <f t="shared" si="316"/>
        <v>0</v>
      </c>
      <c r="Z976">
        <f t="shared" si="317"/>
        <v>0</v>
      </c>
      <c r="AA976">
        <f t="shared" si="318"/>
        <v>0</v>
      </c>
      <c r="AB976">
        <f t="shared" si="319"/>
        <v>0</v>
      </c>
      <c r="AC976">
        <f t="shared" si="320"/>
        <v>0</v>
      </c>
      <c r="AD976">
        <f t="shared" si="324"/>
        <v>0</v>
      </c>
      <c r="AE976">
        <f t="shared" si="321"/>
        <v>0</v>
      </c>
      <c r="AF976" s="3">
        <f t="shared" si="322"/>
        <v>0</v>
      </c>
      <c r="AH976">
        <f t="shared" si="323"/>
        <v>0</v>
      </c>
    </row>
    <row r="977" spans="2:34" hidden="1" outlineLevel="2" x14ac:dyDescent="0.25">
      <c r="B977" t="s">
        <v>473</v>
      </c>
      <c r="C977" s="73">
        <f>C974</f>
        <v>5</v>
      </c>
      <c r="D977" s="73" t="s">
        <v>684</v>
      </c>
      <c r="E977" s="73">
        <f>E974</f>
        <v>15</v>
      </c>
      <c r="F977" s="73">
        <f>F974</f>
        <v>21</v>
      </c>
      <c r="G977" s="73">
        <f>G974</f>
        <v>8</v>
      </c>
      <c r="H977" s="73">
        <f>H974</f>
        <v>2</v>
      </c>
      <c r="M977" s="2"/>
      <c r="N977" s="73">
        <f>N974</f>
        <v>-1</v>
      </c>
      <c r="O977" s="73" t="str">
        <f>O974</f>
        <v>N</v>
      </c>
      <c r="P977" s="45" t="str">
        <f t="shared" si="314"/>
        <v>Beide</v>
      </c>
      <c r="Q977" s="73"/>
      <c r="R977" s="73"/>
      <c r="S977" s="73"/>
      <c r="T977" s="73">
        <f>T974</f>
        <v>21</v>
      </c>
      <c r="V977" s="74">
        <f>V974*2</f>
        <v>60000</v>
      </c>
      <c r="X977">
        <f t="shared" si="315"/>
        <v>0</v>
      </c>
      <c r="Y977">
        <f t="shared" si="316"/>
        <v>0</v>
      </c>
      <c r="Z977">
        <f t="shared" si="317"/>
        <v>0</v>
      </c>
      <c r="AA977">
        <f t="shared" si="318"/>
        <v>0</v>
      </c>
      <c r="AB977">
        <f t="shared" si="319"/>
        <v>0</v>
      </c>
      <c r="AC977">
        <f t="shared" si="320"/>
        <v>0</v>
      </c>
      <c r="AD977">
        <f t="shared" si="324"/>
        <v>0</v>
      </c>
      <c r="AE977">
        <f t="shared" si="321"/>
        <v>0</v>
      </c>
      <c r="AF977" s="3">
        <f t="shared" si="322"/>
        <v>0</v>
      </c>
      <c r="AH977">
        <f t="shared" si="323"/>
        <v>0</v>
      </c>
    </row>
    <row r="978" spans="2:34" hidden="1" outlineLevel="2" x14ac:dyDescent="0.25">
      <c r="B978" t="s">
        <v>476</v>
      </c>
      <c r="C978" s="73">
        <f>C974</f>
        <v>5</v>
      </c>
      <c r="D978" s="73" t="s">
        <v>684</v>
      </c>
      <c r="E978" s="73">
        <f>E974</f>
        <v>15</v>
      </c>
      <c r="F978" s="73">
        <f>F974</f>
        <v>21</v>
      </c>
      <c r="G978" s="73">
        <f>G974</f>
        <v>8</v>
      </c>
      <c r="H978" s="73">
        <f>H974</f>
        <v>2</v>
      </c>
      <c r="M978" s="2"/>
      <c r="N978" s="73">
        <f>N974</f>
        <v>-1</v>
      </c>
      <c r="O978" s="73" t="str">
        <f>O974</f>
        <v>N</v>
      </c>
      <c r="P978" s="45" t="str">
        <f t="shared" ref="P978:P993" si="325">IF(P929="Beide",P929,"Clan")</f>
        <v>Beide</v>
      </c>
      <c r="Q978" s="73"/>
      <c r="R978" s="73"/>
      <c r="S978" s="73"/>
      <c r="T978" s="73">
        <f>T974</f>
        <v>21</v>
      </c>
      <c r="V978" s="74">
        <f>V974*3</f>
        <v>90000</v>
      </c>
      <c r="X978">
        <f t="shared" si="315"/>
        <v>0</v>
      </c>
      <c r="Y978">
        <f t="shared" si="316"/>
        <v>0</v>
      </c>
      <c r="Z978">
        <f t="shared" si="317"/>
        <v>0</v>
      </c>
      <c r="AA978">
        <f t="shared" si="318"/>
        <v>0</v>
      </c>
      <c r="AB978">
        <f t="shared" si="319"/>
        <v>0</v>
      </c>
      <c r="AC978">
        <f t="shared" si="320"/>
        <v>0</v>
      </c>
      <c r="AD978">
        <f t="shared" si="324"/>
        <v>0</v>
      </c>
      <c r="AE978">
        <f t="shared" si="321"/>
        <v>0</v>
      </c>
      <c r="AF978" s="3">
        <f t="shared" si="322"/>
        <v>0</v>
      </c>
      <c r="AH978">
        <f t="shared" si="323"/>
        <v>0</v>
      </c>
    </row>
    <row r="979" spans="2:34" hidden="1" outlineLevel="2" x14ac:dyDescent="0.25">
      <c r="B979" t="s">
        <v>475</v>
      </c>
      <c r="C979" s="73">
        <f>C974</f>
        <v>5</v>
      </c>
      <c r="D979" s="73" t="s">
        <v>684</v>
      </c>
      <c r="E979" s="73">
        <f>E974</f>
        <v>15</v>
      </c>
      <c r="F979" s="73">
        <f>F974</f>
        <v>21</v>
      </c>
      <c r="G979" s="73">
        <f>G974</f>
        <v>8</v>
      </c>
      <c r="H979" s="73">
        <f>H974</f>
        <v>2</v>
      </c>
      <c r="M979" s="2"/>
      <c r="N979" s="73">
        <f>N974</f>
        <v>-1</v>
      </c>
      <c r="O979" s="73" t="str">
        <f>O974</f>
        <v>N</v>
      </c>
      <c r="P979" s="45" t="str">
        <f t="shared" si="325"/>
        <v>Beide</v>
      </c>
      <c r="Q979" s="73"/>
      <c r="R979" s="73"/>
      <c r="S979" s="73"/>
      <c r="T979" s="73">
        <f>T974</f>
        <v>21</v>
      </c>
      <c r="V979" s="74">
        <f>V974</f>
        <v>30000</v>
      </c>
      <c r="X979">
        <f t="shared" si="315"/>
        <v>0</v>
      </c>
      <c r="Y979">
        <f t="shared" si="316"/>
        <v>0</v>
      </c>
      <c r="Z979">
        <f t="shared" si="317"/>
        <v>0</v>
      </c>
      <c r="AA979">
        <f t="shared" si="318"/>
        <v>0</v>
      </c>
      <c r="AB979">
        <f t="shared" si="319"/>
        <v>0</v>
      </c>
      <c r="AC979">
        <f t="shared" si="320"/>
        <v>0</v>
      </c>
      <c r="AD979">
        <f t="shared" si="324"/>
        <v>0</v>
      </c>
      <c r="AE979">
        <f t="shared" si="321"/>
        <v>0</v>
      </c>
      <c r="AF979" s="3">
        <f t="shared" si="322"/>
        <v>0</v>
      </c>
      <c r="AH979">
        <f t="shared" si="323"/>
        <v>0</v>
      </c>
    </row>
    <row r="980" spans="2:34" hidden="1" outlineLevel="2" x14ac:dyDescent="0.25">
      <c r="B980" t="s">
        <v>474</v>
      </c>
      <c r="C980" s="73">
        <f>C974</f>
        <v>5</v>
      </c>
      <c r="D980" s="73" t="s">
        <v>684</v>
      </c>
      <c r="E980" s="73">
        <f>E974</f>
        <v>15</v>
      </c>
      <c r="F980" s="73">
        <f>F974</f>
        <v>21</v>
      </c>
      <c r="G980" s="73">
        <f>G974</f>
        <v>8</v>
      </c>
      <c r="H980" s="73">
        <f>H974</f>
        <v>2</v>
      </c>
      <c r="M980" s="2"/>
      <c r="N980" s="73">
        <f>N974</f>
        <v>-1</v>
      </c>
      <c r="O980" s="73" t="str">
        <f>O974</f>
        <v>N</v>
      </c>
      <c r="P980" s="45" t="str">
        <f t="shared" si="325"/>
        <v>Beide</v>
      </c>
      <c r="Q980" s="73"/>
      <c r="R980" s="73"/>
      <c r="S980" s="73"/>
      <c r="T980" s="73">
        <f>T974</f>
        <v>21</v>
      </c>
      <c r="V980" s="74">
        <f>V974*4</f>
        <v>120000</v>
      </c>
      <c r="X980">
        <f t="shared" si="315"/>
        <v>0</v>
      </c>
      <c r="Y980">
        <f t="shared" si="316"/>
        <v>0</v>
      </c>
      <c r="Z980">
        <f t="shared" si="317"/>
        <v>0</v>
      </c>
      <c r="AA980">
        <f t="shared" si="318"/>
        <v>0</v>
      </c>
      <c r="AB980">
        <f t="shared" si="319"/>
        <v>0</v>
      </c>
      <c r="AC980">
        <f t="shared" si="320"/>
        <v>0</v>
      </c>
      <c r="AD980">
        <f t="shared" si="324"/>
        <v>0</v>
      </c>
      <c r="AE980">
        <f t="shared" si="321"/>
        <v>0</v>
      </c>
      <c r="AF980" s="3">
        <f t="shared" si="322"/>
        <v>0</v>
      </c>
      <c r="AH980">
        <f t="shared" si="323"/>
        <v>0</v>
      </c>
    </row>
    <row r="981" spans="2:34" hidden="1" outlineLevel="2" x14ac:dyDescent="0.25">
      <c r="B981" t="s">
        <v>480</v>
      </c>
      <c r="C981" s="73">
        <f>C974</f>
        <v>5</v>
      </c>
      <c r="D981" s="73" t="s">
        <v>684</v>
      </c>
      <c r="E981" s="73">
        <f>E974</f>
        <v>15</v>
      </c>
      <c r="F981" s="73">
        <f>F974</f>
        <v>21</v>
      </c>
      <c r="G981" s="73">
        <f>G974</f>
        <v>8</v>
      </c>
      <c r="H981" s="73">
        <f>H974</f>
        <v>2</v>
      </c>
      <c r="M981" s="2"/>
      <c r="N981" s="73">
        <f>N974</f>
        <v>-1</v>
      </c>
      <c r="O981" s="73" t="str">
        <f>O974</f>
        <v>N</v>
      </c>
      <c r="P981" s="45" t="str">
        <f t="shared" si="325"/>
        <v>Beide</v>
      </c>
      <c r="Q981" s="73"/>
      <c r="R981" s="73"/>
      <c r="S981" s="73"/>
      <c r="T981" s="73">
        <f>T974</f>
        <v>21</v>
      </c>
      <c r="V981" s="74">
        <f>V974*2.5</f>
        <v>75000</v>
      </c>
      <c r="X981">
        <f t="shared" si="315"/>
        <v>0</v>
      </c>
      <c r="Y981">
        <f t="shared" si="316"/>
        <v>0</v>
      </c>
      <c r="Z981">
        <f t="shared" si="317"/>
        <v>0</v>
      </c>
      <c r="AA981">
        <f t="shared" si="318"/>
        <v>0</v>
      </c>
      <c r="AB981">
        <f t="shared" si="319"/>
        <v>0</v>
      </c>
      <c r="AC981">
        <f t="shared" si="320"/>
        <v>0</v>
      </c>
      <c r="AD981">
        <f t="shared" si="324"/>
        <v>0</v>
      </c>
      <c r="AE981">
        <f t="shared" si="321"/>
        <v>0</v>
      </c>
      <c r="AF981" s="3">
        <f t="shared" si="322"/>
        <v>0</v>
      </c>
      <c r="AH981">
        <f t="shared" si="323"/>
        <v>0</v>
      </c>
    </row>
    <row r="982" spans="2:34" hidden="1" outlineLevel="2" x14ac:dyDescent="0.25">
      <c r="B982" t="s">
        <v>481</v>
      </c>
      <c r="C982" s="73">
        <f>C974</f>
        <v>5</v>
      </c>
      <c r="D982" s="73" t="s">
        <v>684</v>
      </c>
      <c r="E982" s="73">
        <f>E974</f>
        <v>15</v>
      </c>
      <c r="F982" s="73">
        <f>F974</f>
        <v>21</v>
      </c>
      <c r="G982" s="73">
        <f>G974/2</f>
        <v>4</v>
      </c>
      <c r="H982" s="73">
        <f>H974</f>
        <v>2</v>
      </c>
      <c r="M982" s="2"/>
      <c r="N982" s="73">
        <f>N974+2</f>
        <v>1</v>
      </c>
      <c r="O982" s="73" t="str">
        <f>O974</f>
        <v>N</v>
      </c>
      <c r="P982" s="45" t="str">
        <f t="shared" si="325"/>
        <v>Beide</v>
      </c>
      <c r="Q982" s="73"/>
      <c r="R982" s="73"/>
      <c r="S982" s="73"/>
      <c r="T982" s="73">
        <f>T974</f>
        <v>21</v>
      </c>
      <c r="V982" s="74">
        <f>V974*2</f>
        <v>60000</v>
      </c>
      <c r="X982">
        <f t="shared" si="315"/>
        <v>0</v>
      </c>
      <c r="Y982">
        <f t="shared" si="316"/>
        <v>0</v>
      </c>
      <c r="Z982">
        <f t="shared" si="317"/>
        <v>0</v>
      </c>
      <c r="AA982">
        <f t="shared" si="318"/>
        <v>0</v>
      </c>
      <c r="AB982">
        <f t="shared" si="319"/>
        <v>0</v>
      </c>
      <c r="AC982">
        <f t="shared" si="320"/>
        <v>0</v>
      </c>
      <c r="AD982">
        <f t="shared" si="324"/>
        <v>0</v>
      </c>
      <c r="AE982">
        <f t="shared" si="321"/>
        <v>0</v>
      </c>
      <c r="AF982" s="3">
        <f t="shared" si="322"/>
        <v>0</v>
      </c>
      <c r="AH982">
        <f t="shared" si="323"/>
        <v>0</v>
      </c>
    </row>
    <row r="983" spans="2:34" hidden="1" outlineLevel="2" x14ac:dyDescent="0.25">
      <c r="B983" t="s">
        <v>477</v>
      </c>
      <c r="C983" s="73">
        <f>C974</f>
        <v>5</v>
      </c>
      <c r="D983" s="73" t="s">
        <v>684</v>
      </c>
      <c r="E983" s="73">
        <f>E974</f>
        <v>15</v>
      </c>
      <c r="F983" s="73">
        <f>F974</f>
        <v>21</v>
      </c>
      <c r="G983" s="73">
        <f>G974</f>
        <v>8</v>
      </c>
      <c r="H983" s="73">
        <f>H974</f>
        <v>2</v>
      </c>
      <c r="M983" s="2"/>
      <c r="N983" s="73">
        <f>N974</f>
        <v>-1</v>
      </c>
      <c r="O983" s="73" t="str">
        <f>O974</f>
        <v>N</v>
      </c>
      <c r="P983" s="45" t="str">
        <f t="shared" si="325"/>
        <v>Beide</v>
      </c>
      <c r="Q983" s="73"/>
      <c r="R983" s="73"/>
      <c r="S983" s="73"/>
      <c r="T983" s="73">
        <f>T974</f>
        <v>21</v>
      </c>
      <c r="V983" s="74">
        <f>V974*3</f>
        <v>90000</v>
      </c>
      <c r="X983">
        <f t="shared" si="315"/>
        <v>0</v>
      </c>
      <c r="Y983">
        <f t="shared" si="316"/>
        <v>0</v>
      </c>
      <c r="Z983">
        <f t="shared" si="317"/>
        <v>0</v>
      </c>
      <c r="AA983">
        <f t="shared" si="318"/>
        <v>0</v>
      </c>
      <c r="AB983">
        <f t="shared" si="319"/>
        <v>0</v>
      </c>
      <c r="AC983">
        <f t="shared" si="320"/>
        <v>0</v>
      </c>
      <c r="AD983">
        <f t="shared" si="324"/>
        <v>0</v>
      </c>
      <c r="AE983">
        <f t="shared" si="321"/>
        <v>0</v>
      </c>
      <c r="AF983" s="3">
        <f t="shared" si="322"/>
        <v>0</v>
      </c>
      <c r="AH983">
        <f t="shared" si="323"/>
        <v>0</v>
      </c>
    </row>
    <row r="984" spans="2:34" hidden="1" outlineLevel="2" x14ac:dyDescent="0.25">
      <c r="B984" t="s">
        <v>462</v>
      </c>
      <c r="C984" s="73">
        <f>C974</f>
        <v>5</v>
      </c>
      <c r="D984" s="73" t="s">
        <v>684</v>
      </c>
      <c r="E984" s="73">
        <f>E974</f>
        <v>15</v>
      </c>
      <c r="F984" s="73">
        <f>F974</f>
        <v>21</v>
      </c>
      <c r="G984" s="73">
        <f>G974</f>
        <v>8</v>
      </c>
      <c r="H984" s="73">
        <f>H974</f>
        <v>2</v>
      </c>
      <c r="M984" s="2"/>
      <c r="N984" s="73">
        <f>N974</f>
        <v>-1</v>
      </c>
      <c r="O984" s="73" t="str">
        <f>O974</f>
        <v>N</v>
      </c>
      <c r="P984" s="45" t="str">
        <f t="shared" si="325"/>
        <v>Beide</v>
      </c>
      <c r="Q984" s="73"/>
      <c r="R984" s="73"/>
      <c r="S984" s="73"/>
      <c r="T984" s="73">
        <f>T974</f>
        <v>21</v>
      </c>
      <c r="V984" s="74">
        <f>V974*5</f>
        <v>150000</v>
      </c>
      <c r="X984">
        <f t="shared" si="315"/>
        <v>0</v>
      </c>
      <c r="Y984">
        <f t="shared" si="316"/>
        <v>0</v>
      </c>
      <c r="Z984">
        <f t="shared" si="317"/>
        <v>0</v>
      </c>
      <c r="AA984">
        <f t="shared" si="318"/>
        <v>0</v>
      </c>
      <c r="AB984">
        <f t="shared" si="319"/>
        <v>0</v>
      </c>
      <c r="AC984">
        <f t="shared" si="320"/>
        <v>0</v>
      </c>
      <c r="AD984">
        <f t="shared" si="324"/>
        <v>0</v>
      </c>
      <c r="AE984">
        <f t="shared" si="321"/>
        <v>0</v>
      </c>
      <c r="AF984" s="3">
        <f t="shared" si="322"/>
        <v>0</v>
      </c>
      <c r="AH984">
        <f t="shared" si="323"/>
        <v>0</v>
      </c>
    </row>
    <row r="985" spans="2:34" hidden="1" outlineLevel="2" x14ac:dyDescent="0.25">
      <c r="B985" t="s">
        <v>457</v>
      </c>
      <c r="C985" s="73">
        <f>C974</f>
        <v>5</v>
      </c>
      <c r="D985" s="73" t="s">
        <v>684</v>
      </c>
      <c r="E985" s="73">
        <f>E974</f>
        <v>15</v>
      </c>
      <c r="F985" s="73">
        <f>F974</f>
        <v>21</v>
      </c>
      <c r="G985" s="73">
        <f>G974</f>
        <v>8</v>
      </c>
      <c r="H985" s="73">
        <f>H974</f>
        <v>2</v>
      </c>
      <c r="M985" s="2"/>
      <c r="N985" s="73">
        <f>N974</f>
        <v>-1</v>
      </c>
      <c r="O985" s="73" t="str">
        <f>O974</f>
        <v>N</v>
      </c>
      <c r="P985" s="45" t="str">
        <f t="shared" si="325"/>
        <v>Beide</v>
      </c>
      <c r="Q985" s="73"/>
      <c r="R985" s="73"/>
      <c r="S985" s="73"/>
      <c r="T985" s="73">
        <f>T974</f>
        <v>21</v>
      </c>
      <c r="V985" s="74">
        <f>V974*2</f>
        <v>60000</v>
      </c>
      <c r="X985">
        <f t="shared" si="315"/>
        <v>0</v>
      </c>
      <c r="Y985">
        <f t="shared" si="316"/>
        <v>0</v>
      </c>
      <c r="Z985">
        <f t="shared" si="317"/>
        <v>0</v>
      </c>
      <c r="AA985">
        <f t="shared" si="318"/>
        <v>0</v>
      </c>
      <c r="AB985">
        <f t="shared" si="319"/>
        <v>0</v>
      </c>
      <c r="AC985">
        <f t="shared" si="320"/>
        <v>0</v>
      </c>
      <c r="AD985">
        <f t="shared" si="324"/>
        <v>0</v>
      </c>
      <c r="AE985">
        <f t="shared" si="321"/>
        <v>0</v>
      </c>
      <c r="AF985" s="3">
        <f t="shared" si="322"/>
        <v>0</v>
      </c>
      <c r="AH985">
        <f t="shared" si="323"/>
        <v>0</v>
      </c>
    </row>
    <row r="986" spans="2:34" hidden="1" outlineLevel="2" x14ac:dyDescent="0.25">
      <c r="B986" t="s">
        <v>464</v>
      </c>
      <c r="C986" s="73">
        <f>C974</f>
        <v>5</v>
      </c>
      <c r="D986" s="73" t="s">
        <v>684</v>
      </c>
      <c r="E986" s="73">
        <f>E974</f>
        <v>15</v>
      </c>
      <c r="F986" s="73">
        <f>F974</f>
        <v>21</v>
      </c>
      <c r="G986" s="73">
        <f>G974</f>
        <v>8</v>
      </c>
      <c r="H986" s="73">
        <f>H974</f>
        <v>2</v>
      </c>
      <c r="M986" s="2"/>
      <c r="N986" s="73">
        <f>N974</f>
        <v>-1</v>
      </c>
      <c r="O986" s="73" t="str">
        <f>O974</f>
        <v>N</v>
      </c>
      <c r="P986" s="45" t="str">
        <f t="shared" si="325"/>
        <v>Beide</v>
      </c>
      <c r="Q986" s="73"/>
      <c r="R986" s="73"/>
      <c r="S986" s="73"/>
      <c r="T986" s="73">
        <f>T974</f>
        <v>21</v>
      </c>
      <c r="V986" s="74">
        <f>V974*4</f>
        <v>120000</v>
      </c>
      <c r="X986">
        <f t="shared" si="315"/>
        <v>0</v>
      </c>
      <c r="Y986">
        <f t="shared" si="316"/>
        <v>0</v>
      </c>
      <c r="Z986">
        <f t="shared" si="317"/>
        <v>0</v>
      </c>
      <c r="AA986">
        <f t="shared" si="318"/>
        <v>0</v>
      </c>
      <c r="AB986">
        <f t="shared" si="319"/>
        <v>0</v>
      </c>
      <c r="AC986">
        <f t="shared" si="320"/>
        <v>0</v>
      </c>
      <c r="AD986">
        <f t="shared" si="324"/>
        <v>0</v>
      </c>
      <c r="AE986">
        <f t="shared" si="321"/>
        <v>0</v>
      </c>
      <c r="AF986" s="3">
        <f t="shared" si="322"/>
        <v>0</v>
      </c>
      <c r="AH986">
        <f t="shared" si="323"/>
        <v>0</v>
      </c>
    </row>
    <row r="987" spans="2:34" hidden="1" outlineLevel="2" x14ac:dyDescent="0.25">
      <c r="B987" t="s">
        <v>458</v>
      </c>
      <c r="C987" s="73">
        <f>C974</f>
        <v>5</v>
      </c>
      <c r="D987" s="73" t="s">
        <v>684</v>
      </c>
      <c r="E987" s="73">
        <f>E974</f>
        <v>15</v>
      </c>
      <c r="F987" s="73">
        <f>F974</f>
        <v>21</v>
      </c>
      <c r="G987" s="73">
        <f>G974</f>
        <v>8</v>
      </c>
      <c r="H987" s="73">
        <f>H974</f>
        <v>2</v>
      </c>
      <c r="M987" s="2"/>
      <c r="N987" s="73">
        <f>N974</f>
        <v>-1</v>
      </c>
      <c r="O987" s="73" t="str">
        <f>O974</f>
        <v>N</v>
      </c>
      <c r="P987" s="45" t="str">
        <f t="shared" si="325"/>
        <v>Beide</v>
      </c>
      <c r="Q987" s="73"/>
      <c r="R987" s="73"/>
      <c r="S987" s="73"/>
      <c r="T987" s="73">
        <f>T974*1.2</f>
        <v>25.2</v>
      </c>
      <c r="V987" s="74">
        <f>V974*2</f>
        <v>60000</v>
      </c>
      <c r="X987">
        <f t="shared" si="315"/>
        <v>0</v>
      </c>
      <c r="Y987">
        <f t="shared" si="316"/>
        <v>0</v>
      </c>
      <c r="Z987">
        <f t="shared" si="317"/>
        <v>0</v>
      </c>
      <c r="AA987">
        <f t="shared" si="318"/>
        <v>0</v>
      </c>
      <c r="AB987">
        <f t="shared" si="319"/>
        <v>0</v>
      </c>
      <c r="AC987">
        <f t="shared" si="320"/>
        <v>0</v>
      </c>
      <c r="AD987">
        <f t="shared" si="324"/>
        <v>0</v>
      </c>
      <c r="AE987">
        <f t="shared" si="321"/>
        <v>0</v>
      </c>
      <c r="AF987" s="3">
        <f t="shared" si="322"/>
        <v>0</v>
      </c>
      <c r="AH987">
        <f t="shared" si="323"/>
        <v>0</v>
      </c>
    </row>
    <row r="988" spans="2:34" hidden="1" outlineLevel="2" x14ac:dyDescent="0.25">
      <c r="B988" t="s">
        <v>233</v>
      </c>
      <c r="C988" s="73">
        <f>C974</f>
        <v>5</v>
      </c>
      <c r="D988" s="73" t="s">
        <v>684</v>
      </c>
      <c r="E988" s="73">
        <f>E974</f>
        <v>15</v>
      </c>
      <c r="F988" s="73">
        <f>F974</f>
        <v>21</v>
      </c>
      <c r="G988" s="73">
        <f>G974</f>
        <v>8</v>
      </c>
      <c r="H988" s="73">
        <f>H974</f>
        <v>2</v>
      </c>
      <c r="M988" s="2"/>
      <c r="N988" s="73">
        <f>N974</f>
        <v>-1</v>
      </c>
      <c r="O988" s="73" t="str">
        <f>O974</f>
        <v>N</v>
      </c>
      <c r="P988" s="45" t="str">
        <f t="shared" si="325"/>
        <v>Beide</v>
      </c>
      <c r="Q988" s="73"/>
      <c r="R988" s="73"/>
      <c r="S988" s="73"/>
      <c r="T988" s="73">
        <f>T974</f>
        <v>21</v>
      </c>
      <c r="V988" s="74">
        <f>V974*1.5</f>
        <v>45000</v>
      </c>
      <c r="X988">
        <f t="shared" si="315"/>
        <v>0</v>
      </c>
      <c r="Y988">
        <f t="shared" si="316"/>
        <v>0</v>
      </c>
      <c r="Z988">
        <f t="shared" si="317"/>
        <v>0</v>
      </c>
      <c r="AA988">
        <f t="shared" si="318"/>
        <v>0</v>
      </c>
      <c r="AB988">
        <f t="shared" si="319"/>
        <v>0</v>
      </c>
      <c r="AC988">
        <f t="shared" si="320"/>
        <v>0</v>
      </c>
      <c r="AD988">
        <f t="shared" si="324"/>
        <v>0</v>
      </c>
      <c r="AE988">
        <f t="shared" si="321"/>
        <v>0</v>
      </c>
      <c r="AF988" s="3">
        <f t="shared" si="322"/>
        <v>0</v>
      </c>
      <c r="AH988">
        <f t="shared" si="323"/>
        <v>0</v>
      </c>
    </row>
    <row r="989" spans="2:34" hidden="1" outlineLevel="2" x14ac:dyDescent="0.25">
      <c r="B989" t="s">
        <v>478</v>
      </c>
      <c r="C989" s="73">
        <f>C974</f>
        <v>5</v>
      </c>
      <c r="D989" s="73" t="s">
        <v>684</v>
      </c>
      <c r="E989" s="73">
        <f>E974</f>
        <v>15</v>
      </c>
      <c r="F989" s="73">
        <f>F974</f>
        <v>21</v>
      </c>
      <c r="G989" s="73">
        <f>G974</f>
        <v>8</v>
      </c>
      <c r="H989" s="73">
        <f>H974</f>
        <v>2</v>
      </c>
      <c r="M989" s="2"/>
      <c r="N989" s="73">
        <f>N974</f>
        <v>-1</v>
      </c>
      <c r="O989" s="73" t="str">
        <f>O974</f>
        <v>N</v>
      </c>
      <c r="P989" s="45" t="str">
        <f t="shared" si="325"/>
        <v>Beide</v>
      </c>
      <c r="Q989" s="73"/>
      <c r="R989" s="73"/>
      <c r="S989" s="73"/>
      <c r="T989" s="73">
        <f>T974</f>
        <v>21</v>
      </c>
      <c r="V989" s="74">
        <f>V974*2</f>
        <v>60000</v>
      </c>
      <c r="X989">
        <f t="shared" si="315"/>
        <v>0</v>
      </c>
      <c r="Y989">
        <f t="shared" si="316"/>
        <v>0</v>
      </c>
      <c r="Z989">
        <f t="shared" si="317"/>
        <v>0</v>
      </c>
      <c r="AA989">
        <f t="shared" si="318"/>
        <v>0</v>
      </c>
      <c r="AB989">
        <f t="shared" si="319"/>
        <v>0</v>
      </c>
      <c r="AC989">
        <f t="shared" si="320"/>
        <v>0</v>
      </c>
      <c r="AD989">
        <f t="shared" si="324"/>
        <v>0</v>
      </c>
      <c r="AE989">
        <f t="shared" si="321"/>
        <v>0</v>
      </c>
      <c r="AF989" s="3">
        <f t="shared" si="322"/>
        <v>0</v>
      </c>
      <c r="AH989">
        <f t="shared" si="323"/>
        <v>0</v>
      </c>
    </row>
    <row r="990" spans="2:34" hidden="1" outlineLevel="2" x14ac:dyDescent="0.25">
      <c r="B990" t="s">
        <v>479</v>
      </c>
      <c r="C990" s="73">
        <f>C974</f>
        <v>5</v>
      </c>
      <c r="D990" s="73" t="s">
        <v>684</v>
      </c>
      <c r="E990" s="73">
        <f>E974</f>
        <v>15</v>
      </c>
      <c r="F990" s="73">
        <f>F974</f>
        <v>21</v>
      </c>
      <c r="G990" s="73">
        <f>G974</f>
        <v>8</v>
      </c>
      <c r="H990" s="73">
        <f>H974</f>
        <v>2</v>
      </c>
      <c r="M990" s="2"/>
      <c r="N990" s="73">
        <f>N974</f>
        <v>-1</v>
      </c>
      <c r="O990" s="73" t="str">
        <f>O974</f>
        <v>N</v>
      </c>
      <c r="P990" s="45" t="str">
        <f t="shared" si="325"/>
        <v>Beide</v>
      </c>
      <c r="Q990" s="73"/>
      <c r="R990" s="73"/>
      <c r="S990" s="73"/>
      <c r="T990" s="73">
        <f>T974</f>
        <v>21</v>
      </c>
      <c r="V990" s="74">
        <f>V974*3</f>
        <v>90000</v>
      </c>
      <c r="X990">
        <f t="shared" si="315"/>
        <v>0</v>
      </c>
      <c r="Y990">
        <f t="shared" si="316"/>
        <v>0</v>
      </c>
      <c r="Z990">
        <f t="shared" si="317"/>
        <v>0</v>
      </c>
      <c r="AA990">
        <f t="shared" si="318"/>
        <v>0</v>
      </c>
      <c r="AB990">
        <f t="shared" si="319"/>
        <v>0</v>
      </c>
      <c r="AC990">
        <f t="shared" si="320"/>
        <v>0</v>
      </c>
      <c r="AD990">
        <f t="shared" si="324"/>
        <v>0</v>
      </c>
      <c r="AE990">
        <f t="shared" si="321"/>
        <v>0</v>
      </c>
      <c r="AF990" s="3">
        <f t="shared" si="322"/>
        <v>0</v>
      </c>
      <c r="AH990">
        <f t="shared" si="323"/>
        <v>0</v>
      </c>
    </row>
    <row r="991" spans="2:34" hidden="1" outlineLevel="2" x14ac:dyDescent="0.25">
      <c r="B991" t="s">
        <v>459</v>
      </c>
      <c r="C991" s="73">
        <f>C974</f>
        <v>5</v>
      </c>
      <c r="D991" s="73" t="s">
        <v>683</v>
      </c>
      <c r="E991" s="73">
        <f>E974</f>
        <v>15</v>
      </c>
      <c r="F991" s="73">
        <f>F974</f>
        <v>21</v>
      </c>
      <c r="G991" s="73">
        <f>G974</f>
        <v>8</v>
      </c>
      <c r="H991" s="73">
        <f>H974</f>
        <v>2</v>
      </c>
      <c r="M991" s="2"/>
      <c r="N991" s="73">
        <f>N974</f>
        <v>-1</v>
      </c>
      <c r="O991" s="73" t="str">
        <f>O974</f>
        <v>N</v>
      </c>
      <c r="P991" s="45" t="str">
        <f t="shared" si="325"/>
        <v>Beide</v>
      </c>
      <c r="Q991" s="73"/>
      <c r="R991" s="73"/>
      <c r="S991" s="73"/>
      <c r="T991" s="73">
        <f>T974/2</f>
        <v>10.5</v>
      </c>
      <c r="V991" s="74">
        <f>V974*2</f>
        <v>60000</v>
      </c>
      <c r="X991">
        <f t="shared" si="315"/>
        <v>0</v>
      </c>
      <c r="Y991">
        <f t="shared" si="316"/>
        <v>0</v>
      </c>
      <c r="Z991">
        <f t="shared" si="317"/>
        <v>0</v>
      </c>
      <c r="AA991">
        <f t="shared" si="318"/>
        <v>0</v>
      </c>
      <c r="AB991">
        <f t="shared" si="319"/>
        <v>0</v>
      </c>
      <c r="AC991">
        <f t="shared" si="320"/>
        <v>0</v>
      </c>
      <c r="AD991">
        <f t="shared" si="324"/>
        <v>0</v>
      </c>
      <c r="AE991">
        <f t="shared" si="321"/>
        <v>0</v>
      </c>
      <c r="AF991" s="3">
        <f t="shared" si="322"/>
        <v>0</v>
      </c>
      <c r="AH991">
        <f t="shared" si="323"/>
        <v>0</v>
      </c>
    </row>
    <row r="992" spans="2:34" hidden="1" outlineLevel="2" x14ac:dyDescent="0.25">
      <c r="B992" t="s">
        <v>461</v>
      </c>
      <c r="C992" s="73">
        <f>C974</f>
        <v>5</v>
      </c>
      <c r="D992" s="73" t="s">
        <v>684</v>
      </c>
      <c r="E992" s="73">
        <f>E974</f>
        <v>15</v>
      </c>
      <c r="F992" s="73">
        <f>F974</f>
        <v>21</v>
      </c>
      <c r="G992" s="73">
        <f>G974</f>
        <v>8</v>
      </c>
      <c r="H992" s="73">
        <f>H974</f>
        <v>2</v>
      </c>
      <c r="M992" s="2"/>
      <c r="N992" s="73">
        <f>N974</f>
        <v>-1</v>
      </c>
      <c r="O992" s="73" t="str">
        <f>O974</f>
        <v>N</v>
      </c>
      <c r="P992" s="45" t="str">
        <f t="shared" si="325"/>
        <v>Beide</v>
      </c>
      <c r="Q992" s="73"/>
      <c r="R992" s="73"/>
      <c r="S992" s="73"/>
      <c r="T992" s="73">
        <f>T974</f>
        <v>21</v>
      </c>
      <c r="V992" s="74">
        <f>V974</f>
        <v>30000</v>
      </c>
      <c r="X992">
        <f t="shared" si="315"/>
        <v>0</v>
      </c>
      <c r="Y992">
        <f t="shared" si="316"/>
        <v>0</v>
      </c>
      <c r="Z992">
        <f t="shared" si="317"/>
        <v>0</v>
      </c>
      <c r="AA992">
        <f t="shared" si="318"/>
        <v>0</v>
      </c>
      <c r="AB992">
        <f t="shared" si="319"/>
        <v>0</v>
      </c>
      <c r="AC992">
        <f t="shared" si="320"/>
        <v>0</v>
      </c>
      <c r="AD992">
        <f t="shared" si="324"/>
        <v>0</v>
      </c>
      <c r="AE992">
        <f t="shared" si="321"/>
        <v>0</v>
      </c>
      <c r="AF992" s="3">
        <f t="shared" si="322"/>
        <v>0</v>
      </c>
      <c r="AH992">
        <f t="shared" si="323"/>
        <v>0</v>
      </c>
    </row>
    <row r="993" spans="1:34" hidden="1" outlineLevel="2" x14ac:dyDescent="0.25">
      <c r="B993" t="s">
        <v>466</v>
      </c>
      <c r="C993" s="73">
        <f>C974</f>
        <v>5</v>
      </c>
      <c r="D993" s="73" t="s">
        <v>684</v>
      </c>
      <c r="E993" s="73">
        <f>E974</f>
        <v>15</v>
      </c>
      <c r="F993" s="73">
        <f>F974</f>
        <v>21</v>
      </c>
      <c r="G993" s="73">
        <f>G974/2</f>
        <v>4</v>
      </c>
      <c r="H993" s="73">
        <f>H974</f>
        <v>2</v>
      </c>
      <c r="M993" s="2"/>
      <c r="N993" s="73">
        <f>N974</f>
        <v>-1</v>
      </c>
      <c r="O993" s="73" t="str">
        <f>O974</f>
        <v>N</v>
      </c>
      <c r="P993" s="45" t="str">
        <f t="shared" si="325"/>
        <v>Beide</v>
      </c>
      <c r="Q993" s="73"/>
      <c r="R993" s="73"/>
      <c r="S993" s="73"/>
      <c r="T993" s="73">
        <f>T974*1.3</f>
        <v>27.3</v>
      </c>
      <c r="V993" s="74">
        <f>V974*2</f>
        <v>60000</v>
      </c>
      <c r="X993">
        <f t="shared" si="315"/>
        <v>0</v>
      </c>
      <c r="Y993">
        <f t="shared" si="316"/>
        <v>0</v>
      </c>
      <c r="Z993">
        <f t="shared" si="317"/>
        <v>0</v>
      </c>
      <c r="AA993">
        <f t="shared" si="318"/>
        <v>0</v>
      </c>
      <c r="AB993">
        <f t="shared" si="319"/>
        <v>0</v>
      </c>
      <c r="AC993">
        <f t="shared" si="320"/>
        <v>0</v>
      </c>
      <c r="AD993">
        <f t="shared" si="324"/>
        <v>0</v>
      </c>
      <c r="AE993">
        <f t="shared" si="321"/>
        <v>0</v>
      </c>
      <c r="AF993" s="3">
        <f t="shared" si="322"/>
        <v>0</v>
      </c>
      <c r="AH993">
        <f t="shared" si="323"/>
        <v>0</v>
      </c>
    </row>
    <row r="994" spans="1:34" s="25" customFormat="1" hidden="1" outlineLevel="1" collapsed="1" x14ac:dyDescent="0.25">
      <c r="A994" s="25" t="s">
        <v>415</v>
      </c>
      <c r="B994" s="25" t="s">
        <v>53</v>
      </c>
      <c r="C994" s="45">
        <v>6</v>
      </c>
      <c r="D994" s="45" t="s">
        <v>684</v>
      </c>
      <c r="E994" s="45">
        <v>20</v>
      </c>
      <c r="F994" s="45">
        <v>21</v>
      </c>
      <c r="G994" s="45">
        <v>6</v>
      </c>
      <c r="H994" s="45">
        <v>2</v>
      </c>
      <c r="I994" s="2"/>
      <c r="J994" s="2"/>
      <c r="K994" s="2"/>
      <c r="L994" s="2"/>
      <c r="M994" s="2"/>
      <c r="N994" s="45">
        <v>-1</v>
      </c>
      <c r="O994" s="45" t="s">
        <v>636</v>
      </c>
      <c r="P994" s="45" t="str">
        <f t="shared" ref="P994:P1017" si="326">IF(P945="Beide",P945,"Clan")</f>
        <v>Beide</v>
      </c>
      <c r="Q994" s="45">
        <v>6.5</v>
      </c>
      <c r="R994" s="45">
        <v>6</v>
      </c>
      <c r="S994" s="45">
        <v>330</v>
      </c>
      <c r="T994" s="45">
        <v>27</v>
      </c>
      <c r="U994" s="48">
        <v>500000</v>
      </c>
      <c r="V994" s="48">
        <v>30000</v>
      </c>
      <c r="X994" s="25">
        <f t="shared" si="315"/>
        <v>0</v>
      </c>
      <c r="Y994" s="25">
        <f t="shared" si="316"/>
        <v>0</v>
      </c>
      <c r="Z994" s="25">
        <f t="shared" si="317"/>
        <v>0</v>
      </c>
      <c r="AA994" s="25">
        <f t="shared" si="318"/>
        <v>0</v>
      </c>
      <c r="AB994" s="25">
        <f t="shared" si="319"/>
        <v>0</v>
      </c>
      <c r="AC994" s="25">
        <f t="shared" si="320"/>
        <v>0</v>
      </c>
      <c r="AD994" s="25">
        <f t="shared" si="324"/>
        <v>0</v>
      </c>
      <c r="AE994" s="25">
        <f t="shared" si="321"/>
        <v>0</v>
      </c>
      <c r="AF994" s="48">
        <f t="shared" si="322"/>
        <v>0</v>
      </c>
      <c r="AH994" s="25">
        <f t="shared" si="323"/>
        <v>0</v>
      </c>
    </row>
    <row r="995" spans="1:34" hidden="1" outlineLevel="2" x14ac:dyDescent="0.25">
      <c r="B995" t="s">
        <v>463</v>
      </c>
      <c r="C995" s="73">
        <f>C994</f>
        <v>6</v>
      </c>
      <c r="D995" s="73" t="s">
        <v>693</v>
      </c>
      <c r="E995" s="73">
        <f>E994</f>
        <v>20</v>
      </c>
      <c r="F995" s="73">
        <f>F994</f>
        <v>21</v>
      </c>
      <c r="G995" s="73">
        <f>G994</f>
        <v>6</v>
      </c>
      <c r="H995" s="73">
        <f>H994</f>
        <v>2</v>
      </c>
      <c r="M995" s="2"/>
      <c r="N995" s="73">
        <f>N994</f>
        <v>-1</v>
      </c>
      <c r="O995" s="73" t="str">
        <f>O994</f>
        <v>N</v>
      </c>
      <c r="P995" s="45" t="str">
        <f t="shared" si="326"/>
        <v>Beide</v>
      </c>
      <c r="Q995" s="73"/>
      <c r="R995" s="73"/>
      <c r="S995" s="73"/>
      <c r="T995" s="73">
        <f>T994</f>
        <v>27</v>
      </c>
      <c r="V995" s="74">
        <f>V994*3</f>
        <v>90000</v>
      </c>
      <c r="X995">
        <f t="shared" si="315"/>
        <v>0</v>
      </c>
      <c r="Y995">
        <f t="shared" si="316"/>
        <v>0</v>
      </c>
      <c r="Z995">
        <f t="shared" si="317"/>
        <v>0</v>
      </c>
      <c r="AA995">
        <f t="shared" si="318"/>
        <v>0</v>
      </c>
      <c r="AB995">
        <f t="shared" si="319"/>
        <v>0</v>
      </c>
      <c r="AC995">
        <f t="shared" si="320"/>
        <v>0</v>
      </c>
      <c r="AD995">
        <f t="shared" si="324"/>
        <v>0</v>
      </c>
      <c r="AE995">
        <f t="shared" si="321"/>
        <v>0</v>
      </c>
      <c r="AF995" s="3">
        <f t="shared" si="322"/>
        <v>0</v>
      </c>
      <c r="AH995">
        <f t="shared" si="323"/>
        <v>0</v>
      </c>
    </row>
    <row r="996" spans="1:34" hidden="1" outlineLevel="2" x14ac:dyDescent="0.25">
      <c r="B996" t="s">
        <v>279</v>
      </c>
      <c r="C996" s="73">
        <f>C994</f>
        <v>6</v>
      </c>
      <c r="D996" s="73" t="s">
        <v>683</v>
      </c>
      <c r="E996" s="73">
        <f>E994*0.8</f>
        <v>16</v>
      </c>
      <c r="F996" s="73">
        <f>F994</f>
        <v>21</v>
      </c>
      <c r="G996" s="73">
        <f>G994</f>
        <v>6</v>
      </c>
      <c r="H996" s="73">
        <f>H994</f>
        <v>2</v>
      </c>
      <c r="M996" s="2"/>
      <c r="N996" s="73">
        <f>N994</f>
        <v>-1</v>
      </c>
      <c r="O996" s="73" t="str">
        <f>O994</f>
        <v>N</v>
      </c>
      <c r="P996" s="45" t="str">
        <f t="shared" si="326"/>
        <v>Beide</v>
      </c>
      <c r="Q996" s="73"/>
      <c r="R996" s="73"/>
      <c r="S996" s="73"/>
      <c r="T996" s="73">
        <f>T994</f>
        <v>27</v>
      </c>
      <c r="V996" s="74">
        <f>V994*1.5</f>
        <v>45000</v>
      </c>
      <c r="X996">
        <f t="shared" si="315"/>
        <v>0</v>
      </c>
      <c r="Y996">
        <f t="shared" si="316"/>
        <v>0</v>
      </c>
      <c r="Z996">
        <f t="shared" si="317"/>
        <v>0</v>
      </c>
      <c r="AA996">
        <f t="shared" si="318"/>
        <v>0</v>
      </c>
      <c r="AB996">
        <f t="shared" si="319"/>
        <v>0</v>
      </c>
      <c r="AC996">
        <f t="shared" si="320"/>
        <v>0</v>
      </c>
      <c r="AD996">
        <f t="shared" si="324"/>
        <v>0</v>
      </c>
      <c r="AE996">
        <f t="shared" si="321"/>
        <v>0</v>
      </c>
      <c r="AF996" s="3">
        <f t="shared" si="322"/>
        <v>0</v>
      </c>
      <c r="AH996">
        <f t="shared" si="323"/>
        <v>0</v>
      </c>
    </row>
    <row r="997" spans="1:34" hidden="1" outlineLevel="2" x14ac:dyDescent="0.25">
      <c r="B997" t="s">
        <v>473</v>
      </c>
      <c r="C997" s="73">
        <f>C994</f>
        <v>6</v>
      </c>
      <c r="D997" s="73" t="s">
        <v>684</v>
      </c>
      <c r="E997" s="73">
        <f>E994</f>
        <v>20</v>
      </c>
      <c r="F997" s="73">
        <f>F994</f>
        <v>21</v>
      </c>
      <c r="G997" s="73">
        <f>G994</f>
        <v>6</v>
      </c>
      <c r="H997" s="73">
        <f>H994</f>
        <v>2</v>
      </c>
      <c r="M997" s="2"/>
      <c r="N997" s="73">
        <f>N994</f>
        <v>-1</v>
      </c>
      <c r="O997" s="73" t="str">
        <f>O994</f>
        <v>N</v>
      </c>
      <c r="P997" s="45" t="str">
        <f t="shared" si="326"/>
        <v>Beide</v>
      </c>
      <c r="Q997" s="73"/>
      <c r="R997" s="73"/>
      <c r="S997" s="73"/>
      <c r="T997" s="73">
        <f>T994</f>
        <v>27</v>
      </c>
      <c r="V997" s="74">
        <f>V994*2</f>
        <v>60000</v>
      </c>
      <c r="X997">
        <f t="shared" si="315"/>
        <v>0</v>
      </c>
      <c r="Y997">
        <f t="shared" si="316"/>
        <v>0</v>
      </c>
      <c r="Z997">
        <f t="shared" si="317"/>
        <v>0</v>
      </c>
      <c r="AA997">
        <f t="shared" si="318"/>
        <v>0</v>
      </c>
      <c r="AB997">
        <f t="shared" si="319"/>
        <v>0</v>
      </c>
      <c r="AC997">
        <f t="shared" si="320"/>
        <v>0</v>
      </c>
      <c r="AD997">
        <f t="shared" si="324"/>
        <v>0</v>
      </c>
      <c r="AE997">
        <f t="shared" si="321"/>
        <v>0</v>
      </c>
      <c r="AF997" s="3">
        <f t="shared" si="322"/>
        <v>0</v>
      </c>
      <c r="AH997">
        <f t="shared" si="323"/>
        <v>0</v>
      </c>
    </row>
    <row r="998" spans="1:34" hidden="1" outlineLevel="2" x14ac:dyDescent="0.25">
      <c r="B998" t="s">
        <v>476</v>
      </c>
      <c r="C998" s="73">
        <f>C994</f>
        <v>6</v>
      </c>
      <c r="D998" s="73" t="s">
        <v>684</v>
      </c>
      <c r="E998" s="73">
        <f>E994</f>
        <v>20</v>
      </c>
      <c r="F998" s="73">
        <f>F994</f>
        <v>21</v>
      </c>
      <c r="G998" s="73">
        <f>G994</f>
        <v>6</v>
      </c>
      <c r="H998" s="73">
        <f>H994</f>
        <v>2</v>
      </c>
      <c r="M998" s="2"/>
      <c r="N998" s="73">
        <f>N994</f>
        <v>-1</v>
      </c>
      <c r="O998" s="73" t="str">
        <f>O994</f>
        <v>N</v>
      </c>
      <c r="P998" s="45" t="str">
        <f t="shared" si="326"/>
        <v>Beide</v>
      </c>
      <c r="Q998" s="73"/>
      <c r="R998" s="73"/>
      <c r="S998" s="73"/>
      <c r="T998" s="73">
        <f>T994</f>
        <v>27</v>
      </c>
      <c r="V998" s="74">
        <f>V994*3</f>
        <v>90000</v>
      </c>
      <c r="X998">
        <f t="shared" si="315"/>
        <v>0</v>
      </c>
      <c r="Y998">
        <f t="shared" si="316"/>
        <v>0</v>
      </c>
      <c r="Z998">
        <f t="shared" si="317"/>
        <v>0</v>
      </c>
      <c r="AA998">
        <f t="shared" si="318"/>
        <v>0</v>
      </c>
      <c r="AB998">
        <f t="shared" si="319"/>
        <v>0</v>
      </c>
      <c r="AC998">
        <f t="shared" si="320"/>
        <v>0</v>
      </c>
      <c r="AD998">
        <f t="shared" si="324"/>
        <v>0</v>
      </c>
      <c r="AE998">
        <f t="shared" si="321"/>
        <v>0</v>
      </c>
      <c r="AF998" s="3">
        <f t="shared" si="322"/>
        <v>0</v>
      </c>
      <c r="AH998">
        <f t="shared" si="323"/>
        <v>0</v>
      </c>
    </row>
    <row r="999" spans="1:34" hidden="1" outlineLevel="2" x14ac:dyDescent="0.25">
      <c r="B999" t="s">
        <v>475</v>
      </c>
      <c r="C999" s="73">
        <f>C994</f>
        <v>6</v>
      </c>
      <c r="D999" s="73" t="s">
        <v>684</v>
      </c>
      <c r="E999" s="73">
        <f>E994</f>
        <v>20</v>
      </c>
      <c r="F999" s="73">
        <f>F994</f>
        <v>21</v>
      </c>
      <c r="G999" s="73">
        <f>G994</f>
        <v>6</v>
      </c>
      <c r="H999" s="73">
        <f>H994</f>
        <v>2</v>
      </c>
      <c r="M999" s="2"/>
      <c r="N999" s="73">
        <f>N994</f>
        <v>-1</v>
      </c>
      <c r="O999" s="73" t="str">
        <f>O994</f>
        <v>N</v>
      </c>
      <c r="P999" s="45" t="str">
        <f t="shared" si="326"/>
        <v>Beide</v>
      </c>
      <c r="Q999" s="73"/>
      <c r="R999" s="73"/>
      <c r="S999" s="73"/>
      <c r="T999" s="73">
        <f>T994</f>
        <v>27</v>
      </c>
      <c r="V999" s="74">
        <f>V994</f>
        <v>30000</v>
      </c>
      <c r="X999">
        <f t="shared" si="315"/>
        <v>0</v>
      </c>
      <c r="Y999">
        <f t="shared" si="316"/>
        <v>0</v>
      </c>
      <c r="Z999">
        <f t="shared" si="317"/>
        <v>0</v>
      </c>
      <c r="AA999">
        <f t="shared" si="318"/>
        <v>0</v>
      </c>
      <c r="AB999">
        <f t="shared" si="319"/>
        <v>0</v>
      </c>
      <c r="AC999">
        <f t="shared" si="320"/>
        <v>0</v>
      </c>
      <c r="AD999">
        <f t="shared" si="324"/>
        <v>0</v>
      </c>
      <c r="AE999">
        <f t="shared" si="321"/>
        <v>0</v>
      </c>
      <c r="AF999" s="3">
        <f t="shared" si="322"/>
        <v>0</v>
      </c>
      <c r="AH999">
        <f t="shared" si="323"/>
        <v>0</v>
      </c>
    </row>
    <row r="1000" spans="1:34" hidden="1" outlineLevel="2" x14ac:dyDescent="0.25">
      <c r="B1000" t="s">
        <v>474</v>
      </c>
      <c r="C1000" s="73">
        <f>C994</f>
        <v>6</v>
      </c>
      <c r="D1000" s="73" t="s">
        <v>684</v>
      </c>
      <c r="E1000" s="73">
        <f>E994</f>
        <v>20</v>
      </c>
      <c r="F1000" s="73">
        <f>F994</f>
        <v>21</v>
      </c>
      <c r="G1000" s="73">
        <f>G994</f>
        <v>6</v>
      </c>
      <c r="H1000" s="73">
        <f>H994</f>
        <v>2</v>
      </c>
      <c r="M1000" s="2"/>
      <c r="N1000" s="73">
        <f>N994</f>
        <v>-1</v>
      </c>
      <c r="O1000" s="73" t="str">
        <f>O994</f>
        <v>N</v>
      </c>
      <c r="P1000" s="45" t="str">
        <f t="shared" si="326"/>
        <v>Beide</v>
      </c>
      <c r="Q1000" s="73"/>
      <c r="R1000" s="73"/>
      <c r="S1000" s="73"/>
      <c r="T1000" s="73">
        <f>T994</f>
        <v>27</v>
      </c>
      <c r="V1000" s="74">
        <f>V994*4</f>
        <v>120000</v>
      </c>
      <c r="X1000">
        <f t="shared" si="315"/>
        <v>0</v>
      </c>
      <c r="Y1000">
        <f t="shared" si="316"/>
        <v>0</v>
      </c>
      <c r="Z1000">
        <f t="shared" si="317"/>
        <v>0</v>
      </c>
      <c r="AA1000">
        <f t="shared" si="318"/>
        <v>0</v>
      </c>
      <c r="AB1000">
        <f t="shared" si="319"/>
        <v>0</v>
      </c>
      <c r="AC1000">
        <f t="shared" si="320"/>
        <v>0</v>
      </c>
      <c r="AD1000">
        <f t="shared" si="324"/>
        <v>0</v>
      </c>
      <c r="AE1000">
        <f t="shared" si="321"/>
        <v>0</v>
      </c>
      <c r="AF1000" s="3">
        <f t="shared" si="322"/>
        <v>0</v>
      </c>
      <c r="AH1000">
        <f t="shared" si="323"/>
        <v>0</v>
      </c>
    </row>
    <row r="1001" spans="1:34" hidden="1" outlineLevel="2" x14ac:dyDescent="0.25">
      <c r="B1001" t="s">
        <v>480</v>
      </c>
      <c r="C1001" s="73">
        <f>C994</f>
        <v>6</v>
      </c>
      <c r="D1001" s="73" t="s">
        <v>684</v>
      </c>
      <c r="E1001" s="73">
        <f>E994</f>
        <v>20</v>
      </c>
      <c r="F1001" s="73">
        <f>F994</f>
        <v>21</v>
      </c>
      <c r="G1001" s="73">
        <f>G994</f>
        <v>6</v>
      </c>
      <c r="H1001" s="73">
        <f>H994</f>
        <v>2</v>
      </c>
      <c r="M1001" s="2"/>
      <c r="N1001" s="73">
        <f>N994</f>
        <v>-1</v>
      </c>
      <c r="O1001" s="73" t="str">
        <f>O994</f>
        <v>N</v>
      </c>
      <c r="P1001" s="45" t="str">
        <f t="shared" si="326"/>
        <v>Beide</v>
      </c>
      <c r="Q1001" s="73"/>
      <c r="R1001" s="73"/>
      <c r="S1001" s="73"/>
      <c r="T1001" s="73">
        <f>T994</f>
        <v>27</v>
      </c>
      <c r="V1001" s="74">
        <f>V994*2.5</f>
        <v>75000</v>
      </c>
      <c r="X1001">
        <f t="shared" si="315"/>
        <v>0</v>
      </c>
      <c r="Y1001">
        <f t="shared" si="316"/>
        <v>0</v>
      </c>
      <c r="Z1001">
        <f t="shared" si="317"/>
        <v>0</v>
      </c>
      <c r="AA1001">
        <f t="shared" si="318"/>
        <v>0</v>
      </c>
      <c r="AB1001">
        <f t="shared" si="319"/>
        <v>0</v>
      </c>
      <c r="AC1001">
        <f t="shared" si="320"/>
        <v>0</v>
      </c>
      <c r="AD1001">
        <f t="shared" si="324"/>
        <v>0</v>
      </c>
      <c r="AE1001">
        <f t="shared" si="321"/>
        <v>0</v>
      </c>
      <c r="AF1001" s="3">
        <f t="shared" si="322"/>
        <v>0</v>
      </c>
      <c r="AH1001">
        <f t="shared" si="323"/>
        <v>0</v>
      </c>
    </row>
    <row r="1002" spans="1:34" hidden="1" outlineLevel="2" x14ac:dyDescent="0.25">
      <c r="B1002" t="s">
        <v>481</v>
      </c>
      <c r="C1002" s="73">
        <f>C994</f>
        <v>6</v>
      </c>
      <c r="D1002" s="73" t="s">
        <v>684</v>
      </c>
      <c r="E1002" s="73">
        <f>E994</f>
        <v>20</v>
      </c>
      <c r="F1002" s="73">
        <f>F994</f>
        <v>21</v>
      </c>
      <c r="G1002" s="73">
        <f>G994/2</f>
        <v>3</v>
      </c>
      <c r="H1002" s="73">
        <f>H994</f>
        <v>2</v>
      </c>
      <c r="M1002" s="2"/>
      <c r="N1002" s="73">
        <f>N994+2</f>
        <v>1</v>
      </c>
      <c r="O1002" s="73" t="str">
        <f>O994</f>
        <v>N</v>
      </c>
      <c r="P1002" s="45" t="str">
        <f t="shared" si="326"/>
        <v>Beide</v>
      </c>
      <c r="Q1002" s="73"/>
      <c r="R1002" s="73"/>
      <c r="S1002" s="73"/>
      <c r="T1002" s="73">
        <f>T994</f>
        <v>27</v>
      </c>
      <c r="V1002" s="74">
        <f>V994*2</f>
        <v>60000</v>
      </c>
      <c r="X1002">
        <f t="shared" si="315"/>
        <v>0</v>
      </c>
      <c r="Y1002">
        <f t="shared" si="316"/>
        <v>0</v>
      </c>
      <c r="Z1002">
        <f t="shared" si="317"/>
        <v>0</v>
      </c>
      <c r="AA1002">
        <f t="shared" si="318"/>
        <v>0</v>
      </c>
      <c r="AB1002">
        <f t="shared" si="319"/>
        <v>0</v>
      </c>
      <c r="AC1002">
        <f t="shared" si="320"/>
        <v>0</v>
      </c>
      <c r="AD1002">
        <f t="shared" si="324"/>
        <v>0</v>
      </c>
      <c r="AE1002">
        <f t="shared" si="321"/>
        <v>0</v>
      </c>
      <c r="AF1002" s="3">
        <f t="shared" si="322"/>
        <v>0</v>
      </c>
      <c r="AH1002">
        <f t="shared" si="323"/>
        <v>0</v>
      </c>
    </row>
    <row r="1003" spans="1:34" hidden="1" outlineLevel="2" x14ac:dyDescent="0.25">
      <c r="B1003" t="s">
        <v>477</v>
      </c>
      <c r="C1003" s="73">
        <f>C994</f>
        <v>6</v>
      </c>
      <c r="D1003" s="73" t="s">
        <v>684</v>
      </c>
      <c r="E1003" s="73">
        <f>E994</f>
        <v>20</v>
      </c>
      <c r="F1003" s="73">
        <f>F994</f>
        <v>21</v>
      </c>
      <c r="G1003" s="73">
        <f>G994</f>
        <v>6</v>
      </c>
      <c r="H1003" s="73">
        <f>H994</f>
        <v>2</v>
      </c>
      <c r="M1003" s="2"/>
      <c r="N1003" s="73">
        <f>N994</f>
        <v>-1</v>
      </c>
      <c r="O1003" s="73" t="str">
        <f>O994</f>
        <v>N</v>
      </c>
      <c r="P1003" s="45" t="str">
        <f t="shared" si="326"/>
        <v>Beide</v>
      </c>
      <c r="Q1003" s="73"/>
      <c r="R1003" s="73"/>
      <c r="S1003" s="73"/>
      <c r="T1003" s="73">
        <f>T994</f>
        <v>27</v>
      </c>
      <c r="V1003" s="74">
        <f>V994*3</f>
        <v>90000</v>
      </c>
      <c r="X1003">
        <f t="shared" si="315"/>
        <v>0</v>
      </c>
      <c r="Y1003">
        <f t="shared" si="316"/>
        <v>0</v>
      </c>
      <c r="Z1003">
        <f t="shared" si="317"/>
        <v>0</v>
      </c>
      <c r="AA1003">
        <f t="shared" si="318"/>
        <v>0</v>
      </c>
      <c r="AB1003">
        <f t="shared" si="319"/>
        <v>0</v>
      </c>
      <c r="AC1003">
        <f t="shared" si="320"/>
        <v>0</v>
      </c>
      <c r="AD1003">
        <f t="shared" si="324"/>
        <v>0</v>
      </c>
      <c r="AE1003">
        <f t="shared" si="321"/>
        <v>0</v>
      </c>
      <c r="AF1003" s="3">
        <f t="shared" si="322"/>
        <v>0</v>
      </c>
      <c r="AH1003">
        <f t="shared" si="323"/>
        <v>0</v>
      </c>
    </row>
    <row r="1004" spans="1:34" hidden="1" outlineLevel="2" x14ac:dyDescent="0.25">
      <c r="B1004" t="s">
        <v>462</v>
      </c>
      <c r="C1004" s="73">
        <f>C994</f>
        <v>6</v>
      </c>
      <c r="D1004" s="73" t="s">
        <v>684</v>
      </c>
      <c r="E1004" s="73">
        <f>E994</f>
        <v>20</v>
      </c>
      <c r="F1004" s="73">
        <f>F994</f>
        <v>21</v>
      </c>
      <c r="G1004" s="73">
        <f>G994</f>
        <v>6</v>
      </c>
      <c r="H1004" s="73">
        <f>H994</f>
        <v>2</v>
      </c>
      <c r="M1004" s="2"/>
      <c r="N1004" s="73">
        <f>N994</f>
        <v>-1</v>
      </c>
      <c r="O1004" s="73" t="str">
        <f>O994</f>
        <v>N</v>
      </c>
      <c r="P1004" s="45" t="str">
        <f t="shared" si="326"/>
        <v>Beide</v>
      </c>
      <c r="Q1004" s="73"/>
      <c r="R1004" s="73"/>
      <c r="S1004" s="73"/>
      <c r="T1004" s="73">
        <f>T994</f>
        <v>27</v>
      </c>
      <c r="V1004" s="74">
        <f>V994*5</f>
        <v>150000</v>
      </c>
      <c r="X1004">
        <f t="shared" si="315"/>
        <v>0</v>
      </c>
      <c r="Y1004">
        <f t="shared" si="316"/>
        <v>0</v>
      </c>
      <c r="Z1004">
        <f t="shared" si="317"/>
        <v>0</v>
      </c>
      <c r="AA1004">
        <f t="shared" si="318"/>
        <v>0</v>
      </c>
      <c r="AB1004">
        <f t="shared" si="319"/>
        <v>0</v>
      </c>
      <c r="AC1004">
        <f t="shared" si="320"/>
        <v>0</v>
      </c>
      <c r="AD1004">
        <f t="shared" si="324"/>
        <v>0</v>
      </c>
      <c r="AE1004">
        <f t="shared" si="321"/>
        <v>0</v>
      </c>
      <c r="AF1004" s="3">
        <f t="shared" si="322"/>
        <v>0</v>
      </c>
      <c r="AH1004">
        <f t="shared" si="323"/>
        <v>0</v>
      </c>
    </row>
    <row r="1005" spans="1:34" hidden="1" outlineLevel="2" x14ac:dyDescent="0.25">
      <c r="B1005" t="s">
        <v>457</v>
      </c>
      <c r="C1005" s="73">
        <f>C994</f>
        <v>6</v>
      </c>
      <c r="D1005" s="73" t="s">
        <v>684</v>
      </c>
      <c r="E1005" s="73">
        <f>E994</f>
        <v>20</v>
      </c>
      <c r="F1005" s="73">
        <f>F994</f>
        <v>21</v>
      </c>
      <c r="G1005" s="73">
        <f>G994</f>
        <v>6</v>
      </c>
      <c r="H1005" s="73">
        <f>H994</f>
        <v>2</v>
      </c>
      <c r="M1005" s="2"/>
      <c r="N1005" s="73">
        <f>N994</f>
        <v>-1</v>
      </c>
      <c r="O1005" s="73" t="str">
        <f>O994</f>
        <v>N</v>
      </c>
      <c r="P1005" s="45" t="str">
        <f t="shared" si="326"/>
        <v>Beide</v>
      </c>
      <c r="Q1005" s="73"/>
      <c r="R1005" s="73"/>
      <c r="S1005" s="73"/>
      <c r="T1005" s="73">
        <f>T994</f>
        <v>27</v>
      </c>
      <c r="V1005" s="74">
        <f>V994*2</f>
        <v>60000</v>
      </c>
      <c r="X1005">
        <f t="shared" si="315"/>
        <v>0</v>
      </c>
      <c r="Y1005">
        <f t="shared" si="316"/>
        <v>0</v>
      </c>
      <c r="Z1005">
        <f t="shared" si="317"/>
        <v>0</v>
      </c>
      <c r="AA1005">
        <f t="shared" si="318"/>
        <v>0</v>
      </c>
      <c r="AB1005">
        <f t="shared" si="319"/>
        <v>0</v>
      </c>
      <c r="AC1005">
        <f t="shared" si="320"/>
        <v>0</v>
      </c>
      <c r="AD1005">
        <f t="shared" si="324"/>
        <v>0</v>
      </c>
      <c r="AE1005">
        <f t="shared" si="321"/>
        <v>0</v>
      </c>
      <c r="AF1005" s="3">
        <f t="shared" si="322"/>
        <v>0</v>
      </c>
      <c r="AH1005">
        <f t="shared" si="323"/>
        <v>0</v>
      </c>
    </row>
    <row r="1006" spans="1:34" hidden="1" outlineLevel="2" x14ac:dyDescent="0.25">
      <c r="B1006" t="s">
        <v>464</v>
      </c>
      <c r="C1006" s="73">
        <f>C994</f>
        <v>6</v>
      </c>
      <c r="D1006" s="73" t="s">
        <v>684</v>
      </c>
      <c r="E1006" s="73">
        <f>E994</f>
        <v>20</v>
      </c>
      <c r="F1006" s="73">
        <f>F994</f>
        <v>21</v>
      </c>
      <c r="G1006" s="73">
        <f>G994</f>
        <v>6</v>
      </c>
      <c r="H1006" s="73">
        <f>H994</f>
        <v>2</v>
      </c>
      <c r="M1006" s="2"/>
      <c r="N1006" s="73">
        <f>N994</f>
        <v>-1</v>
      </c>
      <c r="O1006" s="73" t="str">
        <f>O994</f>
        <v>N</v>
      </c>
      <c r="P1006" s="45" t="str">
        <f t="shared" si="326"/>
        <v>Beide</v>
      </c>
      <c r="Q1006" s="73"/>
      <c r="R1006" s="73"/>
      <c r="S1006" s="73"/>
      <c r="T1006" s="73">
        <f>T994</f>
        <v>27</v>
      </c>
      <c r="V1006" s="74">
        <f>V994*4</f>
        <v>120000</v>
      </c>
      <c r="X1006">
        <f t="shared" si="315"/>
        <v>0</v>
      </c>
      <c r="Y1006">
        <f t="shared" si="316"/>
        <v>0</v>
      </c>
      <c r="Z1006">
        <f t="shared" si="317"/>
        <v>0</v>
      </c>
      <c r="AA1006">
        <f t="shared" si="318"/>
        <v>0</v>
      </c>
      <c r="AB1006">
        <f t="shared" si="319"/>
        <v>0</v>
      </c>
      <c r="AC1006">
        <f t="shared" si="320"/>
        <v>0</v>
      </c>
      <c r="AD1006">
        <f t="shared" si="324"/>
        <v>0</v>
      </c>
      <c r="AE1006">
        <f t="shared" si="321"/>
        <v>0</v>
      </c>
      <c r="AF1006" s="3">
        <f t="shared" si="322"/>
        <v>0</v>
      </c>
      <c r="AH1006">
        <f t="shared" si="323"/>
        <v>0</v>
      </c>
    </row>
    <row r="1007" spans="1:34" hidden="1" outlineLevel="2" x14ac:dyDescent="0.25">
      <c r="B1007" t="s">
        <v>458</v>
      </c>
      <c r="C1007" s="73">
        <f>C994</f>
        <v>6</v>
      </c>
      <c r="D1007" s="73" t="s">
        <v>684</v>
      </c>
      <c r="E1007" s="73">
        <f>E994</f>
        <v>20</v>
      </c>
      <c r="F1007" s="73">
        <f>F994</f>
        <v>21</v>
      </c>
      <c r="G1007" s="73">
        <f>G994</f>
        <v>6</v>
      </c>
      <c r="H1007" s="73">
        <f>H994</f>
        <v>2</v>
      </c>
      <c r="M1007" s="2"/>
      <c r="N1007" s="73">
        <f>N994</f>
        <v>-1</v>
      </c>
      <c r="O1007" s="73" t="str">
        <f>O994</f>
        <v>N</v>
      </c>
      <c r="P1007" s="45" t="str">
        <f t="shared" si="326"/>
        <v>Beide</v>
      </c>
      <c r="Q1007" s="73"/>
      <c r="R1007" s="73"/>
      <c r="S1007" s="73"/>
      <c r="T1007" s="73">
        <f>T994*1.2</f>
        <v>32.4</v>
      </c>
      <c r="V1007" s="74">
        <f>V994*2</f>
        <v>60000</v>
      </c>
      <c r="X1007">
        <f t="shared" si="315"/>
        <v>0</v>
      </c>
      <c r="Y1007">
        <f t="shared" si="316"/>
        <v>0</v>
      </c>
      <c r="Z1007">
        <f t="shared" si="317"/>
        <v>0</v>
      </c>
      <c r="AA1007">
        <f t="shared" si="318"/>
        <v>0</v>
      </c>
      <c r="AB1007">
        <f t="shared" si="319"/>
        <v>0</v>
      </c>
      <c r="AC1007">
        <f t="shared" si="320"/>
        <v>0</v>
      </c>
      <c r="AD1007">
        <f t="shared" si="324"/>
        <v>0</v>
      </c>
      <c r="AE1007">
        <f t="shared" si="321"/>
        <v>0</v>
      </c>
      <c r="AF1007" s="3">
        <f t="shared" si="322"/>
        <v>0</v>
      </c>
      <c r="AH1007">
        <f t="shared" si="323"/>
        <v>0</v>
      </c>
    </row>
    <row r="1008" spans="1:34" hidden="1" outlineLevel="2" x14ac:dyDescent="0.25">
      <c r="B1008" t="s">
        <v>233</v>
      </c>
      <c r="C1008" s="73">
        <f>C994</f>
        <v>6</v>
      </c>
      <c r="D1008" s="73" t="s">
        <v>684</v>
      </c>
      <c r="E1008" s="73">
        <f>E994</f>
        <v>20</v>
      </c>
      <c r="F1008" s="73">
        <f>F994</f>
        <v>21</v>
      </c>
      <c r="G1008" s="73">
        <f>G994</f>
        <v>6</v>
      </c>
      <c r="H1008" s="73">
        <f>H994</f>
        <v>2</v>
      </c>
      <c r="M1008" s="2"/>
      <c r="N1008" s="73">
        <f>N994</f>
        <v>-1</v>
      </c>
      <c r="O1008" s="73" t="str">
        <f>O994</f>
        <v>N</v>
      </c>
      <c r="P1008" s="45" t="str">
        <f t="shared" si="326"/>
        <v>Beide</v>
      </c>
      <c r="Q1008" s="73"/>
      <c r="R1008" s="73"/>
      <c r="S1008" s="73"/>
      <c r="T1008" s="73">
        <f>T994</f>
        <v>27</v>
      </c>
      <c r="V1008" s="74">
        <f>V994*1.5</f>
        <v>45000</v>
      </c>
      <c r="X1008">
        <f t="shared" si="315"/>
        <v>0</v>
      </c>
      <c r="Y1008">
        <f t="shared" si="316"/>
        <v>0</v>
      </c>
      <c r="Z1008">
        <f t="shared" si="317"/>
        <v>0</v>
      </c>
      <c r="AA1008">
        <f t="shared" si="318"/>
        <v>0</v>
      </c>
      <c r="AB1008">
        <f t="shared" si="319"/>
        <v>0</v>
      </c>
      <c r="AC1008">
        <f t="shared" si="320"/>
        <v>0</v>
      </c>
      <c r="AD1008">
        <f t="shared" si="324"/>
        <v>0</v>
      </c>
      <c r="AE1008">
        <f t="shared" si="321"/>
        <v>0</v>
      </c>
      <c r="AF1008" s="3">
        <f t="shared" si="322"/>
        <v>0</v>
      </c>
      <c r="AH1008">
        <f t="shared" si="323"/>
        <v>0</v>
      </c>
    </row>
    <row r="1009" spans="1:34" hidden="1" outlineLevel="2" x14ac:dyDescent="0.25">
      <c r="B1009" t="s">
        <v>478</v>
      </c>
      <c r="C1009" s="73">
        <f>C994</f>
        <v>6</v>
      </c>
      <c r="D1009" s="73" t="s">
        <v>684</v>
      </c>
      <c r="E1009" s="73">
        <f>E994</f>
        <v>20</v>
      </c>
      <c r="F1009" s="73">
        <f>F994</f>
        <v>21</v>
      </c>
      <c r="G1009" s="73">
        <f>G994</f>
        <v>6</v>
      </c>
      <c r="H1009" s="73">
        <f>H994</f>
        <v>2</v>
      </c>
      <c r="M1009" s="2"/>
      <c r="N1009" s="73">
        <f>N994</f>
        <v>-1</v>
      </c>
      <c r="O1009" s="73" t="str">
        <f>O994</f>
        <v>N</v>
      </c>
      <c r="P1009" s="45" t="str">
        <f t="shared" si="326"/>
        <v>Beide</v>
      </c>
      <c r="Q1009" s="73"/>
      <c r="R1009" s="73"/>
      <c r="S1009" s="73"/>
      <c r="T1009" s="73">
        <f>T994</f>
        <v>27</v>
      </c>
      <c r="V1009" s="74">
        <f>V994*2</f>
        <v>60000</v>
      </c>
      <c r="X1009">
        <f t="shared" si="315"/>
        <v>0</v>
      </c>
      <c r="Y1009">
        <f t="shared" si="316"/>
        <v>0</v>
      </c>
      <c r="Z1009">
        <f t="shared" si="317"/>
        <v>0</v>
      </c>
      <c r="AA1009">
        <f t="shared" si="318"/>
        <v>0</v>
      </c>
      <c r="AB1009">
        <f t="shared" si="319"/>
        <v>0</v>
      </c>
      <c r="AC1009">
        <f t="shared" si="320"/>
        <v>0</v>
      </c>
      <c r="AD1009">
        <f t="shared" si="324"/>
        <v>0</v>
      </c>
      <c r="AE1009">
        <f t="shared" si="321"/>
        <v>0</v>
      </c>
      <c r="AF1009" s="3">
        <f t="shared" si="322"/>
        <v>0</v>
      </c>
      <c r="AH1009">
        <f t="shared" si="323"/>
        <v>0</v>
      </c>
    </row>
    <row r="1010" spans="1:34" hidden="1" outlineLevel="2" x14ac:dyDescent="0.25">
      <c r="B1010" t="s">
        <v>479</v>
      </c>
      <c r="C1010" s="73">
        <f>C994</f>
        <v>6</v>
      </c>
      <c r="D1010" s="73" t="s">
        <v>684</v>
      </c>
      <c r="E1010" s="73">
        <f>E994</f>
        <v>20</v>
      </c>
      <c r="F1010" s="73">
        <f>F994</f>
        <v>21</v>
      </c>
      <c r="G1010" s="73">
        <f>G994</f>
        <v>6</v>
      </c>
      <c r="H1010" s="73">
        <f>H994</f>
        <v>2</v>
      </c>
      <c r="M1010" s="2"/>
      <c r="N1010" s="73">
        <f>N994</f>
        <v>-1</v>
      </c>
      <c r="O1010" s="73" t="str">
        <f>O994</f>
        <v>N</v>
      </c>
      <c r="P1010" s="45" t="str">
        <f t="shared" si="326"/>
        <v>Beide</v>
      </c>
      <c r="Q1010" s="73"/>
      <c r="R1010" s="73"/>
      <c r="S1010" s="73"/>
      <c r="T1010" s="73">
        <f>T994</f>
        <v>27</v>
      </c>
      <c r="V1010" s="74">
        <f>V994*3</f>
        <v>90000</v>
      </c>
      <c r="X1010">
        <f t="shared" si="315"/>
        <v>0</v>
      </c>
      <c r="Y1010">
        <f t="shared" si="316"/>
        <v>0</v>
      </c>
      <c r="Z1010">
        <f t="shared" si="317"/>
        <v>0</v>
      </c>
      <c r="AA1010">
        <f t="shared" si="318"/>
        <v>0</v>
      </c>
      <c r="AB1010">
        <f t="shared" si="319"/>
        <v>0</v>
      </c>
      <c r="AC1010">
        <f t="shared" si="320"/>
        <v>0</v>
      </c>
      <c r="AD1010">
        <f t="shared" si="324"/>
        <v>0</v>
      </c>
      <c r="AE1010">
        <f t="shared" si="321"/>
        <v>0</v>
      </c>
      <c r="AF1010" s="3">
        <f t="shared" si="322"/>
        <v>0</v>
      </c>
      <c r="AH1010">
        <f t="shared" si="323"/>
        <v>0</v>
      </c>
    </row>
    <row r="1011" spans="1:34" hidden="1" outlineLevel="2" x14ac:dyDescent="0.25">
      <c r="B1011" t="s">
        <v>459</v>
      </c>
      <c r="C1011" s="73">
        <f>C994</f>
        <v>6</v>
      </c>
      <c r="D1011" s="73" t="s">
        <v>683</v>
      </c>
      <c r="E1011" s="73">
        <f>E994</f>
        <v>20</v>
      </c>
      <c r="F1011" s="73">
        <f>F994</f>
        <v>21</v>
      </c>
      <c r="G1011" s="73">
        <f>G994</f>
        <v>6</v>
      </c>
      <c r="H1011" s="73">
        <f>H994</f>
        <v>2</v>
      </c>
      <c r="M1011" s="2"/>
      <c r="N1011" s="73">
        <f>N994</f>
        <v>-1</v>
      </c>
      <c r="O1011" s="73" t="str">
        <f>O994</f>
        <v>N</v>
      </c>
      <c r="P1011" s="45" t="str">
        <f t="shared" si="326"/>
        <v>Beide</v>
      </c>
      <c r="Q1011" s="73"/>
      <c r="R1011" s="73"/>
      <c r="S1011" s="73"/>
      <c r="T1011" s="73">
        <f>T994/2</f>
        <v>13.5</v>
      </c>
      <c r="V1011" s="74">
        <f>V994*2</f>
        <v>60000</v>
      </c>
      <c r="X1011">
        <f t="shared" si="315"/>
        <v>0</v>
      </c>
      <c r="Y1011">
        <f t="shared" si="316"/>
        <v>0</v>
      </c>
      <c r="Z1011">
        <f t="shared" si="317"/>
        <v>0</v>
      </c>
      <c r="AA1011">
        <f t="shared" si="318"/>
        <v>0</v>
      </c>
      <c r="AB1011">
        <f t="shared" si="319"/>
        <v>0</v>
      </c>
      <c r="AC1011">
        <f t="shared" si="320"/>
        <v>0</v>
      </c>
      <c r="AD1011">
        <f t="shared" si="324"/>
        <v>0</v>
      </c>
      <c r="AE1011">
        <f t="shared" si="321"/>
        <v>0</v>
      </c>
      <c r="AF1011" s="3">
        <f t="shared" si="322"/>
        <v>0</v>
      </c>
      <c r="AH1011">
        <f t="shared" si="323"/>
        <v>0</v>
      </c>
    </row>
    <row r="1012" spans="1:34" hidden="1" outlineLevel="2" x14ac:dyDescent="0.25">
      <c r="B1012" t="s">
        <v>461</v>
      </c>
      <c r="C1012" s="73">
        <f>C994</f>
        <v>6</v>
      </c>
      <c r="D1012" s="73" t="s">
        <v>684</v>
      </c>
      <c r="E1012" s="73">
        <f>E994</f>
        <v>20</v>
      </c>
      <c r="F1012" s="73">
        <f>F994</f>
        <v>21</v>
      </c>
      <c r="G1012" s="73">
        <f>G994</f>
        <v>6</v>
      </c>
      <c r="H1012" s="73">
        <f>H994</f>
        <v>2</v>
      </c>
      <c r="M1012" s="2"/>
      <c r="N1012" s="73">
        <f>N994</f>
        <v>-1</v>
      </c>
      <c r="O1012" s="73" t="str">
        <f>O994</f>
        <v>N</v>
      </c>
      <c r="P1012" s="45" t="str">
        <f t="shared" si="326"/>
        <v>Beide</v>
      </c>
      <c r="Q1012" s="73"/>
      <c r="R1012" s="73"/>
      <c r="S1012" s="73"/>
      <c r="T1012" s="73">
        <f>T994</f>
        <v>27</v>
      </c>
      <c r="V1012" s="74">
        <f>V994</f>
        <v>30000</v>
      </c>
      <c r="X1012">
        <f t="shared" si="315"/>
        <v>0</v>
      </c>
      <c r="Y1012">
        <f t="shared" si="316"/>
        <v>0</v>
      </c>
      <c r="Z1012">
        <f t="shared" si="317"/>
        <v>0</v>
      </c>
      <c r="AA1012">
        <f t="shared" si="318"/>
        <v>0</v>
      </c>
      <c r="AB1012">
        <f t="shared" si="319"/>
        <v>0</v>
      </c>
      <c r="AC1012">
        <f t="shared" si="320"/>
        <v>0</v>
      </c>
      <c r="AD1012">
        <f t="shared" si="324"/>
        <v>0</v>
      </c>
      <c r="AE1012">
        <f t="shared" si="321"/>
        <v>0</v>
      </c>
      <c r="AF1012" s="3">
        <f t="shared" si="322"/>
        <v>0</v>
      </c>
      <c r="AH1012">
        <f t="shared" si="323"/>
        <v>0</v>
      </c>
    </row>
    <row r="1013" spans="1:34" hidden="1" outlineLevel="2" x14ac:dyDescent="0.25">
      <c r="B1013" t="s">
        <v>466</v>
      </c>
      <c r="C1013" s="73">
        <f>C994</f>
        <v>6</v>
      </c>
      <c r="D1013" s="73" t="s">
        <v>684</v>
      </c>
      <c r="E1013" s="73">
        <f>E994</f>
        <v>20</v>
      </c>
      <c r="F1013" s="73">
        <f>F994</f>
        <v>21</v>
      </c>
      <c r="G1013" s="73">
        <f>G994/2</f>
        <v>3</v>
      </c>
      <c r="H1013" s="73">
        <f>H994</f>
        <v>2</v>
      </c>
      <c r="M1013" s="2"/>
      <c r="N1013" s="73">
        <f>N994</f>
        <v>-1</v>
      </c>
      <c r="O1013" s="73" t="str">
        <f>O994</f>
        <v>N</v>
      </c>
      <c r="P1013" s="45" t="str">
        <f t="shared" si="326"/>
        <v>Beide</v>
      </c>
      <c r="Q1013" s="73"/>
      <c r="R1013" s="73"/>
      <c r="S1013" s="73"/>
      <c r="T1013" s="73">
        <f>T994*1.3</f>
        <v>35.1</v>
      </c>
      <c r="V1013" s="74">
        <f>V994*2</f>
        <v>60000</v>
      </c>
      <c r="X1013">
        <f t="shared" si="315"/>
        <v>0</v>
      </c>
      <c r="Y1013">
        <f t="shared" si="316"/>
        <v>0</v>
      </c>
      <c r="Z1013">
        <f t="shared" si="317"/>
        <v>0</v>
      </c>
      <c r="AA1013">
        <f t="shared" si="318"/>
        <v>0</v>
      </c>
      <c r="AB1013">
        <f t="shared" si="319"/>
        <v>0</v>
      </c>
      <c r="AC1013">
        <f t="shared" si="320"/>
        <v>0</v>
      </c>
      <c r="AD1013">
        <f t="shared" si="324"/>
        <v>0</v>
      </c>
      <c r="AE1013">
        <f t="shared" si="321"/>
        <v>0</v>
      </c>
      <c r="AF1013" s="3">
        <f t="shared" si="322"/>
        <v>0</v>
      </c>
      <c r="AH1013">
        <f t="shared" si="323"/>
        <v>0</v>
      </c>
    </row>
    <row r="1014" spans="1:34" s="25" customFormat="1" hidden="1" outlineLevel="1" collapsed="1" x14ac:dyDescent="0.25">
      <c r="A1014" s="25" t="s">
        <v>416</v>
      </c>
      <c r="B1014" s="25" t="s">
        <v>53</v>
      </c>
      <c r="C1014" s="45">
        <v>2</v>
      </c>
      <c r="D1014" s="45" t="s">
        <v>684</v>
      </c>
      <c r="E1014" s="45">
        <v>5</v>
      </c>
      <c r="F1014" s="45">
        <v>21</v>
      </c>
      <c r="G1014" s="45">
        <v>24</v>
      </c>
      <c r="H1014" s="45">
        <v>0</v>
      </c>
      <c r="I1014" s="2"/>
      <c r="J1014" s="2"/>
      <c r="K1014" s="2"/>
      <c r="L1014" s="2"/>
      <c r="M1014" s="2"/>
      <c r="N1014" s="45">
        <v>0</v>
      </c>
      <c r="O1014" s="45" t="s">
        <v>636</v>
      </c>
      <c r="P1014" s="45" t="str">
        <f t="shared" si="326"/>
        <v>Beide</v>
      </c>
      <c r="Q1014" s="45">
        <v>2</v>
      </c>
      <c r="R1014" s="45">
        <v>1</v>
      </c>
      <c r="S1014" s="45">
        <v>74</v>
      </c>
      <c r="T1014" s="45">
        <v>10</v>
      </c>
      <c r="U1014" s="48">
        <v>75000</v>
      </c>
      <c r="V1014" s="48">
        <v>60000</v>
      </c>
      <c r="X1014" s="25">
        <f t="shared" si="315"/>
        <v>0</v>
      </c>
      <c r="Y1014" s="25">
        <f t="shared" si="316"/>
        <v>0</v>
      </c>
      <c r="Z1014" s="25">
        <f t="shared" si="317"/>
        <v>0</v>
      </c>
      <c r="AA1014" s="25">
        <f t="shared" si="318"/>
        <v>0</v>
      </c>
      <c r="AB1014" s="25">
        <f t="shared" si="319"/>
        <v>0</v>
      </c>
      <c r="AC1014" s="25">
        <f t="shared" si="320"/>
        <v>0</v>
      </c>
      <c r="AD1014" s="25">
        <f t="shared" si="324"/>
        <v>0</v>
      </c>
      <c r="AE1014" s="25">
        <f t="shared" si="321"/>
        <v>0</v>
      </c>
      <c r="AF1014" s="48">
        <f t="shared" si="322"/>
        <v>0</v>
      </c>
      <c r="AH1014" s="25">
        <f t="shared" si="323"/>
        <v>0</v>
      </c>
    </row>
    <row r="1015" spans="1:34" s="25" customFormat="1" hidden="1" outlineLevel="1" x14ac:dyDescent="0.25">
      <c r="A1015" s="25" t="s">
        <v>417</v>
      </c>
      <c r="B1015" s="25" t="s">
        <v>53</v>
      </c>
      <c r="C1015" s="45">
        <v>4</v>
      </c>
      <c r="D1015" s="45" t="s">
        <v>684</v>
      </c>
      <c r="E1015" s="45">
        <v>10</v>
      </c>
      <c r="F1015" s="45">
        <v>21</v>
      </c>
      <c r="G1015" s="45">
        <v>12</v>
      </c>
      <c r="H1015" s="45">
        <v>1</v>
      </c>
      <c r="I1015" s="2"/>
      <c r="J1015" s="2"/>
      <c r="K1015" s="2"/>
      <c r="L1015" s="2"/>
      <c r="M1015" s="2"/>
      <c r="N1015" s="45">
        <v>0</v>
      </c>
      <c r="O1015" s="45" t="s">
        <v>636</v>
      </c>
      <c r="P1015" s="45" t="str">
        <f t="shared" si="326"/>
        <v>Beide</v>
      </c>
      <c r="Q1015" s="45">
        <v>5</v>
      </c>
      <c r="R1015" s="45">
        <v>2</v>
      </c>
      <c r="S1015" s="45">
        <v>146</v>
      </c>
      <c r="T1015" s="45">
        <v>19</v>
      </c>
      <c r="U1015" s="48">
        <v>225000</v>
      </c>
      <c r="V1015" s="48">
        <v>60000</v>
      </c>
      <c r="X1015" s="25">
        <f t="shared" si="315"/>
        <v>0</v>
      </c>
      <c r="Y1015" s="25">
        <f t="shared" si="316"/>
        <v>0</v>
      </c>
      <c r="Z1015" s="25">
        <f t="shared" si="317"/>
        <v>0</v>
      </c>
      <c r="AA1015" s="25">
        <f t="shared" si="318"/>
        <v>0</v>
      </c>
      <c r="AB1015" s="25">
        <f t="shared" si="319"/>
        <v>0</v>
      </c>
      <c r="AC1015" s="25">
        <f t="shared" si="320"/>
        <v>0</v>
      </c>
      <c r="AD1015" s="25">
        <f t="shared" si="324"/>
        <v>0</v>
      </c>
      <c r="AE1015" s="25">
        <f t="shared" si="321"/>
        <v>0</v>
      </c>
      <c r="AF1015" s="48">
        <f t="shared" si="322"/>
        <v>0</v>
      </c>
      <c r="AH1015" s="25">
        <f t="shared" si="323"/>
        <v>0</v>
      </c>
    </row>
    <row r="1016" spans="1:34" s="25" customFormat="1" hidden="1" outlineLevel="1" x14ac:dyDescent="0.25">
      <c r="A1016" s="25" t="s">
        <v>418</v>
      </c>
      <c r="B1016" s="25" t="s">
        <v>53</v>
      </c>
      <c r="C1016" s="45">
        <v>5</v>
      </c>
      <c r="D1016" s="45" t="s">
        <v>684</v>
      </c>
      <c r="E1016" s="45">
        <v>15</v>
      </c>
      <c r="F1016" s="45">
        <v>21</v>
      </c>
      <c r="G1016" s="45">
        <v>8</v>
      </c>
      <c r="H1016" s="45">
        <v>2</v>
      </c>
      <c r="I1016" s="2"/>
      <c r="J1016" s="2"/>
      <c r="K1016" s="2"/>
      <c r="L1016" s="2"/>
      <c r="M1016" s="2"/>
      <c r="N1016" s="45">
        <v>0</v>
      </c>
      <c r="O1016" s="45" t="s">
        <v>636</v>
      </c>
      <c r="P1016" s="45" t="str">
        <f t="shared" si="326"/>
        <v>Beide</v>
      </c>
      <c r="Q1016" s="45">
        <v>7</v>
      </c>
      <c r="R1016" s="45">
        <v>3</v>
      </c>
      <c r="S1016" s="45">
        <v>219</v>
      </c>
      <c r="T1016" s="45">
        <v>28</v>
      </c>
      <c r="U1016" s="48">
        <v>400000</v>
      </c>
      <c r="V1016" s="48">
        <v>60000</v>
      </c>
      <c r="X1016" s="25">
        <f t="shared" si="315"/>
        <v>0</v>
      </c>
      <c r="Y1016" s="25">
        <f t="shared" si="316"/>
        <v>0</v>
      </c>
      <c r="Z1016" s="25">
        <f t="shared" si="317"/>
        <v>0</v>
      </c>
      <c r="AA1016" s="25">
        <f t="shared" si="318"/>
        <v>0</v>
      </c>
      <c r="AB1016" s="25">
        <f t="shared" si="319"/>
        <v>0</v>
      </c>
      <c r="AC1016" s="25">
        <f t="shared" si="320"/>
        <v>0</v>
      </c>
      <c r="AD1016" s="25">
        <f t="shared" si="324"/>
        <v>0</v>
      </c>
      <c r="AE1016" s="25">
        <f t="shared" si="321"/>
        <v>0</v>
      </c>
      <c r="AF1016" s="48">
        <f t="shared" si="322"/>
        <v>0</v>
      </c>
      <c r="AH1016" s="25">
        <f t="shared" si="323"/>
        <v>0</v>
      </c>
    </row>
    <row r="1017" spans="1:34" s="25" customFormat="1" hidden="1" outlineLevel="1" x14ac:dyDescent="0.25">
      <c r="A1017" s="25" t="s">
        <v>419</v>
      </c>
      <c r="B1017" s="25" t="s">
        <v>53</v>
      </c>
      <c r="C1017" s="45">
        <v>6</v>
      </c>
      <c r="D1017" s="45" t="s">
        <v>684</v>
      </c>
      <c r="E1017" s="45">
        <v>20</v>
      </c>
      <c r="F1017" s="45">
        <v>21</v>
      </c>
      <c r="G1017" s="45">
        <v>6</v>
      </c>
      <c r="H1017" s="45">
        <v>2</v>
      </c>
      <c r="I1017" s="2"/>
      <c r="J1017" s="2"/>
      <c r="K1017" s="2"/>
      <c r="L1017" s="2"/>
      <c r="M1017" s="2"/>
      <c r="N1017" s="45">
        <v>0</v>
      </c>
      <c r="O1017" s="45" t="s">
        <v>636</v>
      </c>
      <c r="P1017" s="45" t="str">
        <f t="shared" si="326"/>
        <v>Beide</v>
      </c>
      <c r="Q1017" s="45">
        <v>10</v>
      </c>
      <c r="R1017" s="45">
        <v>5</v>
      </c>
      <c r="S1017" s="45">
        <v>294</v>
      </c>
      <c r="T1017" s="45">
        <v>37</v>
      </c>
      <c r="U1017" s="48">
        <v>600000</v>
      </c>
      <c r="V1017" s="48">
        <v>60000</v>
      </c>
      <c r="X1017" s="25">
        <f t="shared" si="315"/>
        <v>0</v>
      </c>
      <c r="Y1017" s="25">
        <f t="shared" si="316"/>
        <v>0</v>
      </c>
      <c r="Z1017" s="25">
        <f t="shared" si="317"/>
        <v>0</v>
      </c>
      <c r="AA1017" s="25">
        <f t="shared" si="318"/>
        <v>0</v>
      </c>
      <c r="AB1017" s="25">
        <f t="shared" si="319"/>
        <v>0</v>
      </c>
      <c r="AC1017" s="25">
        <f t="shared" si="320"/>
        <v>0</v>
      </c>
      <c r="AD1017" s="25">
        <f t="shared" si="324"/>
        <v>0</v>
      </c>
      <c r="AE1017" s="25">
        <f t="shared" si="321"/>
        <v>0</v>
      </c>
      <c r="AF1017" s="48">
        <f t="shared" si="322"/>
        <v>0</v>
      </c>
      <c r="AH1017" s="25">
        <f t="shared" si="323"/>
        <v>0</v>
      </c>
    </row>
    <row r="1018" spans="1:34" s="25" customFormat="1" hidden="1" outlineLevel="1" x14ac:dyDescent="0.25">
      <c r="A1018" s="25" t="s">
        <v>420</v>
      </c>
      <c r="B1018" s="25" t="s">
        <v>53</v>
      </c>
      <c r="C1018" s="45">
        <v>3</v>
      </c>
      <c r="D1018" s="45" t="s">
        <v>684</v>
      </c>
      <c r="E1018" s="45">
        <v>5</v>
      </c>
      <c r="F1018" s="45">
        <v>38</v>
      </c>
      <c r="G1018" s="45">
        <v>18</v>
      </c>
      <c r="H1018" s="45">
        <v>0</v>
      </c>
      <c r="I1018" s="2"/>
      <c r="J1018" s="2"/>
      <c r="K1018" s="2"/>
      <c r="L1018" s="2"/>
      <c r="M1018" s="2"/>
      <c r="N1018" s="45">
        <v>0</v>
      </c>
      <c r="O1018" s="45" t="s">
        <v>636</v>
      </c>
      <c r="P1018" s="45" t="str">
        <f t="shared" ref="P1018:P1024" si="327">IF(P972="Beide",P972,"Innere Sphäre")</f>
        <v>Beide</v>
      </c>
      <c r="Q1018" s="45">
        <v>6</v>
      </c>
      <c r="R1018" s="45">
        <v>10</v>
      </c>
      <c r="S1018" s="45">
        <v>67</v>
      </c>
      <c r="T1018" s="45">
        <v>8</v>
      </c>
      <c r="U1018" s="48">
        <v>60000</v>
      </c>
      <c r="V1018" s="48">
        <v>35000</v>
      </c>
      <c r="X1018" s="25">
        <f t="shared" si="315"/>
        <v>0</v>
      </c>
      <c r="Y1018" s="25">
        <f t="shared" si="316"/>
        <v>0</v>
      </c>
      <c r="Z1018" s="25">
        <f t="shared" si="317"/>
        <v>0</v>
      </c>
      <c r="AA1018" s="25">
        <f t="shared" si="318"/>
        <v>0</v>
      </c>
      <c r="AB1018" s="25">
        <f t="shared" si="319"/>
        <v>0</v>
      </c>
      <c r="AC1018" s="25">
        <f t="shared" si="320"/>
        <v>0</v>
      </c>
      <c r="AD1018" s="25">
        <f t="shared" si="324"/>
        <v>0</v>
      </c>
      <c r="AE1018" s="25">
        <f t="shared" si="321"/>
        <v>0</v>
      </c>
      <c r="AF1018" s="48">
        <f t="shared" si="322"/>
        <v>0</v>
      </c>
      <c r="AH1018" s="25">
        <f t="shared" si="323"/>
        <v>0</v>
      </c>
    </row>
    <row r="1019" spans="1:34" s="25" customFormat="1" hidden="1" outlineLevel="1" x14ac:dyDescent="0.25">
      <c r="A1019" s="25" t="s">
        <v>421</v>
      </c>
      <c r="B1019" s="25" t="s">
        <v>53</v>
      </c>
      <c r="C1019" s="45">
        <v>6</v>
      </c>
      <c r="D1019" s="45" t="s">
        <v>684</v>
      </c>
      <c r="E1019" s="45">
        <v>10</v>
      </c>
      <c r="F1019" s="45">
        <v>38</v>
      </c>
      <c r="G1019" s="45">
        <v>9</v>
      </c>
      <c r="H1019" s="45">
        <v>1</v>
      </c>
      <c r="I1019" s="2"/>
      <c r="J1019" s="2"/>
      <c r="K1019" s="2"/>
      <c r="L1019" s="2"/>
      <c r="M1019" s="2"/>
      <c r="N1019" s="45">
        <v>0</v>
      </c>
      <c r="O1019" s="45" t="s">
        <v>636</v>
      </c>
      <c r="P1019" s="45" t="str">
        <f t="shared" si="327"/>
        <v>Beide</v>
      </c>
      <c r="Q1019" s="45">
        <v>8</v>
      </c>
      <c r="R1019" s="45">
        <v>4</v>
      </c>
      <c r="S1019" s="45">
        <v>133</v>
      </c>
      <c r="T1019" s="45">
        <v>17</v>
      </c>
      <c r="U1019" s="48">
        <v>200000</v>
      </c>
      <c r="V1019" s="48">
        <v>35000</v>
      </c>
      <c r="X1019" s="25">
        <f t="shared" si="315"/>
        <v>0</v>
      </c>
      <c r="Y1019" s="25">
        <f t="shared" si="316"/>
        <v>0</v>
      </c>
      <c r="Z1019" s="25">
        <f t="shared" si="317"/>
        <v>0</v>
      </c>
      <c r="AA1019" s="25">
        <f t="shared" si="318"/>
        <v>0</v>
      </c>
      <c r="AB1019" s="25">
        <f t="shared" si="319"/>
        <v>0</v>
      </c>
      <c r="AC1019" s="25">
        <f t="shared" si="320"/>
        <v>0</v>
      </c>
      <c r="AD1019" s="25">
        <f t="shared" si="324"/>
        <v>0</v>
      </c>
      <c r="AE1019" s="25">
        <f t="shared" si="321"/>
        <v>0</v>
      </c>
      <c r="AF1019" s="48">
        <f t="shared" si="322"/>
        <v>0</v>
      </c>
      <c r="AH1019" s="25">
        <f t="shared" si="323"/>
        <v>0</v>
      </c>
    </row>
    <row r="1020" spans="1:34" s="25" customFormat="1" hidden="1" outlineLevel="1" x14ac:dyDescent="0.25">
      <c r="A1020" s="25" t="s">
        <v>422</v>
      </c>
      <c r="B1020" s="25" t="s">
        <v>53</v>
      </c>
      <c r="C1020" s="45">
        <v>8</v>
      </c>
      <c r="D1020" s="45" t="s">
        <v>684</v>
      </c>
      <c r="E1020" s="45">
        <v>15</v>
      </c>
      <c r="F1020" s="45">
        <v>38</v>
      </c>
      <c r="G1020" s="45">
        <v>6</v>
      </c>
      <c r="H1020" s="45">
        <v>2</v>
      </c>
      <c r="I1020" s="2"/>
      <c r="J1020" s="2"/>
      <c r="K1020" s="2"/>
      <c r="L1020" s="2"/>
      <c r="M1020" s="2"/>
      <c r="N1020" s="45">
        <v>0</v>
      </c>
      <c r="O1020" s="45" t="s">
        <v>636</v>
      </c>
      <c r="P1020" s="45" t="str">
        <f t="shared" si="327"/>
        <v>Beide</v>
      </c>
      <c r="Q1020" s="45">
        <v>12</v>
      </c>
      <c r="R1020" s="45">
        <v>6</v>
      </c>
      <c r="S1020" s="45">
        <v>200</v>
      </c>
      <c r="T1020" s="45">
        <v>25</v>
      </c>
      <c r="U1020" s="48">
        <v>218750</v>
      </c>
      <c r="V1020" s="48">
        <v>35000</v>
      </c>
      <c r="X1020" s="25">
        <f t="shared" si="315"/>
        <v>0</v>
      </c>
      <c r="Y1020" s="25">
        <f t="shared" si="316"/>
        <v>0</v>
      </c>
      <c r="Z1020" s="25">
        <f t="shared" si="317"/>
        <v>0</v>
      </c>
      <c r="AA1020" s="25">
        <f t="shared" si="318"/>
        <v>0</v>
      </c>
      <c r="AB1020" s="25">
        <f t="shared" si="319"/>
        <v>0</v>
      </c>
      <c r="AC1020" s="25">
        <f t="shared" si="320"/>
        <v>0</v>
      </c>
      <c r="AD1020" s="25">
        <f t="shared" si="324"/>
        <v>0</v>
      </c>
      <c r="AE1020" s="25">
        <f t="shared" si="321"/>
        <v>0</v>
      </c>
      <c r="AF1020" s="48">
        <f t="shared" si="322"/>
        <v>0</v>
      </c>
      <c r="AH1020" s="25">
        <f t="shared" si="323"/>
        <v>0</v>
      </c>
    </row>
    <row r="1021" spans="1:34" s="25" customFormat="1" hidden="1" outlineLevel="1" x14ac:dyDescent="0.25">
      <c r="A1021" s="25" t="s">
        <v>423</v>
      </c>
      <c r="B1021" s="25" t="s">
        <v>53</v>
      </c>
      <c r="C1021" s="45">
        <v>10</v>
      </c>
      <c r="D1021" s="45" t="s">
        <v>684</v>
      </c>
      <c r="E1021" s="45">
        <v>20</v>
      </c>
      <c r="F1021" s="45">
        <v>38</v>
      </c>
      <c r="G1021" s="45">
        <v>4</v>
      </c>
      <c r="H1021" s="45">
        <v>2</v>
      </c>
      <c r="I1021" s="2"/>
      <c r="J1021" s="2"/>
      <c r="K1021" s="2"/>
      <c r="L1021" s="2"/>
      <c r="M1021" s="2"/>
      <c r="N1021" s="45">
        <v>0</v>
      </c>
      <c r="O1021" s="45" t="s">
        <v>636</v>
      </c>
      <c r="P1021" s="45" t="str">
        <f t="shared" si="327"/>
        <v>Beide</v>
      </c>
      <c r="Q1021" s="45">
        <v>18</v>
      </c>
      <c r="R1021" s="45">
        <v>8</v>
      </c>
      <c r="S1021" s="45">
        <v>268</v>
      </c>
      <c r="T1021" s="45">
        <v>34</v>
      </c>
      <c r="U1021" s="48">
        <v>500000</v>
      </c>
      <c r="V1021" s="48">
        <v>35000</v>
      </c>
      <c r="X1021" s="25">
        <f t="shared" si="315"/>
        <v>0</v>
      </c>
      <c r="Y1021" s="25">
        <f t="shared" si="316"/>
        <v>0</v>
      </c>
      <c r="Z1021" s="25">
        <f t="shared" si="317"/>
        <v>0</v>
      </c>
      <c r="AA1021" s="25">
        <f t="shared" si="318"/>
        <v>0</v>
      </c>
      <c r="AB1021" s="25">
        <f t="shared" si="319"/>
        <v>0</v>
      </c>
      <c r="AC1021" s="25">
        <f t="shared" si="320"/>
        <v>0</v>
      </c>
      <c r="AD1021" s="25">
        <f t="shared" si="324"/>
        <v>0</v>
      </c>
      <c r="AE1021" s="25">
        <f t="shared" si="321"/>
        <v>0</v>
      </c>
      <c r="AF1021" s="48">
        <f t="shared" si="322"/>
        <v>0</v>
      </c>
      <c r="AH1021" s="25">
        <f t="shared" si="323"/>
        <v>0</v>
      </c>
    </row>
    <row r="1022" spans="1:34" s="25" customFormat="1" hidden="1" outlineLevel="1" x14ac:dyDescent="0.25">
      <c r="A1022" s="25" t="s">
        <v>424</v>
      </c>
      <c r="B1022" s="25" t="s">
        <v>53</v>
      </c>
      <c r="C1022" s="45">
        <v>2</v>
      </c>
      <c r="D1022" s="45" t="s">
        <v>684</v>
      </c>
      <c r="E1022" s="45">
        <v>5</v>
      </c>
      <c r="F1022" s="45">
        <v>21</v>
      </c>
      <c r="G1022" s="45">
        <v>24</v>
      </c>
      <c r="H1022" s="45">
        <v>0</v>
      </c>
      <c r="I1022" s="2"/>
      <c r="J1022" s="2"/>
      <c r="K1022" s="2"/>
      <c r="L1022" s="2"/>
      <c r="M1022" s="2"/>
      <c r="N1022" s="45">
        <v>0</v>
      </c>
      <c r="O1022" s="45" t="s">
        <v>636</v>
      </c>
      <c r="P1022" s="45" t="str">
        <f t="shared" si="327"/>
        <v>Beide</v>
      </c>
      <c r="Q1022" s="45">
        <v>3</v>
      </c>
      <c r="R1022" s="45">
        <v>2</v>
      </c>
      <c r="S1022" s="45">
        <v>52</v>
      </c>
      <c r="T1022" s="45">
        <v>7</v>
      </c>
      <c r="U1022" s="48">
        <v>37500</v>
      </c>
      <c r="V1022" s="48">
        <v>31000</v>
      </c>
      <c r="X1022" s="25">
        <f t="shared" si="315"/>
        <v>0</v>
      </c>
      <c r="Y1022" s="25">
        <f t="shared" si="316"/>
        <v>0</v>
      </c>
      <c r="Z1022" s="25">
        <f t="shared" si="317"/>
        <v>0</v>
      </c>
      <c r="AA1022" s="25">
        <f t="shared" si="318"/>
        <v>0</v>
      </c>
      <c r="AB1022" s="25">
        <f t="shared" si="319"/>
        <v>0</v>
      </c>
      <c r="AC1022" s="25">
        <f t="shared" si="320"/>
        <v>0</v>
      </c>
      <c r="AD1022" s="25">
        <f t="shared" si="324"/>
        <v>0</v>
      </c>
      <c r="AE1022" s="25">
        <f t="shared" si="321"/>
        <v>0</v>
      </c>
      <c r="AF1022" s="48">
        <f t="shared" si="322"/>
        <v>0</v>
      </c>
      <c r="AH1022" s="25">
        <f t="shared" si="323"/>
        <v>0</v>
      </c>
    </row>
    <row r="1023" spans="1:34" hidden="1" outlineLevel="2" x14ac:dyDescent="0.25">
      <c r="B1023" t="s">
        <v>463</v>
      </c>
      <c r="C1023" s="73">
        <f>C1022</f>
        <v>2</v>
      </c>
      <c r="D1023" s="73" t="s">
        <v>693</v>
      </c>
      <c r="E1023" s="73">
        <f>E1022</f>
        <v>5</v>
      </c>
      <c r="F1023" s="73">
        <f>F1022</f>
        <v>21</v>
      </c>
      <c r="G1023" s="73">
        <f>G1022</f>
        <v>24</v>
      </c>
      <c r="H1023" s="73">
        <f>H1022</f>
        <v>0</v>
      </c>
      <c r="M1023" s="2"/>
      <c r="N1023" s="73">
        <f>N1022</f>
        <v>0</v>
      </c>
      <c r="O1023" s="73" t="str">
        <f>O1022</f>
        <v>N</v>
      </c>
      <c r="P1023" s="45" t="str">
        <f t="shared" si="327"/>
        <v>Beide</v>
      </c>
      <c r="T1023" s="73">
        <f>T1022</f>
        <v>7</v>
      </c>
      <c r="V1023" s="74">
        <f>V1022*3</f>
        <v>93000</v>
      </c>
      <c r="X1023">
        <f t="shared" si="315"/>
        <v>0</v>
      </c>
      <c r="Y1023">
        <f t="shared" si="316"/>
        <v>0</v>
      </c>
      <c r="Z1023">
        <f t="shared" si="317"/>
        <v>0</v>
      </c>
      <c r="AA1023">
        <f t="shared" si="318"/>
        <v>0</v>
      </c>
      <c r="AB1023">
        <f t="shared" si="319"/>
        <v>0</v>
      </c>
      <c r="AC1023">
        <f t="shared" si="320"/>
        <v>0</v>
      </c>
      <c r="AD1023">
        <f t="shared" si="324"/>
        <v>0</v>
      </c>
      <c r="AE1023">
        <f t="shared" si="321"/>
        <v>0</v>
      </c>
      <c r="AF1023" s="3">
        <f t="shared" si="322"/>
        <v>0</v>
      </c>
      <c r="AH1023">
        <f t="shared" si="323"/>
        <v>0</v>
      </c>
    </row>
    <row r="1024" spans="1:34" hidden="1" outlineLevel="2" x14ac:dyDescent="0.25">
      <c r="B1024" t="s">
        <v>279</v>
      </c>
      <c r="C1024" s="73">
        <f>C1022</f>
        <v>2</v>
      </c>
      <c r="D1024" s="73" t="s">
        <v>683</v>
      </c>
      <c r="E1024" s="73">
        <f>E1022*0.8</f>
        <v>4</v>
      </c>
      <c r="F1024" s="73">
        <f>F1022</f>
        <v>21</v>
      </c>
      <c r="G1024" s="73">
        <f>G1022</f>
        <v>24</v>
      </c>
      <c r="H1024" s="73">
        <f>H1022</f>
        <v>0</v>
      </c>
      <c r="M1024" s="2"/>
      <c r="N1024" s="73">
        <f>N1022</f>
        <v>0</v>
      </c>
      <c r="O1024" s="73" t="str">
        <f>O1022</f>
        <v>N</v>
      </c>
      <c r="P1024" s="45" t="str">
        <f t="shared" si="327"/>
        <v>Beide</v>
      </c>
      <c r="T1024" s="73">
        <f>T1022</f>
        <v>7</v>
      </c>
      <c r="V1024" s="74">
        <f>V1022*1.5</f>
        <v>46500</v>
      </c>
      <c r="X1024">
        <f t="shared" ref="X1024:X1084" si="328">C1024*(I1024+J1024+K1024+L1024)/(1+H1024)</f>
        <v>0</v>
      </c>
      <c r="Y1024">
        <f t="shared" ref="Y1024:Y1084" si="329">Q1024*(I1024+J1024)+M1024/G1024</f>
        <v>0</v>
      </c>
      <c r="Z1024">
        <f t="shared" ref="Z1024:Z1084" si="330">R1024*(I1024+J1024)+M1024/G1024</f>
        <v>0</v>
      </c>
      <c r="AA1024">
        <f t="shared" ref="AA1024:AA1084" si="331">S1024*(I1024+J1024+K1024+L1024)+T1024*(M1024/G1024)</f>
        <v>0</v>
      </c>
      <c r="AB1024">
        <f t="shared" ref="AB1024:AB1084" si="332">15*M1024/G1024</f>
        <v>0</v>
      </c>
      <c r="AC1024">
        <f t="shared" ref="AC1024:AC1084" si="333">E1024*(I1024+J1024+K1024+L1024)/(H1024+1)</f>
        <v>0</v>
      </c>
      <c r="AD1024">
        <f t="shared" si="324"/>
        <v>0</v>
      </c>
      <c r="AE1024">
        <f t="shared" ref="AE1024:AE1084" si="334">IF(AD1024&gt;0,S1024*(I1024+J1024)*0.25,0)</f>
        <v>0</v>
      </c>
      <c r="AF1024" s="3">
        <f t="shared" ref="AF1024:AF1084" si="335">U1024*(I1024+J1024+K1024+L1024)+V1024/G1024*M1024</f>
        <v>0</v>
      </c>
      <c r="AH1024">
        <f t="shared" ref="AH1024:AH1084" si="336">(K1024+L1024)*Q1024*1.1</f>
        <v>0</v>
      </c>
    </row>
    <row r="1025" spans="2:34" hidden="1" outlineLevel="2" x14ac:dyDescent="0.25">
      <c r="B1025" t="s">
        <v>473</v>
      </c>
      <c r="C1025" s="73">
        <f>C1022</f>
        <v>2</v>
      </c>
      <c r="D1025" s="73" t="s">
        <v>684</v>
      </c>
      <c r="E1025" s="73">
        <f>E1022</f>
        <v>5</v>
      </c>
      <c r="F1025" s="73">
        <f>F1022</f>
        <v>21</v>
      </c>
      <c r="G1025" s="73">
        <f>G1022</f>
        <v>24</v>
      </c>
      <c r="H1025" s="73">
        <f>H1022</f>
        <v>0</v>
      </c>
      <c r="M1025" s="2"/>
      <c r="N1025" s="73">
        <f>N1022</f>
        <v>0</v>
      </c>
      <c r="O1025" s="73" t="str">
        <f>O1022</f>
        <v>N</v>
      </c>
      <c r="P1025" s="45" t="str">
        <f t="shared" ref="P1025:P1044" si="337">IF(P980="Beide",P980,"Innere Sphäre")</f>
        <v>Beide</v>
      </c>
      <c r="T1025" s="73">
        <f>T1022</f>
        <v>7</v>
      </c>
      <c r="V1025" s="74">
        <f>V1022*2</f>
        <v>62000</v>
      </c>
      <c r="X1025">
        <f t="shared" si="328"/>
        <v>0</v>
      </c>
      <c r="Y1025">
        <f t="shared" si="329"/>
        <v>0</v>
      </c>
      <c r="Z1025">
        <f t="shared" si="330"/>
        <v>0</v>
      </c>
      <c r="AA1025">
        <f t="shared" si="331"/>
        <v>0</v>
      </c>
      <c r="AB1025">
        <f t="shared" si="332"/>
        <v>0</v>
      </c>
      <c r="AC1025">
        <f t="shared" si="333"/>
        <v>0</v>
      </c>
      <c r="AD1025">
        <f t="shared" si="324"/>
        <v>0</v>
      </c>
      <c r="AE1025">
        <f t="shared" si="334"/>
        <v>0</v>
      </c>
      <c r="AF1025" s="3">
        <f t="shared" si="335"/>
        <v>0</v>
      </c>
      <c r="AH1025">
        <f t="shared" si="336"/>
        <v>0</v>
      </c>
    </row>
    <row r="1026" spans="2:34" hidden="1" outlineLevel="2" x14ac:dyDescent="0.25">
      <c r="B1026" t="s">
        <v>476</v>
      </c>
      <c r="C1026" s="73">
        <f>C1022</f>
        <v>2</v>
      </c>
      <c r="D1026" s="73" t="s">
        <v>684</v>
      </c>
      <c r="E1026" s="73">
        <f>E1022</f>
        <v>5</v>
      </c>
      <c r="F1026" s="73">
        <f>F1022</f>
        <v>21</v>
      </c>
      <c r="G1026" s="73">
        <f>G1022</f>
        <v>24</v>
      </c>
      <c r="H1026" s="73">
        <f>H1022</f>
        <v>0</v>
      </c>
      <c r="M1026" s="2"/>
      <c r="N1026" s="73">
        <f>N1022</f>
        <v>0</v>
      </c>
      <c r="O1026" s="73" t="str">
        <f>O1022</f>
        <v>N</v>
      </c>
      <c r="P1026" s="45" t="str">
        <f t="shared" si="337"/>
        <v>Beide</v>
      </c>
      <c r="T1026" s="73">
        <f>T1022</f>
        <v>7</v>
      </c>
      <c r="V1026" s="74">
        <f>V1022*3</f>
        <v>93000</v>
      </c>
      <c r="X1026">
        <f t="shared" si="328"/>
        <v>0</v>
      </c>
      <c r="Y1026">
        <f t="shared" si="329"/>
        <v>0</v>
      </c>
      <c r="Z1026">
        <f t="shared" si="330"/>
        <v>0</v>
      </c>
      <c r="AA1026">
        <f t="shared" si="331"/>
        <v>0</v>
      </c>
      <c r="AB1026">
        <f t="shared" si="332"/>
        <v>0</v>
      </c>
      <c r="AC1026">
        <f t="shared" si="333"/>
        <v>0</v>
      </c>
      <c r="AD1026">
        <f t="shared" si="324"/>
        <v>0</v>
      </c>
      <c r="AE1026">
        <f t="shared" si="334"/>
        <v>0</v>
      </c>
      <c r="AF1026" s="3">
        <f t="shared" si="335"/>
        <v>0</v>
      </c>
      <c r="AH1026">
        <f t="shared" si="336"/>
        <v>0</v>
      </c>
    </row>
    <row r="1027" spans="2:34" hidden="1" outlineLevel="2" x14ac:dyDescent="0.25">
      <c r="B1027" t="s">
        <v>475</v>
      </c>
      <c r="C1027" s="73">
        <f>C1022</f>
        <v>2</v>
      </c>
      <c r="D1027" s="73" t="s">
        <v>684</v>
      </c>
      <c r="E1027" s="73">
        <f>E1022</f>
        <v>5</v>
      </c>
      <c r="F1027" s="73">
        <f>F1022</f>
        <v>21</v>
      </c>
      <c r="G1027" s="73">
        <f>G1022</f>
        <v>24</v>
      </c>
      <c r="H1027" s="73">
        <f>H1022</f>
        <v>0</v>
      </c>
      <c r="M1027" s="2"/>
      <c r="N1027" s="73">
        <f>N1022</f>
        <v>0</v>
      </c>
      <c r="O1027" s="73" t="str">
        <f>O1022</f>
        <v>N</v>
      </c>
      <c r="P1027" s="45" t="str">
        <f t="shared" si="337"/>
        <v>Beide</v>
      </c>
      <c r="T1027" s="73">
        <f>T1022</f>
        <v>7</v>
      </c>
      <c r="V1027" s="74">
        <f>V1022</f>
        <v>31000</v>
      </c>
      <c r="X1027">
        <f t="shared" si="328"/>
        <v>0</v>
      </c>
      <c r="Y1027">
        <f t="shared" si="329"/>
        <v>0</v>
      </c>
      <c r="Z1027">
        <f t="shared" si="330"/>
        <v>0</v>
      </c>
      <c r="AA1027">
        <f t="shared" si="331"/>
        <v>0</v>
      </c>
      <c r="AB1027">
        <f t="shared" si="332"/>
        <v>0</v>
      </c>
      <c r="AC1027">
        <f t="shared" si="333"/>
        <v>0</v>
      </c>
      <c r="AD1027">
        <f t="shared" si="324"/>
        <v>0</v>
      </c>
      <c r="AE1027">
        <f t="shared" si="334"/>
        <v>0</v>
      </c>
      <c r="AF1027" s="3">
        <f t="shared" si="335"/>
        <v>0</v>
      </c>
      <c r="AH1027">
        <f t="shared" si="336"/>
        <v>0</v>
      </c>
    </row>
    <row r="1028" spans="2:34" hidden="1" outlineLevel="2" x14ac:dyDescent="0.25">
      <c r="B1028" t="s">
        <v>474</v>
      </c>
      <c r="C1028" s="73">
        <f>C1022</f>
        <v>2</v>
      </c>
      <c r="D1028" s="73" t="s">
        <v>684</v>
      </c>
      <c r="E1028" s="73">
        <f>E1022</f>
        <v>5</v>
      </c>
      <c r="F1028" s="73">
        <f>F1022</f>
        <v>21</v>
      </c>
      <c r="G1028" s="73">
        <f>G1022</f>
        <v>24</v>
      </c>
      <c r="H1028" s="73">
        <f>H1022</f>
        <v>0</v>
      </c>
      <c r="M1028" s="2"/>
      <c r="N1028" s="73">
        <f>N1022</f>
        <v>0</v>
      </c>
      <c r="O1028" s="73" t="str">
        <f>O1022</f>
        <v>N</v>
      </c>
      <c r="P1028" s="45" t="str">
        <f t="shared" si="337"/>
        <v>Beide</v>
      </c>
      <c r="T1028" s="73">
        <f>T1022</f>
        <v>7</v>
      </c>
      <c r="V1028" s="74">
        <f>V1022*4</f>
        <v>124000</v>
      </c>
      <c r="X1028">
        <f t="shared" si="328"/>
        <v>0</v>
      </c>
      <c r="Y1028">
        <f t="shared" si="329"/>
        <v>0</v>
      </c>
      <c r="Z1028">
        <f t="shared" si="330"/>
        <v>0</v>
      </c>
      <c r="AA1028">
        <f t="shared" si="331"/>
        <v>0</v>
      </c>
      <c r="AB1028">
        <f t="shared" si="332"/>
        <v>0</v>
      </c>
      <c r="AC1028">
        <f t="shared" si="333"/>
        <v>0</v>
      </c>
      <c r="AD1028">
        <f t="shared" si="324"/>
        <v>0</v>
      </c>
      <c r="AE1028">
        <f t="shared" si="334"/>
        <v>0</v>
      </c>
      <c r="AF1028" s="3">
        <f t="shared" si="335"/>
        <v>0</v>
      </c>
      <c r="AH1028">
        <f t="shared" si="336"/>
        <v>0</v>
      </c>
    </row>
    <row r="1029" spans="2:34" hidden="1" outlineLevel="2" x14ac:dyDescent="0.25">
      <c r="B1029" t="s">
        <v>480</v>
      </c>
      <c r="C1029" s="73">
        <f>C1022</f>
        <v>2</v>
      </c>
      <c r="D1029" s="73" t="s">
        <v>684</v>
      </c>
      <c r="E1029" s="73">
        <f>E1022</f>
        <v>5</v>
      </c>
      <c r="F1029" s="73">
        <f>F1022</f>
        <v>21</v>
      </c>
      <c r="G1029" s="73">
        <f>G1022</f>
        <v>24</v>
      </c>
      <c r="H1029" s="73">
        <f>H1022</f>
        <v>0</v>
      </c>
      <c r="M1029" s="2"/>
      <c r="N1029" s="73">
        <f>N1022</f>
        <v>0</v>
      </c>
      <c r="O1029" s="73" t="str">
        <f>O1022</f>
        <v>N</v>
      </c>
      <c r="P1029" s="45" t="str">
        <f t="shared" si="337"/>
        <v>Beide</v>
      </c>
      <c r="T1029" s="73">
        <f>T1022</f>
        <v>7</v>
      </c>
      <c r="V1029" s="74">
        <f>V1022*2.5</f>
        <v>77500</v>
      </c>
      <c r="X1029">
        <f t="shared" si="328"/>
        <v>0</v>
      </c>
      <c r="Y1029">
        <f t="shared" si="329"/>
        <v>0</v>
      </c>
      <c r="Z1029">
        <f t="shared" si="330"/>
        <v>0</v>
      </c>
      <c r="AA1029">
        <f t="shared" si="331"/>
        <v>0</v>
      </c>
      <c r="AB1029">
        <f t="shared" si="332"/>
        <v>0</v>
      </c>
      <c r="AC1029">
        <f t="shared" si="333"/>
        <v>0</v>
      </c>
      <c r="AD1029">
        <f t="shared" si="324"/>
        <v>0</v>
      </c>
      <c r="AE1029">
        <f t="shared" si="334"/>
        <v>0</v>
      </c>
      <c r="AF1029" s="3">
        <f t="shared" si="335"/>
        <v>0</v>
      </c>
      <c r="AH1029">
        <f t="shared" si="336"/>
        <v>0</v>
      </c>
    </row>
    <row r="1030" spans="2:34" hidden="1" outlineLevel="2" x14ac:dyDescent="0.25">
      <c r="B1030" t="s">
        <v>481</v>
      </c>
      <c r="C1030" s="73">
        <f>C1022</f>
        <v>2</v>
      </c>
      <c r="D1030" s="73" t="s">
        <v>684</v>
      </c>
      <c r="E1030" s="73">
        <f>E1022</f>
        <v>5</v>
      </c>
      <c r="F1030" s="73">
        <f>F1022</f>
        <v>21</v>
      </c>
      <c r="G1030" s="73">
        <f>G1022/2</f>
        <v>12</v>
      </c>
      <c r="H1030" s="73">
        <f>H1022</f>
        <v>0</v>
      </c>
      <c r="M1030" s="2"/>
      <c r="N1030" s="73">
        <f>N1022+2</f>
        <v>2</v>
      </c>
      <c r="O1030" s="73" t="str">
        <f>O1022</f>
        <v>N</v>
      </c>
      <c r="P1030" s="45" t="str">
        <f t="shared" si="337"/>
        <v>Beide</v>
      </c>
      <c r="T1030" s="73">
        <f>T1022</f>
        <v>7</v>
      </c>
      <c r="V1030" s="74">
        <f>V1022*2</f>
        <v>62000</v>
      </c>
      <c r="X1030">
        <f t="shared" si="328"/>
        <v>0</v>
      </c>
      <c r="Y1030">
        <f t="shared" si="329"/>
        <v>0</v>
      </c>
      <c r="Z1030">
        <f t="shared" si="330"/>
        <v>0</v>
      </c>
      <c r="AA1030">
        <f t="shared" si="331"/>
        <v>0</v>
      </c>
      <c r="AB1030">
        <f t="shared" si="332"/>
        <v>0</v>
      </c>
      <c r="AC1030">
        <f t="shared" si="333"/>
        <v>0</v>
      </c>
      <c r="AD1030">
        <f t="shared" si="324"/>
        <v>0</v>
      </c>
      <c r="AE1030">
        <f t="shared" si="334"/>
        <v>0</v>
      </c>
      <c r="AF1030" s="3">
        <f t="shared" si="335"/>
        <v>0</v>
      </c>
      <c r="AH1030">
        <f t="shared" si="336"/>
        <v>0</v>
      </c>
    </row>
    <row r="1031" spans="2:34" hidden="1" outlineLevel="2" x14ac:dyDescent="0.25">
      <c r="B1031" t="s">
        <v>477</v>
      </c>
      <c r="C1031" s="73">
        <f>C1022</f>
        <v>2</v>
      </c>
      <c r="D1031" s="73" t="s">
        <v>684</v>
      </c>
      <c r="E1031" s="73">
        <f>E1022</f>
        <v>5</v>
      </c>
      <c r="F1031" s="73">
        <f>F1022</f>
        <v>21</v>
      </c>
      <c r="G1031" s="73">
        <f>G1022</f>
        <v>24</v>
      </c>
      <c r="H1031" s="73">
        <f>H1022</f>
        <v>0</v>
      </c>
      <c r="M1031" s="2"/>
      <c r="N1031" s="73">
        <f>N1022</f>
        <v>0</v>
      </c>
      <c r="O1031" s="73" t="str">
        <f>O1022</f>
        <v>N</v>
      </c>
      <c r="P1031" s="45" t="str">
        <f t="shared" si="337"/>
        <v>Beide</v>
      </c>
      <c r="T1031" s="73">
        <f>T1022</f>
        <v>7</v>
      </c>
      <c r="V1031" s="74">
        <f>V1022*3</f>
        <v>93000</v>
      </c>
      <c r="X1031">
        <f t="shared" si="328"/>
        <v>0</v>
      </c>
      <c r="Y1031">
        <f t="shared" si="329"/>
        <v>0</v>
      </c>
      <c r="Z1031">
        <f t="shared" si="330"/>
        <v>0</v>
      </c>
      <c r="AA1031">
        <f t="shared" si="331"/>
        <v>0</v>
      </c>
      <c r="AB1031">
        <f t="shared" si="332"/>
        <v>0</v>
      </c>
      <c r="AC1031">
        <f t="shared" si="333"/>
        <v>0</v>
      </c>
      <c r="AD1031">
        <f t="shared" si="324"/>
        <v>0</v>
      </c>
      <c r="AE1031">
        <f t="shared" si="334"/>
        <v>0</v>
      </c>
      <c r="AF1031" s="3">
        <f t="shared" si="335"/>
        <v>0</v>
      </c>
      <c r="AH1031">
        <f t="shared" si="336"/>
        <v>0</v>
      </c>
    </row>
    <row r="1032" spans="2:34" hidden="1" outlineLevel="2" x14ac:dyDescent="0.25">
      <c r="B1032" t="s">
        <v>462</v>
      </c>
      <c r="C1032" s="73">
        <f>C1022</f>
        <v>2</v>
      </c>
      <c r="D1032" s="73" t="s">
        <v>684</v>
      </c>
      <c r="E1032" s="73">
        <f>E1022</f>
        <v>5</v>
      </c>
      <c r="F1032" s="73">
        <f>F1022</f>
        <v>21</v>
      </c>
      <c r="G1032" s="73">
        <f>G1022</f>
        <v>24</v>
      </c>
      <c r="H1032" s="73">
        <f>H1022</f>
        <v>0</v>
      </c>
      <c r="M1032" s="2"/>
      <c r="N1032" s="73">
        <f>N1022</f>
        <v>0</v>
      </c>
      <c r="O1032" s="73" t="str">
        <f>O1022</f>
        <v>N</v>
      </c>
      <c r="P1032" s="45" t="str">
        <f t="shared" si="337"/>
        <v>Beide</v>
      </c>
      <c r="T1032" s="73">
        <f>T1022</f>
        <v>7</v>
      </c>
      <c r="V1032" s="74">
        <f>V1022*5</f>
        <v>155000</v>
      </c>
      <c r="X1032">
        <f t="shared" si="328"/>
        <v>0</v>
      </c>
      <c r="Y1032">
        <f t="shared" si="329"/>
        <v>0</v>
      </c>
      <c r="Z1032">
        <f t="shared" si="330"/>
        <v>0</v>
      </c>
      <c r="AA1032">
        <f t="shared" si="331"/>
        <v>0</v>
      </c>
      <c r="AB1032">
        <f t="shared" si="332"/>
        <v>0</v>
      </c>
      <c r="AC1032">
        <f t="shared" si="333"/>
        <v>0</v>
      </c>
      <c r="AD1032">
        <f t="shared" si="324"/>
        <v>0</v>
      </c>
      <c r="AE1032">
        <f t="shared" si="334"/>
        <v>0</v>
      </c>
      <c r="AF1032" s="3">
        <f t="shared" si="335"/>
        <v>0</v>
      </c>
      <c r="AH1032">
        <f t="shared" si="336"/>
        <v>0</v>
      </c>
    </row>
    <row r="1033" spans="2:34" hidden="1" outlineLevel="2" x14ac:dyDescent="0.25">
      <c r="B1033" t="s">
        <v>457</v>
      </c>
      <c r="C1033" s="73">
        <f>C1022</f>
        <v>2</v>
      </c>
      <c r="D1033" s="73" t="s">
        <v>684</v>
      </c>
      <c r="E1033" s="73">
        <f>E1022</f>
        <v>5</v>
      </c>
      <c r="F1033" s="73">
        <f>F1022</f>
        <v>21</v>
      </c>
      <c r="G1033" s="73">
        <f>G1022</f>
        <v>24</v>
      </c>
      <c r="H1033" s="73">
        <f>H1022</f>
        <v>0</v>
      </c>
      <c r="M1033" s="2"/>
      <c r="N1033" s="73">
        <f>N1022</f>
        <v>0</v>
      </c>
      <c r="O1033" s="73" t="str">
        <f>O1022</f>
        <v>N</v>
      </c>
      <c r="P1033" s="45" t="str">
        <f t="shared" si="337"/>
        <v>Beide</v>
      </c>
      <c r="T1033" s="73">
        <f>T1022</f>
        <v>7</v>
      </c>
      <c r="V1033" s="74">
        <f>V1022*2</f>
        <v>62000</v>
      </c>
      <c r="X1033">
        <f t="shared" si="328"/>
        <v>0</v>
      </c>
      <c r="Y1033">
        <f t="shared" si="329"/>
        <v>0</v>
      </c>
      <c r="Z1033">
        <f t="shared" si="330"/>
        <v>0</v>
      </c>
      <c r="AA1033">
        <f t="shared" si="331"/>
        <v>0</v>
      </c>
      <c r="AB1033">
        <f t="shared" si="332"/>
        <v>0</v>
      </c>
      <c r="AC1033">
        <f t="shared" si="333"/>
        <v>0</v>
      </c>
      <c r="AD1033">
        <f t="shared" ref="AD1033:AD1096" si="338">(I1033+J1033)*Q1033*IF(O1033="J",IF(P1033="Innere Sphäre",0.25,0)+IF(P1033="Clan",0.2,0)+IF(P1033="Beide",0.2,0),0)</f>
        <v>0</v>
      </c>
      <c r="AE1033">
        <f t="shared" si="334"/>
        <v>0</v>
      </c>
      <c r="AF1033" s="3">
        <f t="shared" si="335"/>
        <v>0</v>
      </c>
      <c r="AH1033">
        <f t="shared" si="336"/>
        <v>0</v>
      </c>
    </row>
    <row r="1034" spans="2:34" hidden="1" outlineLevel="2" x14ac:dyDescent="0.25">
      <c r="B1034" t="s">
        <v>464</v>
      </c>
      <c r="C1034" s="73">
        <f>C1022</f>
        <v>2</v>
      </c>
      <c r="D1034" s="73" t="s">
        <v>684</v>
      </c>
      <c r="E1034" s="73">
        <f>E1022</f>
        <v>5</v>
      </c>
      <c r="F1034" s="73">
        <f>F1022</f>
        <v>21</v>
      </c>
      <c r="G1034" s="73">
        <f>G1022</f>
        <v>24</v>
      </c>
      <c r="H1034" s="73">
        <f>H1022</f>
        <v>0</v>
      </c>
      <c r="M1034" s="2"/>
      <c r="N1034" s="73">
        <f>N1022</f>
        <v>0</v>
      </c>
      <c r="O1034" s="73" t="str">
        <f>O1022</f>
        <v>N</v>
      </c>
      <c r="P1034" s="45" t="str">
        <f t="shared" si="337"/>
        <v>Beide</v>
      </c>
      <c r="T1034" s="73">
        <f>T1022</f>
        <v>7</v>
      </c>
      <c r="V1034" s="74">
        <f>V1022*4</f>
        <v>124000</v>
      </c>
      <c r="X1034">
        <f t="shared" si="328"/>
        <v>0</v>
      </c>
      <c r="Y1034">
        <f t="shared" si="329"/>
        <v>0</v>
      </c>
      <c r="Z1034">
        <f t="shared" si="330"/>
        <v>0</v>
      </c>
      <c r="AA1034">
        <f t="shared" si="331"/>
        <v>0</v>
      </c>
      <c r="AB1034">
        <f t="shared" si="332"/>
        <v>0</v>
      </c>
      <c r="AC1034">
        <f t="shared" si="333"/>
        <v>0</v>
      </c>
      <c r="AD1034">
        <f t="shared" si="338"/>
        <v>0</v>
      </c>
      <c r="AE1034">
        <f t="shared" si="334"/>
        <v>0</v>
      </c>
      <c r="AF1034" s="3">
        <f t="shared" si="335"/>
        <v>0</v>
      </c>
      <c r="AH1034">
        <f t="shared" si="336"/>
        <v>0</v>
      </c>
    </row>
    <row r="1035" spans="2:34" hidden="1" outlineLevel="2" x14ac:dyDescent="0.25">
      <c r="B1035" t="s">
        <v>458</v>
      </c>
      <c r="C1035" s="73">
        <f>C1022</f>
        <v>2</v>
      </c>
      <c r="D1035" s="73" t="s">
        <v>684</v>
      </c>
      <c r="E1035" s="73">
        <f>E1022</f>
        <v>5</v>
      </c>
      <c r="F1035" s="73">
        <f>F1022</f>
        <v>21</v>
      </c>
      <c r="G1035" s="73">
        <f>G1022</f>
        <v>24</v>
      </c>
      <c r="H1035" s="73">
        <f>H1022</f>
        <v>0</v>
      </c>
      <c r="M1035" s="2"/>
      <c r="N1035" s="73">
        <f>N1022</f>
        <v>0</v>
      </c>
      <c r="O1035" s="73" t="str">
        <f>O1022</f>
        <v>N</v>
      </c>
      <c r="P1035" s="45" t="str">
        <f t="shared" si="337"/>
        <v>Beide</v>
      </c>
      <c r="T1035" s="73">
        <f>T1022*1.2</f>
        <v>8.4</v>
      </c>
      <c r="V1035" s="74">
        <f>V1022*2</f>
        <v>62000</v>
      </c>
      <c r="X1035">
        <f t="shared" si="328"/>
        <v>0</v>
      </c>
      <c r="Y1035">
        <f t="shared" si="329"/>
        <v>0</v>
      </c>
      <c r="Z1035">
        <f t="shared" si="330"/>
        <v>0</v>
      </c>
      <c r="AA1035">
        <f t="shared" si="331"/>
        <v>0</v>
      </c>
      <c r="AB1035">
        <f t="shared" si="332"/>
        <v>0</v>
      </c>
      <c r="AC1035">
        <f t="shared" si="333"/>
        <v>0</v>
      </c>
      <c r="AD1035">
        <f t="shared" si="338"/>
        <v>0</v>
      </c>
      <c r="AE1035">
        <f t="shared" si="334"/>
        <v>0</v>
      </c>
      <c r="AF1035" s="3">
        <f t="shared" si="335"/>
        <v>0</v>
      </c>
      <c r="AH1035">
        <f t="shared" si="336"/>
        <v>0</v>
      </c>
    </row>
    <row r="1036" spans="2:34" hidden="1" outlineLevel="2" x14ac:dyDescent="0.25">
      <c r="B1036" t="s">
        <v>233</v>
      </c>
      <c r="C1036" s="73">
        <f>C1022</f>
        <v>2</v>
      </c>
      <c r="D1036" s="73" t="s">
        <v>684</v>
      </c>
      <c r="E1036" s="73">
        <f>E1022</f>
        <v>5</v>
      </c>
      <c r="F1036" s="73">
        <f>F1022</f>
        <v>21</v>
      </c>
      <c r="G1036" s="73">
        <f>G1022</f>
        <v>24</v>
      </c>
      <c r="H1036" s="73">
        <f>H1022</f>
        <v>0</v>
      </c>
      <c r="M1036" s="2"/>
      <c r="N1036" s="73">
        <f>N1022</f>
        <v>0</v>
      </c>
      <c r="O1036" s="73" t="str">
        <f>O1022</f>
        <v>N</v>
      </c>
      <c r="P1036" s="45" t="str">
        <f t="shared" si="337"/>
        <v>Beide</v>
      </c>
      <c r="T1036" s="73">
        <f>T1022</f>
        <v>7</v>
      </c>
      <c r="V1036" s="74">
        <f>V1022*1.5</f>
        <v>46500</v>
      </c>
      <c r="X1036">
        <f t="shared" si="328"/>
        <v>0</v>
      </c>
      <c r="Y1036">
        <f t="shared" si="329"/>
        <v>0</v>
      </c>
      <c r="Z1036">
        <f t="shared" si="330"/>
        <v>0</v>
      </c>
      <c r="AA1036">
        <f t="shared" si="331"/>
        <v>0</v>
      </c>
      <c r="AB1036">
        <f t="shared" si="332"/>
        <v>0</v>
      </c>
      <c r="AC1036">
        <f t="shared" si="333"/>
        <v>0</v>
      </c>
      <c r="AD1036">
        <f t="shared" si="338"/>
        <v>0</v>
      </c>
      <c r="AE1036">
        <f t="shared" si="334"/>
        <v>0</v>
      </c>
      <c r="AF1036" s="3">
        <f t="shared" si="335"/>
        <v>0</v>
      </c>
      <c r="AH1036">
        <f t="shared" si="336"/>
        <v>0</v>
      </c>
    </row>
    <row r="1037" spans="2:34" hidden="1" outlineLevel="2" x14ac:dyDescent="0.25">
      <c r="B1037" t="s">
        <v>478</v>
      </c>
      <c r="C1037" s="73">
        <f>C1022</f>
        <v>2</v>
      </c>
      <c r="D1037" s="73" t="s">
        <v>684</v>
      </c>
      <c r="E1037" s="73">
        <f>E1022</f>
        <v>5</v>
      </c>
      <c r="F1037" s="73">
        <f>F1022</f>
        <v>21</v>
      </c>
      <c r="G1037" s="73">
        <f>G1022</f>
        <v>24</v>
      </c>
      <c r="H1037" s="73">
        <f>H1022</f>
        <v>0</v>
      </c>
      <c r="M1037" s="2"/>
      <c r="N1037" s="73">
        <f>N1022</f>
        <v>0</v>
      </c>
      <c r="O1037" s="73" t="str">
        <f>O1022</f>
        <v>N</v>
      </c>
      <c r="P1037" s="45" t="str">
        <f t="shared" si="337"/>
        <v>Beide</v>
      </c>
      <c r="T1037" s="73">
        <f>T1022</f>
        <v>7</v>
      </c>
      <c r="V1037" s="74">
        <f>V1022*2</f>
        <v>62000</v>
      </c>
      <c r="X1037">
        <f t="shared" si="328"/>
        <v>0</v>
      </c>
      <c r="Y1037">
        <f t="shared" si="329"/>
        <v>0</v>
      </c>
      <c r="Z1037">
        <f t="shared" si="330"/>
        <v>0</v>
      </c>
      <c r="AA1037">
        <f t="shared" si="331"/>
        <v>0</v>
      </c>
      <c r="AB1037">
        <f t="shared" si="332"/>
        <v>0</v>
      </c>
      <c r="AC1037">
        <f t="shared" si="333"/>
        <v>0</v>
      </c>
      <c r="AD1037">
        <f t="shared" si="338"/>
        <v>0</v>
      </c>
      <c r="AE1037">
        <f t="shared" si="334"/>
        <v>0</v>
      </c>
      <c r="AF1037" s="3">
        <f t="shared" si="335"/>
        <v>0</v>
      </c>
      <c r="AH1037">
        <f t="shared" si="336"/>
        <v>0</v>
      </c>
    </row>
    <row r="1038" spans="2:34" hidden="1" outlineLevel="2" x14ac:dyDescent="0.25">
      <c r="B1038" t="s">
        <v>479</v>
      </c>
      <c r="C1038" s="73">
        <f>C1022</f>
        <v>2</v>
      </c>
      <c r="D1038" s="73" t="s">
        <v>684</v>
      </c>
      <c r="E1038" s="73">
        <f>E1022</f>
        <v>5</v>
      </c>
      <c r="F1038" s="73">
        <f>F1022</f>
        <v>21</v>
      </c>
      <c r="G1038" s="73">
        <f>G1022</f>
        <v>24</v>
      </c>
      <c r="H1038" s="73">
        <f>H1022</f>
        <v>0</v>
      </c>
      <c r="M1038" s="2"/>
      <c r="N1038" s="73">
        <f>N1022</f>
        <v>0</v>
      </c>
      <c r="O1038" s="73" t="str">
        <f>O1022</f>
        <v>N</v>
      </c>
      <c r="P1038" s="45" t="str">
        <f t="shared" si="337"/>
        <v>Beide</v>
      </c>
      <c r="T1038" s="73">
        <f>T1022</f>
        <v>7</v>
      </c>
      <c r="V1038" s="74">
        <f>V1022*3</f>
        <v>93000</v>
      </c>
      <c r="X1038">
        <f t="shared" si="328"/>
        <v>0</v>
      </c>
      <c r="Y1038">
        <f t="shared" si="329"/>
        <v>0</v>
      </c>
      <c r="Z1038">
        <f t="shared" si="330"/>
        <v>0</v>
      </c>
      <c r="AA1038">
        <f t="shared" si="331"/>
        <v>0</v>
      </c>
      <c r="AB1038">
        <f t="shared" si="332"/>
        <v>0</v>
      </c>
      <c r="AC1038">
        <f t="shared" si="333"/>
        <v>0</v>
      </c>
      <c r="AD1038">
        <f t="shared" si="338"/>
        <v>0</v>
      </c>
      <c r="AE1038">
        <f t="shared" si="334"/>
        <v>0</v>
      </c>
      <c r="AF1038" s="3">
        <f t="shared" si="335"/>
        <v>0</v>
      </c>
      <c r="AH1038">
        <f t="shared" si="336"/>
        <v>0</v>
      </c>
    </row>
    <row r="1039" spans="2:34" hidden="1" outlineLevel="2" x14ac:dyDescent="0.25">
      <c r="B1039" t="s">
        <v>459</v>
      </c>
      <c r="C1039" s="73">
        <f>C1022</f>
        <v>2</v>
      </c>
      <c r="D1039" s="73" t="s">
        <v>683</v>
      </c>
      <c r="E1039" s="73">
        <f>E1022</f>
        <v>5</v>
      </c>
      <c r="F1039" s="73">
        <f>F1022</f>
        <v>21</v>
      </c>
      <c r="G1039" s="73">
        <f>G1022</f>
        <v>24</v>
      </c>
      <c r="H1039" s="73">
        <f>H1022</f>
        <v>0</v>
      </c>
      <c r="M1039" s="2"/>
      <c r="N1039" s="73">
        <f>N1022</f>
        <v>0</v>
      </c>
      <c r="O1039" s="73" t="str">
        <f>O1022</f>
        <v>N</v>
      </c>
      <c r="P1039" s="45" t="str">
        <f t="shared" si="337"/>
        <v>Beide</v>
      </c>
      <c r="T1039" s="73">
        <f>T1022/2</f>
        <v>3.5</v>
      </c>
      <c r="V1039" s="74">
        <f>V1022*2</f>
        <v>62000</v>
      </c>
      <c r="X1039">
        <f t="shared" si="328"/>
        <v>0</v>
      </c>
      <c r="Y1039">
        <f t="shared" si="329"/>
        <v>0</v>
      </c>
      <c r="Z1039">
        <f t="shared" si="330"/>
        <v>0</v>
      </c>
      <c r="AA1039">
        <f t="shared" si="331"/>
        <v>0</v>
      </c>
      <c r="AB1039">
        <f t="shared" si="332"/>
        <v>0</v>
      </c>
      <c r="AC1039">
        <f t="shared" si="333"/>
        <v>0</v>
      </c>
      <c r="AD1039">
        <f t="shared" si="338"/>
        <v>0</v>
      </c>
      <c r="AE1039">
        <f t="shared" si="334"/>
        <v>0</v>
      </c>
      <c r="AF1039" s="3">
        <f t="shared" si="335"/>
        <v>0</v>
      </c>
      <c r="AH1039">
        <f t="shared" si="336"/>
        <v>0</v>
      </c>
    </row>
    <row r="1040" spans="2:34" hidden="1" outlineLevel="2" x14ac:dyDescent="0.25">
      <c r="B1040" t="s">
        <v>461</v>
      </c>
      <c r="C1040" s="73">
        <f>C1022</f>
        <v>2</v>
      </c>
      <c r="D1040" s="73" t="s">
        <v>684</v>
      </c>
      <c r="E1040" s="73">
        <f>E1022</f>
        <v>5</v>
      </c>
      <c r="F1040" s="73">
        <f>F1022</f>
        <v>21</v>
      </c>
      <c r="G1040" s="73">
        <f>G1022</f>
        <v>24</v>
      </c>
      <c r="H1040" s="73">
        <f>H1022</f>
        <v>0</v>
      </c>
      <c r="M1040" s="2"/>
      <c r="N1040" s="73">
        <f>N1022</f>
        <v>0</v>
      </c>
      <c r="O1040" s="73" t="str">
        <f>O1022</f>
        <v>N</v>
      </c>
      <c r="P1040" s="45" t="str">
        <f t="shared" si="337"/>
        <v>Beide</v>
      </c>
      <c r="T1040" s="73">
        <f>T1022</f>
        <v>7</v>
      </c>
      <c r="V1040" s="74">
        <f>V1022</f>
        <v>31000</v>
      </c>
      <c r="X1040">
        <f t="shared" si="328"/>
        <v>0</v>
      </c>
      <c r="Y1040">
        <f t="shared" si="329"/>
        <v>0</v>
      </c>
      <c r="Z1040">
        <f t="shared" si="330"/>
        <v>0</v>
      </c>
      <c r="AA1040">
        <f t="shared" si="331"/>
        <v>0</v>
      </c>
      <c r="AB1040">
        <f t="shared" si="332"/>
        <v>0</v>
      </c>
      <c r="AC1040">
        <f t="shared" si="333"/>
        <v>0</v>
      </c>
      <c r="AD1040">
        <f t="shared" si="338"/>
        <v>0</v>
      </c>
      <c r="AE1040">
        <f t="shared" si="334"/>
        <v>0</v>
      </c>
      <c r="AF1040" s="3">
        <f t="shared" si="335"/>
        <v>0</v>
      </c>
      <c r="AH1040">
        <f t="shared" si="336"/>
        <v>0</v>
      </c>
    </row>
    <row r="1041" spans="1:34" hidden="1" outlineLevel="2" x14ac:dyDescent="0.25">
      <c r="B1041" t="s">
        <v>466</v>
      </c>
      <c r="C1041" s="73">
        <f>C1022</f>
        <v>2</v>
      </c>
      <c r="D1041" s="73" t="s">
        <v>684</v>
      </c>
      <c r="E1041" s="73">
        <f>E1022</f>
        <v>5</v>
      </c>
      <c r="F1041" s="73">
        <f>F1022</f>
        <v>21</v>
      </c>
      <c r="G1041" s="73">
        <f>G1022/2</f>
        <v>12</v>
      </c>
      <c r="H1041" s="73">
        <f>H1022</f>
        <v>0</v>
      </c>
      <c r="M1041" s="2"/>
      <c r="N1041" s="73">
        <f>N1022</f>
        <v>0</v>
      </c>
      <c r="O1041" s="73" t="str">
        <f>O1022</f>
        <v>N</v>
      </c>
      <c r="P1041" s="45" t="str">
        <f t="shared" si="337"/>
        <v>Beide</v>
      </c>
      <c r="T1041" s="73">
        <f>T1022*1.3</f>
        <v>9.1</v>
      </c>
      <c r="V1041" s="74">
        <f>V1022*2</f>
        <v>62000</v>
      </c>
      <c r="X1041">
        <f t="shared" si="328"/>
        <v>0</v>
      </c>
      <c r="Y1041">
        <f t="shared" si="329"/>
        <v>0</v>
      </c>
      <c r="Z1041">
        <f t="shared" si="330"/>
        <v>0</v>
      </c>
      <c r="AA1041">
        <f t="shared" si="331"/>
        <v>0</v>
      </c>
      <c r="AB1041">
        <f t="shared" si="332"/>
        <v>0</v>
      </c>
      <c r="AC1041">
        <f t="shared" si="333"/>
        <v>0</v>
      </c>
      <c r="AD1041">
        <f t="shared" si="338"/>
        <v>0</v>
      </c>
      <c r="AE1041">
        <f t="shared" si="334"/>
        <v>0</v>
      </c>
      <c r="AF1041" s="3">
        <f t="shared" si="335"/>
        <v>0</v>
      </c>
      <c r="AH1041">
        <f t="shared" si="336"/>
        <v>0</v>
      </c>
    </row>
    <row r="1042" spans="1:34" s="25" customFormat="1" hidden="1" outlineLevel="1" collapsed="1" x14ac:dyDescent="0.25">
      <c r="A1042" s="25" t="s">
        <v>425</v>
      </c>
      <c r="B1042" s="25" t="s">
        <v>53</v>
      </c>
      <c r="C1042" s="45">
        <v>4</v>
      </c>
      <c r="D1042" s="45" t="s">
        <v>684</v>
      </c>
      <c r="E1042" s="45">
        <v>10</v>
      </c>
      <c r="F1042" s="45">
        <v>21</v>
      </c>
      <c r="G1042" s="45">
        <v>12</v>
      </c>
      <c r="H1042" s="45">
        <v>1</v>
      </c>
      <c r="I1042" s="2"/>
      <c r="J1042" s="2"/>
      <c r="K1042" s="2"/>
      <c r="L1042" s="2"/>
      <c r="M1042" s="2"/>
      <c r="N1042" s="45">
        <v>0</v>
      </c>
      <c r="O1042" s="45" t="s">
        <v>636</v>
      </c>
      <c r="P1042" s="45" t="str">
        <f t="shared" si="337"/>
        <v>Beide</v>
      </c>
      <c r="Q1042" s="45">
        <v>6</v>
      </c>
      <c r="R1042" s="45">
        <v>4</v>
      </c>
      <c r="S1042" s="45">
        <v>104</v>
      </c>
      <c r="T1042" s="45">
        <v>13</v>
      </c>
      <c r="U1042" s="48">
        <v>125000</v>
      </c>
      <c r="V1042" s="48">
        <v>31000</v>
      </c>
      <c r="X1042" s="25">
        <f t="shared" si="328"/>
        <v>0</v>
      </c>
      <c r="Y1042" s="25">
        <f t="shared" si="329"/>
        <v>0</v>
      </c>
      <c r="Z1042" s="25">
        <f t="shared" si="330"/>
        <v>0</v>
      </c>
      <c r="AA1042" s="25">
        <f t="shared" si="331"/>
        <v>0</v>
      </c>
      <c r="AB1042" s="25">
        <f t="shared" si="332"/>
        <v>0</v>
      </c>
      <c r="AC1042" s="25">
        <f t="shared" si="333"/>
        <v>0</v>
      </c>
      <c r="AD1042" s="25">
        <f t="shared" si="338"/>
        <v>0</v>
      </c>
      <c r="AE1042" s="25">
        <f t="shared" si="334"/>
        <v>0</v>
      </c>
      <c r="AF1042" s="48">
        <f t="shared" si="335"/>
        <v>0</v>
      </c>
      <c r="AH1042" s="25">
        <f t="shared" si="336"/>
        <v>0</v>
      </c>
    </row>
    <row r="1043" spans="1:34" hidden="1" outlineLevel="2" x14ac:dyDescent="0.25">
      <c r="B1043" t="s">
        <v>463</v>
      </c>
      <c r="C1043" s="73">
        <f>C1042</f>
        <v>4</v>
      </c>
      <c r="D1043" s="73" t="s">
        <v>693</v>
      </c>
      <c r="E1043" s="73">
        <f>E1042</f>
        <v>10</v>
      </c>
      <c r="F1043" s="73">
        <f>F1042</f>
        <v>21</v>
      </c>
      <c r="G1043" s="73">
        <f>G1042</f>
        <v>12</v>
      </c>
      <c r="H1043" s="73">
        <f>H1042</f>
        <v>1</v>
      </c>
      <c r="M1043" s="2"/>
      <c r="N1043" s="73">
        <f>N1042</f>
        <v>0</v>
      </c>
      <c r="O1043" s="73" t="str">
        <f>O1042</f>
        <v>N</v>
      </c>
      <c r="P1043" s="45" t="str">
        <f t="shared" si="337"/>
        <v>Beide</v>
      </c>
      <c r="T1043" s="73">
        <f>T1042</f>
        <v>13</v>
      </c>
      <c r="V1043" s="74">
        <f>V1042*3</f>
        <v>93000</v>
      </c>
      <c r="X1043">
        <f t="shared" si="328"/>
        <v>0</v>
      </c>
      <c r="Y1043">
        <f t="shared" si="329"/>
        <v>0</v>
      </c>
      <c r="Z1043">
        <f t="shared" si="330"/>
        <v>0</v>
      </c>
      <c r="AA1043">
        <f t="shared" si="331"/>
        <v>0</v>
      </c>
      <c r="AB1043">
        <f t="shared" si="332"/>
        <v>0</v>
      </c>
      <c r="AC1043">
        <f t="shared" si="333"/>
        <v>0</v>
      </c>
      <c r="AD1043">
        <f t="shared" si="338"/>
        <v>0</v>
      </c>
      <c r="AE1043">
        <f t="shared" si="334"/>
        <v>0</v>
      </c>
      <c r="AF1043" s="3">
        <f t="shared" si="335"/>
        <v>0</v>
      </c>
      <c r="AH1043">
        <f t="shared" si="336"/>
        <v>0</v>
      </c>
    </row>
    <row r="1044" spans="1:34" hidden="1" outlineLevel="2" x14ac:dyDescent="0.25">
      <c r="B1044" t="s">
        <v>279</v>
      </c>
      <c r="C1044" s="73">
        <f>C1042</f>
        <v>4</v>
      </c>
      <c r="D1044" s="73" t="s">
        <v>683</v>
      </c>
      <c r="E1044" s="73">
        <f>E1042*0.8</f>
        <v>8</v>
      </c>
      <c r="F1044" s="73">
        <f>F1042</f>
        <v>21</v>
      </c>
      <c r="G1044" s="73">
        <f>G1042</f>
        <v>12</v>
      </c>
      <c r="H1044" s="73">
        <f>H1042</f>
        <v>1</v>
      </c>
      <c r="M1044" s="2"/>
      <c r="N1044" s="73">
        <f>N1042</f>
        <v>0</v>
      </c>
      <c r="O1044" s="73" t="str">
        <f>O1042</f>
        <v>N</v>
      </c>
      <c r="P1044" s="45" t="str">
        <f t="shared" si="337"/>
        <v>Beide</v>
      </c>
      <c r="T1044" s="73">
        <f>T1042</f>
        <v>13</v>
      </c>
      <c r="V1044" s="74">
        <f>V1042*1.5</f>
        <v>46500</v>
      </c>
      <c r="X1044">
        <f t="shared" si="328"/>
        <v>0</v>
      </c>
      <c r="Y1044">
        <f t="shared" si="329"/>
        <v>0</v>
      </c>
      <c r="Z1044">
        <f t="shared" si="330"/>
        <v>0</v>
      </c>
      <c r="AA1044">
        <f t="shared" si="331"/>
        <v>0</v>
      </c>
      <c r="AB1044">
        <f t="shared" si="332"/>
        <v>0</v>
      </c>
      <c r="AC1044">
        <f t="shared" si="333"/>
        <v>0</v>
      </c>
      <c r="AD1044">
        <f t="shared" si="338"/>
        <v>0</v>
      </c>
      <c r="AE1044">
        <f t="shared" si="334"/>
        <v>0</v>
      </c>
      <c r="AF1044" s="3">
        <f t="shared" si="335"/>
        <v>0</v>
      </c>
      <c r="AH1044">
        <f t="shared" si="336"/>
        <v>0</v>
      </c>
    </row>
    <row r="1045" spans="1:34" hidden="1" outlineLevel="2" x14ac:dyDescent="0.25">
      <c r="B1045" t="s">
        <v>473</v>
      </c>
      <c r="C1045" s="73">
        <f>C1042</f>
        <v>4</v>
      </c>
      <c r="D1045" s="73" t="s">
        <v>684</v>
      </c>
      <c r="E1045" s="73">
        <f>E1042</f>
        <v>10</v>
      </c>
      <c r="F1045" s="73">
        <f>F1042</f>
        <v>21</v>
      </c>
      <c r="G1045" s="73">
        <f>G1042</f>
        <v>12</v>
      </c>
      <c r="H1045" s="73">
        <f>H1042</f>
        <v>1</v>
      </c>
      <c r="M1045" s="2"/>
      <c r="N1045" s="73">
        <f>N1042</f>
        <v>0</v>
      </c>
      <c r="O1045" s="73" t="str">
        <f>O1042</f>
        <v>N</v>
      </c>
      <c r="P1045" s="45" t="str">
        <f t="shared" ref="P1045:P1064" si="339">IF(P1001="Beide",P1001,"Innere Sphäre")</f>
        <v>Beide</v>
      </c>
      <c r="T1045" s="73">
        <f>T1042</f>
        <v>13</v>
      </c>
      <c r="V1045" s="74">
        <f>V1042*2</f>
        <v>62000</v>
      </c>
      <c r="X1045">
        <f t="shared" si="328"/>
        <v>0</v>
      </c>
      <c r="Y1045">
        <f t="shared" si="329"/>
        <v>0</v>
      </c>
      <c r="Z1045">
        <f t="shared" si="330"/>
        <v>0</v>
      </c>
      <c r="AA1045">
        <f t="shared" si="331"/>
        <v>0</v>
      </c>
      <c r="AB1045">
        <f t="shared" si="332"/>
        <v>0</v>
      </c>
      <c r="AC1045">
        <f t="shared" si="333"/>
        <v>0</v>
      </c>
      <c r="AD1045">
        <f t="shared" si="338"/>
        <v>0</v>
      </c>
      <c r="AE1045">
        <f t="shared" si="334"/>
        <v>0</v>
      </c>
      <c r="AF1045" s="3">
        <f t="shared" si="335"/>
        <v>0</v>
      </c>
      <c r="AH1045">
        <f t="shared" si="336"/>
        <v>0</v>
      </c>
    </row>
    <row r="1046" spans="1:34" hidden="1" outlineLevel="2" x14ac:dyDescent="0.25">
      <c r="B1046" t="s">
        <v>476</v>
      </c>
      <c r="C1046" s="73">
        <f>C1042</f>
        <v>4</v>
      </c>
      <c r="D1046" s="73" t="s">
        <v>684</v>
      </c>
      <c r="E1046" s="73">
        <f>E1042</f>
        <v>10</v>
      </c>
      <c r="F1046" s="73">
        <f>F1042</f>
        <v>21</v>
      </c>
      <c r="G1046" s="73">
        <f>G1042</f>
        <v>12</v>
      </c>
      <c r="H1046" s="73">
        <f>H1042</f>
        <v>1</v>
      </c>
      <c r="M1046" s="2"/>
      <c r="N1046" s="73">
        <f>N1042</f>
        <v>0</v>
      </c>
      <c r="O1046" s="73" t="str">
        <f>O1042</f>
        <v>N</v>
      </c>
      <c r="P1046" s="45" t="str">
        <f t="shared" si="339"/>
        <v>Beide</v>
      </c>
      <c r="T1046" s="73">
        <f>T1042</f>
        <v>13</v>
      </c>
      <c r="V1046" s="74">
        <f>V1042*3</f>
        <v>93000</v>
      </c>
      <c r="X1046">
        <f t="shared" si="328"/>
        <v>0</v>
      </c>
      <c r="Y1046">
        <f t="shared" si="329"/>
        <v>0</v>
      </c>
      <c r="Z1046">
        <f t="shared" si="330"/>
        <v>0</v>
      </c>
      <c r="AA1046">
        <f t="shared" si="331"/>
        <v>0</v>
      </c>
      <c r="AB1046">
        <f t="shared" si="332"/>
        <v>0</v>
      </c>
      <c r="AC1046">
        <f t="shared" si="333"/>
        <v>0</v>
      </c>
      <c r="AD1046">
        <f t="shared" si="338"/>
        <v>0</v>
      </c>
      <c r="AE1046">
        <f t="shared" si="334"/>
        <v>0</v>
      </c>
      <c r="AF1046" s="3">
        <f t="shared" si="335"/>
        <v>0</v>
      </c>
      <c r="AH1046">
        <f t="shared" si="336"/>
        <v>0</v>
      </c>
    </row>
    <row r="1047" spans="1:34" hidden="1" outlineLevel="2" x14ac:dyDescent="0.25">
      <c r="B1047" t="s">
        <v>475</v>
      </c>
      <c r="C1047" s="73">
        <f>C1042</f>
        <v>4</v>
      </c>
      <c r="D1047" s="73" t="s">
        <v>684</v>
      </c>
      <c r="E1047" s="73">
        <f>E1042</f>
        <v>10</v>
      </c>
      <c r="F1047" s="73">
        <f>F1042</f>
        <v>21</v>
      </c>
      <c r="G1047" s="73">
        <f>G1042</f>
        <v>12</v>
      </c>
      <c r="H1047" s="73">
        <f>H1042</f>
        <v>1</v>
      </c>
      <c r="M1047" s="2"/>
      <c r="N1047" s="73">
        <f>N1042</f>
        <v>0</v>
      </c>
      <c r="O1047" s="73" t="str">
        <f>O1042</f>
        <v>N</v>
      </c>
      <c r="P1047" s="45" t="str">
        <f t="shared" si="339"/>
        <v>Beide</v>
      </c>
      <c r="T1047" s="73">
        <f>T1042</f>
        <v>13</v>
      </c>
      <c r="V1047" s="74">
        <f>V1042</f>
        <v>31000</v>
      </c>
      <c r="X1047">
        <f t="shared" si="328"/>
        <v>0</v>
      </c>
      <c r="Y1047">
        <f t="shared" si="329"/>
        <v>0</v>
      </c>
      <c r="Z1047">
        <f t="shared" si="330"/>
        <v>0</v>
      </c>
      <c r="AA1047">
        <f t="shared" si="331"/>
        <v>0</v>
      </c>
      <c r="AB1047">
        <f t="shared" si="332"/>
        <v>0</v>
      </c>
      <c r="AC1047">
        <f t="shared" si="333"/>
        <v>0</v>
      </c>
      <c r="AD1047">
        <f t="shared" si="338"/>
        <v>0</v>
      </c>
      <c r="AE1047">
        <f t="shared" si="334"/>
        <v>0</v>
      </c>
      <c r="AF1047" s="3">
        <f t="shared" si="335"/>
        <v>0</v>
      </c>
      <c r="AH1047">
        <f t="shared" si="336"/>
        <v>0</v>
      </c>
    </row>
    <row r="1048" spans="1:34" hidden="1" outlineLevel="2" x14ac:dyDescent="0.25">
      <c r="B1048" t="s">
        <v>474</v>
      </c>
      <c r="C1048" s="73">
        <f>C1042</f>
        <v>4</v>
      </c>
      <c r="D1048" s="73" t="s">
        <v>684</v>
      </c>
      <c r="E1048" s="73">
        <f>E1042</f>
        <v>10</v>
      </c>
      <c r="F1048" s="73">
        <f>F1042</f>
        <v>21</v>
      </c>
      <c r="G1048" s="73">
        <f>G1042</f>
        <v>12</v>
      </c>
      <c r="H1048" s="73">
        <f>H1042</f>
        <v>1</v>
      </c>
      <c r="M1048" s="2"/>
      <c r="N1048" s="73">
        <f>N1042</f>
        <v>0</v>
      </c>
      <c r="O1048" s="73" t="str">
        <f>O1042</f>
        <v>N</v>
      </c>
      <c r="P1048" s="45" t="str">
        <f t="shared" si="339"/>
        <v>Beide</v>
      </c>
      <c r="T1048" s="73">
        <f>T1042</f>
        <v>13</v>
      </c>
      <c r="V1048" s="74">
        <f>V1042*4</f>
        <v>124000</v>
      </c>
      <c r="X1048">
        <f t="shared" si="328"/>
        <v>0</v>
      </c>
      <c r="Y1048">
        <f t="shared" si="329"/>
        <v>0</v>
      </c>
      <c r="Z1048">
        <f t="shared" si="330"/>
        <v>0</v>
      </c>
      <c r="AA1048">
        <f t="shared" si="331"/>
        <v>0</v>
      </c>
      <c r="AB1048">
        <f t="shared" si="332"/>
        <v>0</v>
      </c>
      <c r="AC1048">
        <f t="shared" si="333"/>
        <v>0</v>
      </c>
      <c r="AD1048">
        <f t="shared" si="338"/>
        <v>0</v>
      </c>
      <c r="AE1048">
        <f t="shared" si="334"/>
        <v>0</v>
      </c>
      <c r="AF1048" s="3">
        <f t="shared" si="335"/>
        <v>0</v>
      </c>
      <c r="AH1048">
        <f t="shared" si="336"/>
        <v>0</v>
      </c>
    </row>
    <row r="1049" spans="1:34" hidden="1" outlineLevel="2" x14ac:dyDescent="0.25">
      <c r="B1049" t="s">
        <v>480</v>
      </c>
      <c r="C1049" s="73">
        <f>C1042</f>
        <v>4</v>
      </c>
      <c r="D1049" s="73" t="s">
        <v>684</v>
      </c>
      <c r="E1049" s="73">
        <f>E1042</f>
        <v>10</v>
      </c>
      <c r="F1049" s="73">
        <f>F1042</f>
        <v>21</v>
      </c>
      <c r="G1049" s="73">
        <f>G1042</f>
        <v>12</v>
      </c>
      <c r="H1049" s="73">
        <f>H1042</f>
        <v>1</v>
      </c>
      <c r="M1049" s="2"/>
      <c r="N1049" s="73">
        <f>N1042</f>
        <v>0</v>
      </c>
      <c r="O1049" s="73" t="str">
        <f>O1042</f>
        <v>N</v>
      </c>
      <c r="P1049" s="45" t="str">
        <f t="shared" si="339"/>
        <v>Beide</v>
      </c>
      <c r="T1049" s="73">
        <f>T1042</f>
        <v>13</v>
      </c>
      <c r="V1049" s="74">
        <f>V1042*2.5</f>
        <v>77500</v>
      </c>
      <c r="X1049">
        <f t="shared" si="328"/>
        <v>0</v>
      </c>
      <c r="Y1049">
        <f t="shared" si="329"/>
        <v>0</v>
      </c>
      <c r="Z1049">
        <f t="shared" si="330"/>
        <v>0</v>
      </c>
      <c r="AA1049">
        <f t="shared" si="331"/>
        <v>0</v>
      </c>
      <c r="AB1049">
        <f t="shared" si="332"/>
        <v>0</v>
      </c>
      <c r="AC1049">
        <f t="shared" si="333"/>
        <v>0</v>
      </c>
      <c r="AD1049">
        <f t="shared" si="338"/>
        <v>0</v>
      </c>
      <c r="AE1049">
        <f t="shared" si="334"/>
        <v>0</v>
      </c>
      <c r="AF1049" s="3">
        <f t="shared" si="335"/>
        <v>0</v>
      </c>
      <c r="AH1049">
        <f t="shared" si="336"/>
        <v>0</v>
      </c>
    </row>
    <row r="1050" spans="1:34" hidden="1" outlineLevel="2" x14ac:dyDescent="0.25">
      <c r="B1050" t="s">
        <v>481</v>
      </c>
      <c r="C1050" s="73">
        <f>C1042</f>
        <v>4</v>
      </c>
      <c r="D1050" s="73" t="s">
        <v>684</v>
      </c>
      <c r="E1050" s="73">
        <f>E1042</f>
        <v>10</v>
      </c>
      <c r="F1050" s="73">
        <f>F1042</f>
        <v>21</v>
      </c>
      <c r="G1050" s="73">
        <f>G1042/2</f>
        <v>6</v>
      </c>
      <c r="H1050" s="73">
        <f>H1042</f>
        <v>1</v>
      </c>
      <c r="M1050" s="2"/>
      <c r="N1050" s="73">
        <f>N1042+2</f>
        <v>2</v>
      </c>
      <c r="O1050" s="73" t="str">
        <f>O1042</f>
        <v>N</v>
      </c>
      <c r="P1050" s="45" t="str">
        <f t="shared" si="339"/>
        <v>Beide</v>
      </c>
      <c r="T1050" s="73">
        <f>T1042</f>
        <v>13</v>
      </c>
      <c r="V1050" s="74">
        <f>V1042*2</f>
        <v>62000</v>
      </c>
      <c r="X1050">
        <f t="shared" si="328"/>
        <v>0</v>
      </c>
      <c r="Y1050">
        <f t="shared" si="329"/>
        <v>0</v>
      </c>
      <c r="Z1050">
        <f t="shared" si="330"/>
        <v>0</v>
      </c>
      <c r="AA1050">
        <f t="shared" si="331"/>
        <v>0</v>
      </c>
      <c r="AB1050">
        <f t="shared" si="332"/>
        <v>0</v>
      </c>
      <c r="AC1050">
        <f t="shared" si="333"/>
        <v>0</v>
      </c>
      <c r="AD1050">
        <f t="shared" si="338"/>
        <v>0</v>
      </c>
      <c r="AE1050">
        <f t="shared" si="334"/>
        <v>0</v>
      </c>
      <c r="AF1050" s="3">
        <f t="shared" si="335"/>
        <v>0</v>
      </c>
      <c r="AH1050">
        <f t="shared" si="336"/>
        <v>0</v>
      </c>
    </row>
    <row r="1051" spans="1:34" hidden="1" outlineLevel="2" x14ac:dyDescent="0.25">
      <c r="B1051" t="s">
        <v>477</v>
      </c>
      <c r="C1051" s="73">
        <f>C1042</f>
        <v>4</v>
      </c>
      <c r="D1051" s="73" t="s">
        <v>684</v>
      </c>
      <c r="E1051" s="73">
        <f>E1042</f>
        <v>10</v>
      </c>
      <c r="F1051" s="73">
        <f>F1042</f>
        <v>21</v>
      </c>
      <c r="G1051" s="73">
        <f>G1042</f>
        <v>12</v>
      </c>
      <c r="H1051" s="73">
        <f>H1042</f>
        <v>1</v>
      </c>
      <c r="M1051" s="2"/>
      <c r="N1051" s="73">
        <f>N1042</f>
        <v>0</v>
      </c>
      <c r="O1051" s="73" t="str">
        <f>O1042</f>
        <v>N</v>
      </c>
      <c r="P1051" s="45" t="str">
        <f t="shared" si="339"/>
        <v>Beide</v>
      </c>
      <c r="T1051" s="73">
        <f>T1042</f>
        <v>13</v>
      </c>
      <c r="V1051" s="74">
        <f>V1042*3</f>
        <v>93000</v>
      </c>
      <c r="X1051">
        <f t="shared" si="328"/>
        <v>0</v>
      </c>
      <c r="Y1051">
        <f t="shared" si="329"/>
        <v>0</v>
      </c>
      <c r="Z1051">
        <f t="shared" si="330"/>
        <v>0</v>
      </c>
      <c r="AA1051">
        <f t="shared" si="331"/>
        <v>0</v>
      </c>
      <c r="AB1051">
        <f t="shared" si="332"/>
        <v>0</v>
      </c>
      <c r="AC1051">
        <f t="shared" si="333"/>
        <v>0</v>
      </c>
      <c r="AD1051">
        <f t="shared" si="338"/>
        <v>0</v>
      </c>
      <c r="AE1051">
        <f t="shared" si="334"/>
        <v>0</v>
      </c>
      <c r="AF1051" s="3">
        <f t="shared" si="335"/>
        <v>0</v>
      </c>
      <c r="AH1051">
        <f t="shared" si="336"/>
        <v>0</v>
      </c>
    </row>
    <row r="1052" spans="1:34" hidden="1" outlineLevel="2" x14ac:dyDescent="0.25">
      <c r="B1052" t="s">
        <v>462</v>
      </c>
      <c r="C1052" s="73">
        <f>C1042</f>
        <v>4</v>
      </c>
      <c r="D1052" s="73" t="s">
        <v>684</v>
      </c>
      <c r="E1052" s="73">
        <f>E1042</f>
        <v>10</v>
      </c>
      <c r="F1052" s="73">
        <f>F1042</f>
        <v>21</v>
      </c>
      <c r="G1052" s="73">
        <f>G1042</f>
        <v>12</v>
      </c>
      <c r="H1052" s="73">
        <f>H1042</f>
        <v>1</v>
      </c>
      <c r="M1052" s="2"/>
      <c r="N1052" s="73">
        <f>N1042</f>
        <v>0</v>
      </c>
      <c r="O1052" s="73" t="str">
        <f>O1042</f>
        <v>N</v>
      </c>
      <c r="P1052" s="45" t="str">
        <f t="shared" si="339"/>
        <v>Beide</v>
      </c>
      <c r="T1052" s="73">
        <f>T1042</f>
        <v>13</v>
      </c>
      <c r="V1052" s="74">
        <f>V1042*5</f>
        <v>155000</v>
      </c>
      <c r="X1052">
        <f t="shared" si="328"/>
        <v>0</v>
      </c>
      <c r="Y1052">
        <f t="shared" si="329"/>
        <v>0</v>
      </c>
      <c r="Z1052">
        <f t="shared" si="330"/>
        <v>0</v>
      </c>
      <c r="AA1052">
        <f t="shared" si="331"/>
        <v>0</v>
      </c>
      <c r="AB1052">
        <f t="shared" si="332"/>
        <v>0</v>
      </c>
      <c r="AC1052">
        <f t="shared" si="333"/>
        <v>0</v>
      </c>
      <c r="AD1052">
        <f t="shared" si="338"/>
        <v>0</v>
      </c>
      <c r="AE1052">
        <f t="shared" si="334"/>
        <v>0</v>
      </c>
      <c r="AF1052" s="3">
        <f t="shared" si="335"/>
        <v>0</v>
      </c>
      <c r="AH1052">
        <f t="shared" si="336"/>
        <v>0</v>
      </c>
    </row>
    <row r="1053" spans="1:34" hidden="1" outlineLevel="2" x14ac:dyDescent="0.25">
      <c r="B1053" t="s">
        <v>457</v>
      </c>
      <c r="C1053" s="73">
        <f>C1042</f>
        <v>4</v>
      </c>
      <c r="D1053" s="73" t="s">
        <v>684</v>
      </c>
      <c r="E1053" s="73">
        <f>E1042</f>
        <v>10</v>
      </c>
      <c r="F1053" s="73">
        <f>F1042</f>
        <v>21</v>
      </c>
      <c r="G1053" s="73">
        <f>G1042</f>
        <v>12</v>
      </c>
      <c r="H1053" s="73">
        <f>H1042</f>
        <v>1</v>
      </c>
      <c r="M1053" s="2"/>
      <c r="N1053" s="73">
        <f>N1042</f>
        <v>0</v>
      </c>
      <c r="O1053" s="73" t="str">
        <f>O1042</f>
        <v>N</v>
      </c>
      <c r="P1053" s="45" t="str">
        <f t="shared" si="339"/>
        <v>Beide</v>
      </c>
      <c r="T1053" s="73">
        <f>T1042</f>
        <v>13</v>
      </c>
      <c r="V1053" s="74">
        <f>V1042*2</f>
        <v>62000</v>
      </c>
      <c r="X1053">
        <f t="shared" si="328"/>
        <v>0</v>
      </c>
      <c r="Y1053">
        <f t="shared" si="329"/>
        <v>0</v>
      </c>
      <c r="Z1053">
        <f t="shared" si="330"/>
        <v>0</v>
      </c>
      <c r="AA1053">
        <f t="shared" si="331"/>
        <v>0</v>
      </c>
      <c r="AB1053">
        <f t="shared" si="332"/>
        <v>0</v>
      </c>
      <c r="AC1053">
        <f t="shared" si="333"/>
        <v>0</v>
      </c>
      <c r="AD1053">
        <f t="shared" si="338"/>
        <v>0</v>
      </c>
      <c r="AE1053">
        <f t="shared" si="334"/>
        <v>0</v>
      </c>
      <c r="AF1053" s="3">
        <f t="shared" si="335"/>
        <v>0</v>
      </c>
      <c r="AH1053">
        <f t="shared" si="336"/>
        <v>0</v>
      </c>
    </row>
    <row r="1054" spans="1:34" hidden="1" outlineLevel="2" x14ac:dyDescent="0.25">
      <c r="B1054" t="s">
        <v>464</v>
      </c>
      <c r="C1054" s="73">
        <f>C1042</f>
        <v>4</v>
      </c>
      <c r="D1054" s="73" t="s">
        <v>684</v>
      </c>
      <c r="E1054" s="73">
        <f>E1042</f>
        <v>10</v>
      </c>
      <c r="F1054" s="73">
        <f>F1042</f>
        <v>21</v>
      </c>
      <c r="G1054" s="73">
        <f>G1042</f>
        <v>12</v>
      </c>
      <c r="H1054" s="73">
        <f>H1042</f>
        <v>1</v>
      </c>
      <c r="M1054" s="2"/>
      <c r="N1054" s="73">
        <f>N1042</f>
        <v>0</v>
      </c>
      <c r="O1054" s="73" t="str">
        <f>O1042</f>
        <v>N</v>
      </c>
      <c r="P1054" s="45" t="str">
        <f t="shared" si="339"/>
        <v>Beide</v>
      </c>
      <c r="T1054" s="73">
        <f>T1042</f>
        <v>13</v>
      </c>
      <c r="V1054" s="74">
        <f>V1042*4</f>
        <v>124000</v>
      </c>
      <c r="X1054">
        <f t="shared" si="328"/>
        <v>0</v>
      </c>
      <c r="Y1054">
        <f t="shared" si="329"/>
        <v>0</v>
      </c>
      <c r="Z1054">
        <f t="shared" si="330"/>
        <v>0</v>
      </c>
      <c r="AA1054">
        <f t="shared" si="331"/>
        <v>0</v>
      </c>
      <c r="AB1054">
        <f t="shared" si="332"/>
        <v>0</v>
      </c>
      <c r="AC1054">
        <f t="shared" si="333"/>
        <v>0</v>
      </c>
      <c r="AD1054">
        <f t="shared" si="338"/>
        <v>0</v>
      </c>
      <c r="AE1054">
        <f t="shared" si="334"/>
        <v>0</v>
      </c>
      <c r="AF1054" s="3">
        <f t="shared" si="335"/>
        <v>0</v>
      </c>
      <c r="AH1054">
        <f t="shared" si="336"/>
        <v>0</v>
      </c>
    </row>
    <row r="1055" spans="1:34" hidden="1" outlineLevel="2" x14ac:dyDescent="0.25">
      <c r="B1055" t="s">
        <v>458</v>
      </c>
      <c r="C1055" s="73">
        <f>C1042</f>
        <v>4</v>
      </c>
      <c r="D1055" s="73" t="s">
        <v>684</v>
      </c>
      <c r="E1055" s="73">
        <f>E1042</f>
        <v>10</v>
      </c>
      <c r="F1055" s="73">
        <f>F1042</f>
        <v>21</v>
      </c>
      <c r="G1055" s="73">
        <f>G1042</f>
        <v>12</v>
      </c>
      <c r="H1055" s="73">
        <f>H1042</f>
        <v>1</v>
      </c>
      <c r="M1055" s="2"/>
      <c r="N1055" s="73">
        <f>N1042</f>
        <v>0</v>
      </c>
      <c r="O1055" s="73" t="str">
        <f>O1042</f>
        <v>N</v>
      </c>
      <c r="P1055" s="45" t="str">
        <f t="shared" si="339"/>
        <v>Beide</v>
      </c>
      <c r="T1055" s="73">
        <f>T1042*1.2</f>
        <v>15.6</v>
      </c>
      <c r="V1055" s="74">
        <f>V1042*2</f>
        <v>62000</v>
      </c>
      <c r="X1055">
        <f t="shared" si="328"/>
        <v>0</v>
      </c>
      <c r="Y1055">
        <f t="shared" si="329"/>
        <v>0</v>
      </c>
      <c r="Z1055">
        <f t="shared" si="330"/>
        <v>0</v>
      </c>
      <c r="AA1055">
        <f t="shared" si="331"/>
        <v>0</v>
      </c>
      <c r="AB1055">
        <f t="shared" si="332"/>
        <v>0</v>
      </c>
      <c r="AC1055">
        <f t="shared" si="333"/>
        <v>0</v>
      </c>
      <c r="AD1055">
        <f t="shared" si="338"/>
        <v>0</v>
      </c>
      <c r="AE1055">
        <f t="shared" si="334"/>
        <v>0</v>
      </c>
      <c r="AF1055" s="3">
        <f t="shared" si="335"/>
        <v>0</v>
      </c>
      <c r="AH1055">
        <f t="shared" si="336"/>
        <v>0</v>
      </c>
    </row>
    <row r="1056" spans="1:34" hidden="1" outlineLevel="2" x14ac:dyDescent="0.25">
      <c r="B1056" t="s">
        <v>233</v>
      </c>
      <c r="C1056" s="73">
        <f>C1042</f>
        <v>4</v>
      </c>
      <c r="D1056" s="73" t="s">
        <v>684</v>
      </c>
      <c r="E1056" s="73">
        <f>E1042</f>
        <v>10</v>
      </c>
      <c r="F1056" s="73">
        <f>F1042</f>
        <v>21</v>
      </c>
      <c r="G1056" s="73">
        <f>G1042</f>
        <v>12</v>
      </c>
      <c r="H1056" s="73">
        <f>H1042</f>
        <v>1</v>
      </c>
      <c r="M1056" s="2"/>
      <c r="N1056" s="73">
        <f>N1042</f>
        <v>0</v>
      </c>
      <c r="O1056" s="73" t="str">
        <f>O1042</f>
        <v>N</v>
      </c>
      <c r="P1056" s="45" t="str">
        <f t="shared" si="339"/>
        <v>Beide</v>
      </c>
      <c r="T1056" s="73">
        <f>T1042</f>
        <v>13</v>
      </c>
      <c r="V1056" s="74">
        <f>V1042*1.5</f>
        <v>46500</v>
      </c>
      <c r="X1056">
        <f t="shared" si="328"/>
        <v>0</v>
      </c>
      <c r="Y1056">
        <f t="shared" si="329"/>
        <v>0</v>
      </c>
      <c r="Z1056">
        <f t="shared" si="330"/>
        <v>0</v>
      </c>
      <c r="AA1056">
        <f t="shared" si="331"/>
        <v>0</v>
      </c>
      <c r="AB1056">
        <f t="shared" si="332"/>
        <v>0</v>
      </c>
      <c r="AC1056">
        <f t="shared" si="333"/>
        <v>0</v>
      </c>
      <c r="AD1056">
        <f t="shared" si="338"/>
        <v>0</v>
      </c>
      <c r="AE1056">
        <f t="shared" si="334"/>
        <v>0</v>
      </c>
      <c r="AF1056" s="3">
        <f t="shared" si="335"/>
        <v>0</v>
      </c>
      <c r="AH1056">
        <f t="shared" si="336"/>
        <v>0</v>
      </c>
    </row>
    <row r="1057" spans="1:34" hidden="1" outlineLevel="2" x14ac:dyDescent="0.25">
      <c r="B1057" t="s">
        <v>478</v>
      </c>
      <c r="C1057" s="73">
        <f>C1042</f>
        <v>4</v>
      </c>
      <c r="D1057" s="73" t="s">
        <v>684</v>
      </c>
      <c r="E1057" s="73">
        <f>E1042</f>
        <v>10</v>
      </c>
      <c r="F1057" s="73">
        <f>F1042</f>
        <v>21</v>
      </c>
      <c r="G1057" s="73">
        <f>G1042</f>
        <v>12</v>
      </c>
      <c r="H1057" s="73">
        <f>H1042</f>
        <v>1</v>
      </c>
      <c r="M1057" s="2"/>
      <c r="N1057" s="73">
        <f>N1042</f>
        <v>0</v>
      </c>
      <c r="O1057" s="73" t="str">
        <f>O1042</f>
        <v>N</v>
      </c>
      <c r="P1057" s="45" t="str">
        <f t="shared" si="339"/>
        <v>Beide</v>
      </c>
      <c r="T1057" s="73">
        <f>T1042</f>
        <v>13</v>
      </c>
      <c r="V1057" s="74">
        <f>V1042*2</f>
        <v>62000</v>
      </c>
      <c r="X1057">
        <f t="shared" si="328"/>
        <v>0</v>
      </c>
      <c r="Y1057">
        <f t="shared" si="329"/>
        <v>0</v>
      </c>
      <c r="Z1057">
        <f t="shared" si="330"/>
        <v>0</v>
      </c>
      <c r="AA1057">
        <f t="shared" si="331"/>
        <v>0</v>
      </c>
      <c r="AB1057">
        <f t="shared" si="332"/>
        <v>0</v>
      </c>
      <c r="AC1057">
        <f t="shared" si="333"/>
        <v>0</v>
      </c>
      <c r="AD1057">
        <f t="shared" si="338"/>
        <v>0</v>
      </c>
      <c r="AE1057">
        <f t="shared" si="334"/>
        <v>0</v>
      </c>
      <c r="AF1057" s="3">
        <f t="shared" si="335"/>
        <v>0</v>
      </c>
      <c r="AH1057">
        <f t="shared" si="336"/>
        <v>0</v>
      </c>
    </row>
    <row r="1058" spans="1:34" hidden="1" outlineLevel="2" x14ac:dyDescent="0.25">
      <c r="B1058" t="s">
        <v>479</v>
      </c>
      <c r="C1058" s="73">
        <f>C1042</f>
        <v>4</v>
      </c>
      <c r="D1058" s="73" t="s">
        <v>684</v>
      </c>
      <c r="E1058" s="73">
        <f>E1042</f>
        <v>10</v>
      </c>
      <c r="F1058" s="73">
        <f>F1042</f>
        <v>21</v>
      </c>
      <c r="G1058" s="73">
        <f>G1042</f>
        <v>12</v>
      </c>
      <c r="H1058" s="73">
        <f>H1042</f>
        <v>1</v>
      </c>
      <c r="M1058" s="2"/>
      <c r="N1058" s="73">
        <f>N1042</f>
        <v>0</v>
      </c>
      <c r="O1058" s="73" t="str">
        <f>O1042</f>
        <v>N</v>
      </c>
      <c r="P1058" s="45" t="str">
        <f t="shared" si="339"/>
        <v>Beide</v>
      </c>
      <c r="T1058" s="73">
        <f>T1042</f>
        <v>13</v>
      </c>
      <c r="V1058" s="74">
        <f>V1042*3</f>
        <v>93000</v>
      </c>
      <c r="X1058">
        <f t="shared" si="328"/>
        <v>0</v>
      </c>
      <c r="Y1058">
        <f t="shared" si="329"/>
        <v>0</v>
      </c>
      <c r="Z1058">
        <f t="shared" si="330"/>
        <v>0</v>
      </c>
      <c r="AA1058">
        <f t="shared" si="331"/>
        <v>0</v>
      </c>
      <c r="AB1058">
        <f t="shared" si="332"/>
        <v>0</v>
      </c>
      <c r="AC1058">
        <f t="shared" si="333"/>
        <v>0</v>
      </c>
      <c r="AD1058">
        <f t="shared" si="338"/>
        <v>0</v>
      </c>
      <c r="AE1058">
        <f t="shared" si="334"/>
        <v>0</v>
      </c>
      <c r="AF1058" s="3">
        <f t="shared" si="335"/>
        <v>0</v>
      </c>
      <c r="AH1058">
        <f t="shared" si="336"/>
        <v>0</v>
      </c>
    </row>
    <row r="1059" spans="1:34" hidden="1" outlineLevel="2" x14ac:dyDescent="0.25">
      <c r="B1059" t="s">
        <v>459</v>
      </c>
      <c r="C1059" s="73">
        <f>C1042</f>
        <v>4</v>
      </c>
      <c r="D1059" s="73" t="s">
        <v>683</v>
      </c>
      <c r="E1059" s="73">
        <f>E1042</f>
        <v>10</v>
      </c>
      <c r="F1059" s="73">
        <f>F1042</f>
        <v>21</v>
      </c>
      <c r="G1059" s="73">
        <f>G1042</f>
        <v>12</v>
      </c>
      <c r="H1059" s="73">
        <f>H1042</f>
        <v>1</v>
      </c>
      <c r="M1059" s="2"/>
      <c r="N1059" s="73">
        <f>N1042</f>
        <v>0</v>
      </c>
      <c r="O1059" s="73" t="str">
        <f>O1042</f>
        <v>N</v>
      </c>
      <c r="P1059" s="45" t="str">
        <f t="shared" si="339"/>
        <v>Beide</v>
      </c>
      <c r="T1059" s="73">
        <f>T1042/2</f>
        <v>6.5</v>
      </c>
      <c r="V1059" s="74">
        <f>V1042*2</f>
        <v>62000</v>
      </c>
      <c r="X1059">
        <f t="shared" si="328"/>
        <v>0</v>
      </c>
      <c r="Y1059">
        <f t="shared" si="329"/>
        <v>0</v>
      </c>
      <c r="Z1059">
        <f t="shared" si="330"/>
        <v>0</v>
      </c>
      <c r="AA1059">
        <f t="shared" si="331"/>
        <v>0</v>
      </c>
      <c r="AB1059">
        <f t="shared" si="332"/>
        <v>0</v>
      </c>
      <c r="AC1059">
        <f t="shared" si="333"/>
        <v>0</v>
      </c>
      <c r="AD1059">
        <f t="shared" si="338"/>
        <v>0</v>
      </c>
      <c r="AE1059">
        <f t="shared" si="334"/>
        <v>0</v>
      </c>
      <c r="AF1059" s="3">
        <f t="shared" si="335"/>
        <v>0</v>
      </c>
      <c r="AH1059">
        <f t="shared" si="336"/>
        <v>0</v>
      </c>
    </row>
    <row r="1060" spans="1:34" hidden="1" outlineLevel="2" x14ac:dyDescent="0.25">
      <c r="B1060" t="s">
        <v>461</v>
      </c>
      <c r="C1060" s="73">
        <f>C1042</f>
        <v>4</v>
      </c>
      <c r="D1060" s="73" t="s">
        <v>684</v>
      </c>
      <c r="E1060" s="73">
        <f>E1042</f>
        <v>10</v>
      </c>
      <c r="F1060" s="73">
        <f>F1042</f>
        <v>21</v>
      </c>
      <c r="G1060" s="73">
        <f>G1042</f>
        <v>12</v>
      </c>
      <c r="H1060" s="73">
        <f>H1042</f>
        <v>1</v>
      </c>
      <c r="M1060" s="2"/>
      <c r="N1060" s="73">
        <f>N1042</f>
        <v>0</v>
      </c>
      <c r="O1060" s="73" t="str">
        <f>O1042</f>
        <v>N</v>
      </c>
      <c r="P1060" s="45" t="str">
        <f t="shared" si="339"/>
        <v>Beide</v>
      </c>
      <c r="T1060" s="73">
        <f>T1042</f>
        <v>13</v>
      </c>
      <c r="V1060" s="74">
        <f>V1042</f>
        <v>31000</v>
      </c>
      <c r="X1060">
        <f t="shared" si="328"/>
        <v>0</v>
      </c>
      <c r="Y1060">
        <f t="shared" si="329"/>
        <v>0</v>
      </c>
      <c r="Z1060">
        <f t="shared" si="330"/>
        <v>0</v>
      </c>
      <c r="AA1060">
        <f t="shared" si="331"/>
        <v>0</v>
      </c>
      <c r="AB1060">
        <f t="shared" si="332"/>
        <v>0</v>
      </c>
      <c r="AC1060">
        <f t="shared" si="333"/>
        <v>0</v>
      </c>
      <c r="AD1060">
        <f t="shared" si="338"/>
        <v>0</v>
      </c>
      <c r="AE1060">
        <f t="shared" si="334"/>
        <v>0</v>
      </c>
      <c r="AF1060" s="3">
        <f t="shared" si="335"/>
        <v>0</v>
      </c>
      <c r="AH1060">
        <f t="shared" si="336"/>
        <v>0</v>
      </c>
    </row>
    <row r="1061" spans="1:34" hidden="1" outlineLevel="2" x14ac:dyDescent="0.25">
      <c r="B1061" t="s">
        <v>466</v>
      </c>
      <c r="C1061" s="73">
        <f>C1042</f>
        <v>4</v>
      </c>
      <c r="D1061" s="73" t="s">
        <v>684</v>
      </c>
      <c r="E1061" s="73">
        <f>E1042</f>
        <v>10</v>
      </c>
      <c r="F1061" s="73">
        <f>F1042</f>
        <v>21</v>
      </c>
      <c r="G1061" s="73">
        <f>G1042/2</f>
        <v>6</v>
      </c>
      <c r="H1061" s="73">
        <f>H1042</f>
        <v>1</v>
      </c>
      <c r="M1061" s="2"/>
      <c r="N1061" s="73">
        <f>N1042</f>
        <v>0</v>
      </c>
      <c r="O1061" s="73" t="str">
        <f>O1042</f>
        <v>N</v>
      </c>
      <c r="P1061" s="45" t="str">
        <f t="shared" si="339"/>
        <v>Beide</v>
      </c>
      <c r="T1061" s="73">
        <f>T1042*1.3</f>
        <v>16.900000000000002</v>
      </c>
      <c r="V1061" s="74">
        <f>V1042*2</f>
        <v>62000</v>
      </c>
      <c r="X1061">
        <f t="shared" si="328"/>
        <v>0</v>
      </c>
      <c r="Y1061">
        <f t="shared" si="329"/>
        <v>0</v>
      </c>
      <c r="Z1061">
        <f t="shared" si="330"/>
        <v>0</v>
      </c>
      <c r="AA1061">
        <f t="shared" si="331"/>
        <v>0</v>
      </c>
      <c r="AB1061">
        <f t="shared" si="332"/>
        <v>0</v>
      </c>
      <c r="AC1061">
        <f t="shared" si="333"/>
        <v>0</v>
      </c>
      <c r="AD1061">
        <f t="shared" si="338"/>
        <v>0</v>
      </c>
      <c r="AE1061">
        <f t="shared" si="334"/>
        <v>0</v>
      </c>
      <c r="AF1061" s="3">
        <f t="shared" si="335"/>
        <v>0</v>
      </c>
      <c r="AH1061">
        <f t="shared" si="336"/>
        <v>0</v>
      </c>
    </row>
    <row r="1062" spans="1:34" s="25" customFormat="1" hidden="1" outlineLevel="1" collapsed="1" x14ac:dyDescent="0.25">
      <c r="A1062" s="25" t="s">
        <v>426</v>
      </c>
      <c r="B1062" s="25" t="s">
        <v>53</v>
      </c>
      <c r="C1062" s="45">
        <v>5</v>
      </c>
      <c r="D1062" s="45" t="s">
        <v>684</v>
      </c>
      <c r="E1062" s="45">
        <v>15</v>
      </c>
      <c r="F1062" s="45">
        <v>21</v>
      </c>
      <c r="G1062" s="45">
        <v>8</v>
      </c>
      <c r="H1062" s="45">
        <v>2</v>
      </c>
      <c r="I1062" s="2"/>
      <c r="J1062" s="2"/>
      <c r="K1062" s="2"/>
      <c r="L1062" s="2"/>
      <c r="M1062" s="2"/>
      <c r="N1062" s="45">
        <v>0</v>
      </c>
      <c r="O1062" s="45" t="s">
        <v>636</v>
      </c>
      <c r="P1062" s="45" t="str">
        <f t="shared" si="339"/>
        <v>Beide</v>
      </c>
      <c r="Q1062" s="45">
        <v>9</v>
      </c>
      <c r="R1062" s="45">
        <v>6</v>
      </c>
      <c r="S1062" s="45">
        <v>157</v>
      </c>
      <c r="T1062" s="45">
        <v>20</v>
      </c>
      <c r="U1062" s="48">
        <v>21875</v>
      </c>
      <c r="V1062" s="48">
        <v>31000</v>
      </c>
      <c r="X1062" s="25">
        <f t="shared" si="328"/>
        <v>0</v>
      </c>
      <c r="Y1062" s="25">
        <f t="shared" si="329"/>
        <v>0</v>
      </c>
      <c r="Z1062" s="25">
        <f t="shared" si="330"/>
        <v>0</v>
      </c>
      <c r="AA1062" s="25">
        <f t="shared" si="331"/>
        <v>0</v>
      </c>
      <c r="AB1062" s="25">
        <f t="shared" si="332"/>
        <v>0</v>
      </c>
      <c r="AC1062" s="25">
        <f t="shared" si="333"/>
        <v>0</v>
      </c>
      <c r="AD1062" s="25">
        <f t="shared" si="338"/>
        <v>0</v>
      </c>
      <c r="AE1062" s="25">
        <f t="shared" si="334"/>
        <v>0</v>
      </c>
      <c r="AF1062" s="48">
        <f t="shared" si="335"/>
        <v>0</v>
      </c>
      <c r="AH1062" s="25">
        <f t="shared" si="336"/>
        <v>0</v>
      </c>
    </row>
    <row r="1063" spans="1:34" hidden="1" outlineLevel="2" x14ac:dyDescent="0.25">
      <c r="B1063" t="s">
        <v>463</v>
      </c>
      <c r="C1063" s="73">
        <f>C1062</f>
        <v>5</v>
      </c>
      <c r="D1063" s="73" t="s">
        <v>693</v>
      </c>
      <c r="E1063" s="73">
        <f>E1062</f>
        <v>15</v>
      </c>
      <c r="F1063" s="73">
        <f>F1062</f>
        <v>21</v>
      </c>
      <c r="G1063" s="73">
        <f>G1062</f>
        <v>8</v>
      </c>
      <c r="H1063" s="73">
        <f>H1062</f>
        <v>2</v>
      </c>
      <c r="M1063" s="2"/>
      <c r="N1063" s="73">
        <f>N1062</f>
        <v>0</v>
      </c>
      <c r="O1063" s="73" t="str">
        <f>O1062</f>
        <v>N</v>
      </c>
      <c r="P1063" s="45" t="str">
        <f t="shared" si="339"/>
        <v>Beide</v>
      </c>
      <c r="T1063" s="73">
        <f>T1062</f>
        <v>20</v>
      </c>
      <c r="V1063" s="74">
        <f>V1062*3</f>
        <v>93000</v>
      </c>
      <c r="X1063">
        <f t="shared" si="328"/>
        <v>0</v>
      </c>
      <c r="Y1063">
        <f t="shared" si="329"/>
        <v>0</v>
      </c>
      <c r="Z1063">
        <f t="shared" si="330"/>
        <v>0</v>
      </c>
      <c r="AA1063">
        <f t="shared" si="331"/>
        <v>0</v>
      </c>
      <c r="AB1063">
        <f t="shared" si="332"/>
        <v>0</v>
      </c>
      <c r="AC1063">
        <f t="shared" si="333"/>
        <v>0</v>
      </c>
      <c r="AD1063">
        <f t="shared" si="338"/>
        <v>0</v>
      </c>
      <c r="AE1063">
        <f t="shared" si="334"/>
        <v>0</v>
      </c>
      <c r="AF1063" s="3">
        <f t="shared" si="335"/>
        <v>0</v>
      </c>
      <c r="AH1063">
        <f t="shared" si="336"/>
        <v>0</v>
      </c>
    </row>
    <row r="1064" spans="1:34" hidden="1" outlineLevel="2" x14ac:dyDescent="0.25">
      <c r="B1064" t="s">
        <v>279</v>
      </c>
      <c r="C1064" s="73">
        <f>C1062</f>
        <v>5</v>
      </c>
      <c r="D1064" s="73" t="s">
        <v>683</v>
      </c>
      <c r="E1064" s="73">
        <f>E1062*0.8</f>
        <v>12</v>
      </c>
      <c r="F1064" s="73">
        <f>F1062</f>
        <v>21</v>
      </c>
      <c r="G1064" s="73">
        <f>G1062</f>
        <v>8</v>
      </c>
      <c r="H1064" s="73">
        <f>H1062</f>
        <v>2</v>
      </c>
      <c r="M1064" s="2"/>
      <c r="N1064" s="73">
        <f>N1062</f>
        <v>0</v>
      </c>
      <c r="O1064" s="73" t="str">
        <f>O1062</f>
        <v>N</v>
      </c>
      <c r="P1064" s="45" t="str">
        <f t="shared" si="339"/>
        <v>Beide</v>
      </c>
      <c r="T1064" s="73">
        <f>T1062</f>
        <v>20</v>
      </c>
      <c r="V1064" s="74">
        <f>V1062*1.5</f>
        <v>46500</v>
      </c>
      <c r="X1064">
        <f t="shared" si="328"/>
        <v>0</v>
      </c>
      <c r="Y1064">
        <f t="shared" si="329"/>
        <v>0</v>
      </c>
      <c r="Z1064">
        <f t="shared" si="330"/>
        <v>0</v>
      </c>
      <c r="AA1064">
        <f t="shared" si="331"/>
        <v>0</v>
      </c>
      <c r="AB1064">
        <f t="shared" si="332"/>
        <v>0</v>
      </c>
      <c r="AC1064">
        <f t="shared" si="333"/>
        <v>0</v>
      </c>
      <c r="AD1064">
        <f t="shared" si="338"/>
        <v>0</v>
      </c>
      <c r="AE1064">
        <f t="shared" si="334"/>
        <v>0</v>
      </c>
      <c r="AF1064" s="3">
        <f t="shared" si="335"/>
        <v>0</v>
      </c>
      <c r="AH1064">
        <f t="shared" si="336"/>
        <v>0</v>
      </c>
    </row>
    <row r="1065" spans="1:34" hidden="1" outlineLevel="2" x14ac:dyDescent="0.25">
      <c r="B1065" t="s">
        <v>473</v>
      </c>
      <c r="C1065" s="73">
        <f>C1062</f>
        <v>5</v>
      </c>
      <c r="D1065" s="73" t="s">
        <v>684</v>
      </c>
      <c r="E1065" s="73">
        <f>E1062</f>
        <v>15</v>
      </c>
      <c r="F1065" s="73">
        <f>F1062</f>
        <v>21</v>
      </c>
      <c r="G1065" s="73">
        <f>G1062</f>
        <v>8</v>
      </c>
      <c r="H1065" s="73">
        <f>H1062</f>
        <v>2</v>
      </c>
      <c r="M1065" s="2"/>
      <c r="N1065" s="73">
        <f>N1062</f>
        <v>0</v>
      </c>
      <c r="O1065" s="73" t="str">
        <f>O1062</f>
        <v>N</v>
      </c>
      <c r="P1065" s="45" t="str">
        <f>IF(P1022="Beide",P1022,"Innere Sphäre")</f>
        <v>Beide</v>
      </c>
      <c r="T1065" s="73">
        <f>T1062</f>
        <v>20</v>
      </c>
      <c r="V1065" s="74">
        <f>V1062*2</f>
        <v>62000</v>
      </c>
      <c r="X1065">
        <f t="shared" si="328"/>
        <v>0</v>
      </c>
      <c r="Y1065">
        <f t="shared" si="329"/>
        <v>0</v>
      </c>
      <c r="Z1065">
        <f t="shared" si="330"/>
        <v>0</v>
      </c>
      <c r="AA1065">
        <f t="shared" si="331"/>
        <v>0</v>
      </c>
      <c r="AB1065">
        <f t="shared" si="332"/>
        <v>0</v>
      </c>
      <c r="AC1065">
        <f t="shared" si="333"/>
        <v>0</v>
      </c>
      <c r="AD1065">
        <f t="shared" si="338"/>
        <v>0</v>
      </c>
      <c r="AE1065">
        <f t="shared" si="334"/>
        <v>0</v>
      </c>
      <c r="AF1065" s="3">
        <f t="shared" si="335"/>
        <v>0</v>
      </c>
      <c r="AH1065">
        <f t="shared" si="336"/>
        <v>0</v>
      </c>
    </row>
    <row r="1066" spans="1:34" hidden="1" outlineLevel="2" x14ac:dyDescent="0.25">
      <c r="B1066" t="s">
        <v>476</v>
      </c>
      <c r="C1066" s="73">
        <f>C1062</f>
        <v>5</v>
      </c>
      <c r="D1066" s="73" t="s">
        <v>684</v>
      </c>
      <c r="E1066" s="73">
        <f>E1062</f>
        <v>15</v>
      </c>
      <c r="F1066" s="73">
        <f>F1062</f>
        <v>21</v>
      </c>
      <c r="G1066" s="73">
        <f>G1062</f>
        <v>8</v>
      </c>
      <c r="H1066" s="73">
        <f>H1062</f>
        <v>2</v>
      </c>
      <c r="M1066" s="2"/>
      <c r="N1066" s="73">
        <f>N1062</f>
        <v>0</v>
      </c>
      <c r="O1066" s="73" t="str">
        <f>O1062</f>
        <v>N</v>
      </c>
      <c r="P1066" s="45" t="str">
        <f>IF(P1023="Beide",P1023,"Innere Sphäre")</f>
        <v>Beide</v>
      </c>
      <c r="T1066" s="73">
        <f>T1062</f>
        <v>20</v>
      </c>
      <c r="V1066" s="74">
        <f>V1062*3</f>
        <v>93000</v>
      </c>
      <c r="X1066">
        <f t="shared" si="328"/>
        <v>0</v>
      </c>
      <c r="Y1066">
        <f t="shared" si="329"/>
        <v>0</v>
      </c>
      <c r="Z1066">
        <f t="shared" si="330"/>
        <v>0</v>
      </c>
      <c r="AA1066">
        <f t="shared" si="331"/>
        <v>0</v>
      </c>
      <c r="AB1066">
        <f t="shared" si="332"/>
        <v>0</v>
      </c>
      <c r="AC1066">
        <f t="shared" si="333"/>
        <v>0</v>
      </c>
      <c r="AD1066">
        <f t="shared" si="338"/>
        <v>0</v>
      </c>
      <c r="AE1066">
        <f t="shared" si="334"/>
        <v>0</v>
      </c>
      <c r="AF1066" s="3">
        <f t="shared" si="335"/>
        <v>0</v>
      </c>
      <c r="AH1066">
        <f t="shared" si="336"/>
        <v>0</v>
      </c>
    </row>
    <row r="1067" spans="1:34" hidden="1" outlineLevel="2" x14ac:dyDescent="0.25">
      <c r="B1067" t="s">
        <v>475</v>
      </c>
      <c r="C1067" s="73">
        <f>C1062</f>
        <v>5</v>
      </c>
      <c r="D1067" s="73" t="s">
        <v>684</v>
      </c>
      <c r="E1067" s="73">
        <f>E1062</f>
        <v>15</v>
      </c>
      <c r="F1067" s="73">
        <f>F1062</f>
        <v>21</v>
      </c>
      <c r="G1067" s="73">
        <f>G1062</f>
        <v>8</v>
      </c>
      <c r="H1067" s="73">
        <f>H1062</f>
        <v>2</v>
      </c>
      <c r="M1067" s="2"/>
      <c r="N1067" s="73">
        <f>N1062</f>
        <v>0</v>
      </c>
      <c r="O1067" s="73" t="str">
        <f>O1062</f>
        <v>N</v>
      </c>
      <c r="P1067" s="45" t="str">
        <f>IF(P1024="Beide",P1024,"Innere Sphäre")</f>
        <v>Beide</v>
      </c>
      <c r="T1067" s="73">
        <f>T1062</f>
        <v>20</v>
      </c>
      <c r="V1067" s="74">
        <f>V1062</f>
        <v>31000</v>
      </c>
      <c r="X1067">
        <f t="shared" si="328"/>
        <v>0</v>
      </c>
      <c r="Y1067">
        <f t="shared" si="329"/>
        <v>0</v>
      </c>
      <c r="Z1067">
        <f t="shared" si="330"/>
        <v>0</v>
      </c>
      <c r="AA1067">
        <f t="shared" si="331"/>
        <v>0</v>
      </c>
      <c r="AB1067">
        <f t="shared" si="332"/>
        <v>0</v>
      </c>
      <c r="AC1067">
        <f t="shared" si="333"/>
        <v>0</v>
      </c>
      <c r="AD1067">
        <f t="shared" si="338"/>
        <v>0</v>
      </c>
      <c r="AE1067">
        <f t="shared" si="334"/>
        <v>0</v>
      </c>
      <c r="AF1067" s="3">
        <f t="shared" si="335"/>
        <v>0</v>
      </c>
      <c r="AH1067">
        <f t="shared" si="336"/>
        <v>0</v>
      </c>
    </row>
    <row r="1068" spans="1:34" hidden="1" outlineLevel="2" x14ac:dyDescent="0.25">
      <c r="B1068" t="s">
        <v>474</v>
      </c>
      <c r="C1068" s="73">
        <f>C1062</f>
        <v>5</v>
      </c>
      <c r="D1068" s="73" t="s">
        <v>684</v>
      </c>
      <c r="E1068" s="73">
        <f>E1062</f>
        <v>15</v>
      </c>
      <c r="F1068" s="73">
        <f>F1062</f>
        <v>21</v>
      </c>
      <c r="G1068" s="73">
        <f>G1062</f>
        <v>8</v>
      </c>
      <c r="H1068" s="73">
        <f>H1062</f>
        <v>2</v>
      </c>
      <c r="M1068" s="2"/>
      <c r="N1068" s="73">
        <f>N1062</f>
        <v>0</v>
      </c>
      <c r="O1068" s="73" t="str">
        <f>O1062</f>
        <v>N</v>
      </c>
      <c r="P1068" s="45" t="str">
        <f>IF(P1025="Beide",P1025,"Innere Sphäre")</f>
        <v>Beide</v>
      </c>
      <c r="T1068" s="73">
        <f>T1062</f>
        <v>20</v>
      </c>
      <c r="V1068" s="74">
        <f>V1062*4</f>
        <v>124000</v>
      </c>
      <c r="X1068">
        <f t="shared" si="328"/>
        <v>0</v>
      </c>
      <c r="Y1068">
        <f t="shared" si="329"/>
        <v>0</v>
      </c>
      <c r="Z1068">
        <f t="shared" si="330"/>
        <v>0</v>
      </c>
      <c r="AA1068">
        <f t="shared" si="331"/>
        <v>0</v>
      </c>
      <c r="AB1068">
        <f t="shared" si="332"/>
        <v>0</v>
      </c>
      <c r="AC1068">
        <f t="shared" si="333"/>
        <v>0</v>
      </c>
      <c r="AD1068">
        <f t="shared" si="338"/>
        <v>0</v>
      </c>
      <c r="AE1068">
        <f t="shared" si="334"/>
        <v>0</v>
      </c>
      <c r="AF1068" s="3">
        <f t="shared" si="335"/>
        <v>0</v>
      </c>
      <c r="AH1068">
        <f t="shared" si="336"/>
        <v>0</v>
      </c>
    </row>
    <row r="1069" spans="1:34" hidden="1" outlineLevel="2" x14ac:dyDescent="0.25">
      <c r="B1069" t="s">
        <v>480</v>
      </c>
      <c r="C1069" s="73">
        <f>C1062</f>
        <v>5</v>
      </c>
      <c r="D1069" s="73" t="s">
        <v>684</v>
      </c>
      <c r="E1069" s="73">
        <f>E1062</f>
        <v>15</v>
      </c>
      <c r="F1069" s="73">
        <f>F1062</f>
        <v>21</v>
      </c>
      <c r="G1069" s="73">
        <f>G1062</f>
        <v>8</v>
      </c>
      <c r="H1069" s="73">
        <f>H1062</f>
        <v>2</v>
      </c>
      <c r="M1069" s="2"/>
      <c r="N1069" s="73">
        <f>N1062</f>
        <v>0</v>
      </c>
      <c r="O1069" s="73" t="str">
        <f>O1062</f>
        <v>N</v>
      </c>
      <c r="P1069" s="45" t="str">
        <f t="shared" ref="P1069:P1084" si="340">IF(P1025="Beide",P1025,"Innere Sphäre")</f>
        <v>Beide</v>
      </c>
      <c r="T1069" s="73">
        <f>T1062</f>
        <v>20</v>
      </c>
      <c r="V1069" s="74">
        <f>V1062*2.5</f>
        <v>77500</v>
      </c>
      <c r="X1069">
        <f t="shared" si="328"/>
        <v>0</v>
      </c>
      <c r="Y1069">
        <f t="shared" si="329"/>
        <v>0</v>
      </c>
      <c r="Z1069">
        <f t="shared" si="330"/>
        <v>0</v>
      </c>
      <c r="AA1069">
        <f t="shared" si="331"/>
        <v>0</v>
      </c>
      <c r="AB1069">
        <f t="shared" si="332"/>
        <v>0</v>
      </c>
      <c r="AC1069">
        <f t="shared" si="333"/>
        <v>0</v>
      </c>
      <c r="AD1069">
        <f t="shared" si="338"/>
        <v>0</v>
      </c>
      <c r="AE1069">
        <f t="shared" si="334"/>
        <v>0</v>
      </c>
      <c r="AF1069" s="3">
        <f t="shared" si="335"/>
        <v>0</v>
      </c>
      <c r="AH1069">
        <f t="shared" si="336"/>
        <v>0</v>
      </c>
    </row>
    <row r="1070" spans="1:34" hidden="1" outlineLevel="2" x14ac:dyDescent="0.25">
      <c r="B1070" t="s">
        <v>481</v>
      </c>
      <c r="C1070" s="73">
        <f>C1062</f>
        <v>5</v>
      </c>
      <c r="D1070" s="73" t="s">
        <v>684</v>
      </c>
      <c r="E1070" s="73">
        <f>E1062</f>
        <v>15</v>
      </c>
      <c r="F1070" s="73">
        <f>F1062</f>
        <v>21</v>
      </c>
      <c r="G1070" s="73">
        <f>G1062/2</f>
        <v>4</v>
      </c>
      <c r="H1070" s="73">
        <f>H1062</f>
        <v>2</v>
      </c>
      <c r="M1070" s="2"/>
      <c r="N1070" s="73">
        <f>N1062+2</f>
        <v>2</v>
      </c>
      <c r="O1070" s="73" t="str">
        <f>O1062</f>
        <v>N</v>
      </c>
      <c r="P1070" s="45" t="str">
        <f t="shared" si="340"/>
        <v>Beide</v>
      </c>
      <c r="T1070" s="73">
        <f>T1062</f>
        <v>20</v>
      </c>
      <c r="V1070" s="74">
        <f>V1062*2</f>
        <v>62000</v>
      </c>
      <c r="X1070">
        <f t="shared" si="328"/>
        <v>0</v>
      </c>
      <c r="Y1070">
        <f t="shared" si="329"/>
        <v>0</v>
      </c>
      <c r="Z1070">
        <f t="shared" si="330"/>
        <v>0</v>
      </c>
      <c r="AA1070">
        <f t="shared" si="331"/>
        <v>0</v>
      </c>
      <c r="AB1070">
        <f t="shared" si="332"/>
        <v>0</v>
      </c>
      <c r="AC1070">
        <f t="shared" si="333"/>
        <v>0</v>
      </c>
      <c r="AD1070">
        <f t="shared" si="338"/>
        <v>0</v>
      </c>
      <c r="AE1070">
        <f t="shared" si="334"/>
        <v>0</v>
      </c>
      <c r="AF1070" s="3">
        <f t="shared" si="335"/>
        <v>0</v>
      </c>
      <c r="AH1070">
        <f t="shared" si="336"/>
        <v>0</v>
      </c>
    </row>
    <row r="1071" spans="1:34" hidden="1" outlineLevel="2" x14ac:dyDescent="0.25">
      <c r="B1071" t="s">
        <v>477</v>
      </c>
      <c r="C1071" s="73">
        <f>C1062</f>
        <v>5</v>
      </c>
      <c r="D1071" s="73" t="s">
        <v>684</v>
      </c>
      <c r="E1071" s="73">
        <f>E1062</f>
        <v>15</v>
      </c>
      <c r="F1071" s="73">
        <f>F1062</f>
        <v>21</v>
      </c>
      <c r="G1071" s="73">
        <f>G1062</f>
        <v>8</v>
      </c>
      <c r="H1071" s="73">
        <f>H1062</f>
        <v>2</v>
      </c>
      <c r="M1071" s="2"/>
      <c r="N1071" s="73">
        <f>N1062</f>
        <v>0</v>
      </c>
      <c r="O1071" s="73" t="str">
        <f>O1062</f>
        <v>N</v>
      </c>
      <c r="P1071" s="45" t="str">
        <f t="shared" si="340"/>
        <v>Beide</v>
      </c>
      <c r="T1071" s="73">
        <f>T1062</f>
        <v>20</v>
      </c>
      <c r="V1071" s="74">
        <f>V1062*3</f>
        <v>93000</v>
      </c>
      <c r="X1071">
        <f t="shared" si="328"/>
        <v>0</v>
      </c>
      <c r="Y1071">
        <f t="shared" si="329"/>
        <v>0</v>
      </c>
      <c r="Z1071">
        <f t="shared" si="330"/>
        <v>0</v>
      </c>
      <c r="AA1071">
        <f t="shared" si="331"/>
        <v>0</v>
      </c>
      <c r="AB1071">
        <f t="shared" si="332"/>
        <v>0</v>
      </c>
      <c r="AC1071">
        <f t="shared" si="333"/>
        <v>0</v>
      </c>
      <c r="AD1071">
        <f t="shared" si="338"/>
        <v>0</v>
      </c>
      <c r="AE1071">
        <f t="shared" si="334"/>
        <v>0</v>
      </c>
      <c r="AF1071" s="3">
        <f t="shared" si="335"/>
        <v>0</v>
      </c>
      <c r="AH1071">
        <f t="shared" si="336"/>
        <v>0</v>
      </c>
    </row>
    <row r="1072" spans="1:34" hidden="1" outlineLevel="2" x14ac:dyDescent="0.25">
      <c r="B1072" t="s">
        <v>462</v>
      </c>
      <c r="C1072" s="73">
        <f>C1062</f>
        <v>5</v>
      </c>
      <c r="D1072" s="73" t="s">
        <v>684</v>
      </c>
      <c r="E1072" s="73">
        <f>E1062</f>
        <v>15</v>
      </c>
      <c r="F1072" s="73">
        <f>F1062</f>
        <v>21</v>
      </c>
      <c r="G1072" s="73">
        <f>G1062</f>
        <v>8</v>
      </c>
      <c r="H1072" s="73">
        <f>H1062</f>
        <v>2</v>
      </c>
      <c r="M1072" s="2"/>
      <c r="N1072" s="73">
        <f>N1062</f>
        <v>0</v>
      </c>
      <c r="O1072" s="73" t="str">
        <f>O1062</f>
        <v>N</v>
      </c>
      <c r="P1072" s="45" t="str">
        <f t="shared" si="340"/>
        <v>Beide</v>
      </c>
      <c r="T1072" s="73">
        <f>T1062</f>
        <v>20</v>
      </c>
      <c r="V1072" s="74">
        <f>V1062*5</f>
        <v>155000</v>
      </c>
      <c r="X1072">
        <f t="shared" si="328"/>
        <v>0</v>
      </c>
      <c r="Y1072">
        <f t="shared" si="329"/>
        <v>0</v>
      </c>
      <c r="Z1072">
        <f t="shared" si="330"/>
        <v>0</v>
      </c>
      <c r="AA1072">
        <f t="shared" si="331"/>
        <v>0</v>
      </c>
      <c r="AB1072">
        <f t="shared" si="332"/>
        <v>0</v>
      </c>
      <c r="AC1072">
        <f t="shared" si="333"/>
        <v>0</v>
      </c>
      <c r="AD1072">
        <f t="shared" si="338"/>
        <v>0</v>
      </c>
      <c r="AE1072">
        <f t="shared" si="334"/>
        <v>0</v>
      </c>
      <c r="AF1072" s="3">
        <f t="shared" si="335"/>
        <v>0</v>
      </c>
      <c r="AH1072">
        <f t="shared" si="336"/>
        <v>0</v>
      </c>
    </row>
    <row r="1073" spans="1:34" hidden="1" outlineLevel="2" x14ac:dyDescent="0.25">
      <c r="B1073" t="s">
        <v>457</v>
      </c>
      <c r="C1073" s="73">
        <f>C1062</f>
        <v>5</v>
      </c>
      <c r="D1073" s="73" t="s">
        <v>684</v>
      </c>
      <c r="E1073" s="73">
        <f>E1062</f>
        <v>15</v>
      </c>
      <c r="F1073" s="73">
        <f>F1062</f>
        <v>21</v>
      </c>
      <c r="G1073" s="73">
        <f>G1062</f>
        <v>8</v>
      </c>
      <c r="H1073" s="73">
        <f>H1062</f>
        <v>2</v>
      </c>
      <c r="M1073" s="2"/>
      <c r="N1073" s="73">
        <f>N1062</f>
        <v>0</v>
      </c>
      <c r="O1073" s="73" t="str">
        <f>O1062</f>
        <v>N</v>
      </c>
      <c r="P1073" s="45" t="str">
        <f t="shared" si="340"/>
        <v>Beide</v>
      </c>
      <c r="T1073" s="73">
        <f>T1062</f>
        <v>20</v>
      </c>
      <c r="V1073" s="74">
        <f>V1062*2</f>
        <v>62000</v>
      </c>
      <c r="X1073">
        <f t="shared" si="328"/>
        <v>0</v>
      </c>
      <c r="Y1073">
        <f t="shared" si="329"/>
        <v>0</v>
      </c>
      <c r="Z1073">
        <f t="shared" si="330"/>
        <v>0</v>
      </c>
      <c r="AA1073">
        <f t="shared" si="331"/>
        <v>0</v>
      </c>
      <c r="AB1073">
        <f t="shared" si="332"/>
        <v>0</v>
      </c>
      <c r="AC1073">
        <f t="shared" si="333"/>
        <v>0</v>
      </c>
      <c r="AD1073">
        <f t="shared" si="338"/>
        <v>0</v>
      </c>
      <c r="AE1073">
        <f t="shared" si="334"/>
        <v>0</v>
      </c>
      <c r="AF1073" s="3">
        <f t="shared" si="335"/>
        <v>0</v>
      </c>
      <c r="AH1073">
        <f t="shared" si="336"/>
        <v>0</v>
      </c>
    </row>
    <row r="1074" spans="1:34" hidden="1" outlineLevel="2" x14ac:dyDescent="0.25">
      <c r="B1074" t="s">
        <v>464</v>
      </c>
      <c r="C1074" s="73">
        <f>C1062</f>
        <v>5</v>
      </c>
      <c r="D1074" s="73" t="s">
        <v>684</v>
      </c>
      <c r="E1074" s="73">
        <f>E1062</f>
        <v>15</v>
      </c>
      <c r="F1074" s="73">
        <f>F1062</f>
        <v>21</v>
      </c>
      <c r="G1074" s="73">
        <f>G1062</f>
        <v>8</v>
      </c>
      <c r="H1074" s="73">
        <f>H1062</f>
        <v>2</v>
      </c>
      <c r="M1074" s="2"/>
      <c r="N1074" s="73">
        <f>N1062</f>
        <v>0</v>
      </c>
      <c r="O1074" s="73" t="str">
        <f>O1062</f>
        <v>N</v>
      </c>
      <c r="P1074" s="45" t="str">
        <f t="shared" si="340"/>
        <v>Beide</v>
      </c>
      <c r="T1074" s="73">
        <f>T1062</f>
        <v>20</v>
      </c>
      <c r="V1074" s="74">
        <f>V1062*4</f>
        <v>124000</v>
      </c>
      <c r="X1074">
        <f t="shared" si="328"/>
        <v>0</v>
      </c>
      <c r="Y1074">
        <f t="shared" si="329"/>
        <v>0</v>
      </c>
      <c r="Z1074">
        <f t="shared" si="330"/>
        <v>0</v>
      </c>
      <c r="AA1074">
        <f t="shared" si="331"/>
        <v>0</v>
      </c>
      <c r="AB1074">
        <f t="shared" si="332"/>
        <v>0</v>
      </c>
      <c r="AC1074">
        <f t="shared" si="333"/>
        <v>0</v>
      </c>
      <c r="AD1074">
        <f t="shared" si="338"/>
        <v>0</v>
      </c>
      <c r="AE1074">
        <f t="shared" si="334"/>
        <v>0</v>
      </c>
      <c r="AF1074" s="3">
        <f t="shared" si="335"/>
        <v>0</v>
      </c>
      <c r="AH1074">
        <f t="shared" si="336"/>
        <v>0</v>
      </c>
    </row>
    <row r="1075" spans="1:34" hidden="1" outlineLevel="2" x14ac:dyDescent="0.25">
      <c r="B1075" t="s">
        <v>458</v>
      </c>
      <c r="C1075" s="73">
        <f>C1062</f>
        <v>5</v>
      </c>
      <c r="D1075" s="73" t="s">
        <v>684</v>
      </c>
      <c r="E1075" s="73">
        <f>E1062</f>
        <v>15</v>
      </c>
      <c r="F1075" s="73">
        <f>F1062</f>
        <v>21</v>
      </c>
      <c r="G1075" s="73">
        <f>G1062</f>
        <v>8</v>
      </c>
      <c r="H1075" s="73">
        <f>H1062</f>
        <v>2</v>
      </c>
      <c r="M1075" s="2"/>
      <c r="N1075" s="73">
        <f>N1062</f>
        <v>0</v>
      </c>
      <c r="O1075" s="73" t="str">
        <f>O1062</f>
        <v>N</v>
      </c>
      <c r="P1075" s="45" t="str">
        <f t="shared" si="340"/>
        <v>Beide</v>
      </c>
      <c r="T1075" s="73">
        <f>T1062*1.2</f>
        <v>24</v>
      </c>
      <c r="V1075" s="74">
        <f>V1062*2</f>
        <v>62000</v>
      </c>
      <c r="X1075">
        <f t="shared" si="328"/>
        <v>0</v>
      </c>
      <c r="Y1075">
        <f t="shared" si="329"/>
        <v>0</v>
      </c>
      <c r="Z1075">
        <f t="shared" si="330"/>
        <v>0</v>
      </c>
      <c r="AA1075">
        <f t="shared" si="331"/>
        <v>0</v>
      </c>
      <c r="AB1075">
        <f t="shared" si="332"/>
        <v>0</v>
      </c>
      <c r="AC1075">
        <f t="shared" si="333"/>
        <v>0</v>
      </c>
      <c r="AD1075">
        <f t="shared" si="338"/>
        <v>0</v>
      </c>
      <c r="AE1075">
        <f t="shared" si="334"/>
        <v>0</v>
      </c>
      <c r="AF1075" s="3">
        <f t="shared" si="335"/>
        <v>0</v>
      </c>
      <c r="AH1075">
        <f t="shared" si="336"/>
        <v>0</v>
      </c>
    </row>
    <row r="1076" spans="1:34" hidden="1" outlineLevel="2" x14ac:dyDescent="0.25">
      <c r="B1076" t="s">
        <v>233</v>
      </c>
      <c r="C1076" s="73">
        <f>C1062</f>
        <v>5</v>
      </c>
      <c r="D1076" s="73" t="s">
        <v>684</v>
      </c>
      <c r="E1076" s="73">
        <f>E1062</f>
        <v>15</v>
      </c>
      <c r="F1076" s="73">
        <f>F1062</f>
        <v>21</v>
      </c>
      <c r="G1076" s="73">
        <f>G1062</f>
        <v>8</v>
      </c>
      <c r="H1076" s="73">
        <f>H1062</f>
        <v>2</v>
      </c>
      <c r="M1076" s="2"/>
      <c r="N1076" s="73">
        <f>N1062</f>
        <v>0</v>
      </c>
      <c r="O1076" s="73" t="str">
        <f>O1062</f>
        <v>N</v>
      </c>
      <c r="P1076" s="45" t="str">
        <f t="shared" si="340"/>
        <v>Beide</v>
      </c>
      <c r="T1076" s="73">
        <f>T1062</f>
        <v>20</v>
      </c>
      <c r="V1076" s="74">
        <f>V1062*1.5</f>
        <v>46500</v>
      </c>
      <c r="X1076">
        <f t="shared" si="328"/>
        <v>0</v>
      </c>
      <c r="Y1076">
        <f t="shared" si="329"/>
        <v>0</v>
      </c>
      <c r="Z1076">
        <f t="shared" si="330"/>
        <v>0</v>
      </c>
      <c r="AA1076">
        <f t="shared" si="331"/>
        <v>0</v>
      </c>
      <c r="AB1076">
        <f t="shared" si="332"/>
        <v>0</v>
      </c>
      <c r="AC1076">
        <f t="shared" si="333"/>
        <v>0</v>
      </c>
      <c r="AD1076">
        <f t="shared" si="338"/>
        <v>0</v>
      </c>
      <c r="AE1076">
        <f t="shared" si="334"/>
        <v>0</v>
      </c>
      <c r="AF1076" s="3">
        <f t="shared" si="335"/>
        <v>0</v>
      </c>
      <c r="AH1076">
        <f t="shared" si="336"/>
        <v>0</v>
      </c>
    </row>
    <row r="1077" spans="1:34" hidden="1" outlineLevel="2" x14ac:dyDescent="0.25">
      <c r="B1077" t="s">
        <v>478</v>
      </c>
      <c r="C1077" s="73">
        <f>C1062</f>
        <v>5</v>
      </c>
      <c r="D1077" s="73" t="s">
        <v>684</v>
      </c>
      <c r="E1077" s="73">
        <f>E1062</f>
        <v>15</v>
      </c>
      <c r="F1077" s="73">
        <f>F1062</f>
        <v>21</v>
      </c>
      <c r="G1077" s="73">
        <f>G1062</f>
        <v>8</v>
      </c>
      <c r="H1077" s="73">
        <f>H1062</f>
        <v>2</v>
      </c>
      <c r="M1077" s="2"/>
      <c r="N1077" s="73">
        <f>N1062</f>
        <v>0</v>
      </c>
      <c r="O1077" s="73" t="str">
        <f>O1062</f>
        <v>N</v>
      </c>
      <c r="P1077" s="45" t="str">
        <f t="shared" si="340"/>
        <v>Beide</v>
      </c>
      <c r="T1077" s="73">
        <f>T1062</f>
        <v>20</v>
      </c>
      <c r="V1077" s="74">
        <f>V1062*2</f>
        <v>62000</v>
      </c>
      <c r="X1077">
        <f t="shared" si="328"/>
        <v>0</v>
      </c>
      <c r="Y1077">
        <f t="shared" si="329"/>
        <v>0</v>
      </c>
      <c r="Z1077">
        <f t="shared" si="330"/>
        <v>0</v>
      </c>
      <c r="AA1077">
        <f t="shared" si="331"/>
        <v>0</v>
      </c>
      <c r="AB1077">
        <f t="shared" si="332"/>
        <v>0</v>
      </c>
      <c r="AC1077">
        <f t="shared" si="333"/>
        <v>0</v>
      </c>
      <c r="AD1077">
        <f t="shared" si="338"/>
        <v>0</v>
      </c>
      <c r="AE1077">
        <f t="shared" si="334"/>
        <v>0</v>
      </c>
      <c r="AF1077" s="3">
        <f t="shared" si="335"/>
        <v>0</v>
      </c>
      <c r="AH1077">
        <f t="shared" si="336"/>
        <v>0</v>
      </c>
    </row>
    <row r="1078" spans="1:34" hidden="1" outlineLevel="2" x14ac:dyDescent="0.25">
      <c r="B1078" t="s">
        <v>479</v>
      </c>
      <c r="C1078" s="73">
        <f>C1062</f>
        <v>5</v>
      </c>
      <c r="D1078" s="73" t="s">
        <v>684</v>
      </c>
      <c r="E1078" s="73">
        <f>E1062</f>
        <v>15</v>
      </c>
      <c r="F1078" s="73">
        <f>F1062</f>
        <v>21</v>
      </c>
      <c r="G1078" s="73">
        <f>G1062</f>
        <v>8</v>
      </c>
      <c r="H1078" s="73">
        <f>H1062</f>
        <v>2</v>
      </c>
      <c r="M1078" s="2"/>
      <c r="N1078" s="73">
        <f>N1062</f>
        <v>0</v>
      </c>
      <c r="O1078" s="73" t="str">
        <f>O1062</f>
        <v>N</v>
      </c>
      <c r="P1078" s="45" t="str">
        <f t="shared" si="340"/>
        <v>Beide</v>
      </c>
      <c r="T1078" s="73">
        <f>T1062</f>
        <v>20</v>
      </c>
      <c r="V1078" s="74">
        <f>V1062*3</f>
        <v>93000</v>
      </c>
      <c r="X1078">
        <f t="shared" si="328"/>
        <v>0</v>
      </c>
      <c r="Y1078">
        <f t="shared" si="329"/>
        <v>0</v>
      </c>
      <c r="Z1078">
        <f t="shared" si="330"/>
        <v>0</v>
      </c>
      <c r="AA1078">
        <f t="shared" si="331"/>
        <v>0</v>
      </c>
      <c r="AB1078">
        <f t="shared" si="332"/>
        <v>0</v>
      </c>
      <c r="AC1078">
        <f t="shared" si="333"/>
        <v>0</v>
      </c>
      <c r="AD1078">
        <f t="shared" si="338"/>
        <v>0</v>
      </c>
      <c r="AE1078">
        <f t="shared" si="334"/>
        <v>0</v>
      </c>
      <c r="AF1078" s="3">
        <f t="shared" si="335"/>
        <v>0</v>
      </c>
      <c r="AH1078">
        <f t="shared" si="336"/>
        <v>0</v>
      </c>
    </row>
    <row r="1079" spans="1:34" hidden="1" outlineLevel="2" x14ac:dyDescent="0.25">
      <c r="B1079" t="s">
        <v>459</v>
      </c>
      <c r="C1079" s="73">
        <f>C1062</f>
        <v>5</v>
      </c>
      <c r="D1079" s="73" t="s">
        <v>683</v>
      </c>
      <c r="E1079" s="73">
        <f>E1062</f>
        <v>15</v>
      </c>
      <c r="F1079" s="73">
        <f>F1062</f>
        <v>21</v>
      </c>
      <c r="G1079" s="73">
        <f>G1062</f>
        <v>8</v>
      </c>
      <c r="H1079" s="73">
        <f>H1062</f>
        <v>2</v>
      </c>
      <c r="M1079" s="2"/>
      <c r="N1079" s="73">
        <f>N1062</f>
        <v>0</v>
      </c>
      <c r="O1079" s="73" t="str">
        <f>O1062</f>
        <v>N</v>
      </c>
      <c r="P1079" s="45" t="str">
        <f t="shared" si="340"/>
        <v>Beide</v>
      </c>
      <c r="T1079" s="73">
        <f>T1062/2</f>
        <v>10</v>
      </c>
      <c r="V1079" s="74">
        <f>V1062*2</f>
        <v>62000</v>
      </c>
      <c r="X1079">
        <f t="shared" si="328"/>
        <v>0</v>
      </c>
      <c r="Y1079">
        <f t="shared" si="329"/>
        <v>0</v>
      </c>
      <c r="Z1079">
        <f t="shared" si="330"/>
        <v>0</v>
      </c>
      <c r="AA1079">
        <f t="shared" si="331"/>
        <v>0</v>
      </c>
      <c r="AB1079">
        <f t="shared" si="332"/>
        <v>0</v>
      </c>
      <c r="AC1079">
        <f t="shared" si="333"/>
        <v>0</v>
      </c>
      <c r="AD1079">
        <f t="shared" si="338"/>
        <v>0</v>
      </c>
      <c r="AE1079">
        <f t="shared" si="334"/>
        <v>0</v>
      </c>
      <c r="AF1079" s="3">
        <f t="shared" si="335"/>
        <v>0</v>
      </c>
      <c r="AH1079">
        <f t="shared" si="336"/>
        <v>0</v>
      </c>
    </row>
    <row r="1080" spans="1:34" hidden="1" outlineLevel="2" x14ac:dyDescent="0.25">
      <c r="B1080" t="s">
        <v>461</v>
      </c>
      <c r="C1080" s="73">
        <f>C1062</f>
        <v>5</v>
      </c>
      <c r="D1080" s="73" t="s">
        <v>684</v>
      </c>
      <c r="E1080" s="73">
        <f>E1062</f>
        <v>15</v>
      </c>
      <c r="F1080" s="73">
        <f>F1062</f>
        <v>21</v>
      </c>
      <c r="G1080" s="73">
        <f>G1062</f>
        <v>8</v>
      </c>
      <c r="H1080" s="73">
        <f>H1062</f>
        <v>2</v>
      </c>
      <c r="M1080" s="2"/>
      <c r="N1080" s="73">
        <f>N1062</f>
        <v>0</v>
      </c>
      <c r="O1080" s="73" t="str">
        <f>O1062</f>
        <v>N</v>
      </c>
      <c r="P1080" s="45" t="str">
        <f t="shared" si="340"/>
        <v>Beide</v>
      </c>
      <c r="T1080" s="73">
        <f>T1062</f>
        <v>20</v>
      </c>
      <c r="V1080" s="74">
        <f>V1062</f>
        <v>31000</v>
      </c>
      <c r="X1080">
        <f t="shared" si="328"/>
        <v>0</v>
      </c>
      <c r="Y1080">
        <f t="shared" si="329"/>
        <v>0</v>
      </c>
      <c r="Z1080">
        <f t="shared" si="330"/>
        <v>0</v>
      </c>
      <c r="AA1080">
        <f t="shared" si="331"/>
        <v>0</v>
      </c>
      <c r="AB1080">
        <f t="shared" si="332"/>
        <v>0</v>
      </c>
      <c r="AC1080">
        <f t="shared" si="333"/>
        <v>0</v>
      </c>
      <c r="AD1080">
        <f t="shared" si="338"/>
        <v>0</v>
      </c>
      <c r="AE1080">
        <f t="shared" si="334"/>
        <v>0</v>
      </c>
      <c r="AF1080" s="3">
        <f t="shared" si="335"/>
        <v>0</v>
      </c>
      <c r="AH1080">
        <f t="shared" si="336"/>
        <v>0</v>
      </c>
    </row>
    <row r="1081" spans="1:34" hidden="1" outlineLevel="2" x14ac:dyDescent="0.25">
      <c r="B1081" t="s">
        <v>466</v>
      </c>
      <c r="C1081" s="73">
        <f>C1062</f>
        <v>5</v>
      </c>
      <c r="D1081" s="73" t="s">
        <v>684</v>
      </c>
      <c r="E1081" s="73">
        <f>E1062</f>
        <v>15</v>
      </c>
      <c r="F1081" s="73">
        <f>F1062</f>
        <v>21</v>
      </c>
      <c r="G1081" s="73">
        <f>G1062/2</f>
        <v>4</v>
      </c>
      <c r="H1081" s="73">
        <f>H1062</f>
        <v>2</v>
      </c>
      <c r="M1081" s="2"/>
      <c r="N1081" s="73">
        <f>N1062</f>
        <v>0</v>
      </c>
      <c r="O1081" s="73" t="str">
        <f>O1062</f>
        <v>N</v>
      </c>
      <c r="P1081" s="45" t="str">
        <f t="shared" si="340"/>
        <v>Beide</v>
      </c>
      <c r="T1081" s="73">
        <f>T1062*1.3</f>
        <v>26</v>
      </c>
      <c r="V1081" s="74">
        <f>V1062*2</f>
        <v>62000</v>
      </c>
      <c r="X1081">
        <f t="shared" si="328"/>
        <v>0</v>
      </c>
      <c r="Y1081">
        <f t="shared" si="329"/>
        <v>0</v>
      </c>
      <c r="Z1081">
        <f t="shared" si="330"/>
        <v>0</v>
      </c>
      <c r="AA1081">
        <f t="shared" si="331"/>
        <v>0</v>
      </c>
      <c r="AB1081">
        <f t="shared" si="332"/>
        <v>0</v>
      </c>
      <c r="AC1081">
        <f t="shared" si="333"/>
        <v>0</v>
      </c>
      <c r="AD1081">
        <f t="shared" si="338"/>
        <v>0</v>
      </c>
      <c r="AE1081">
        <f t="shared" si="334"/>
        <v>0</v>
      </c>
      <c r="AF1081" s="3">
        <f t="shared" si="335"/>
        <v>0</v>
      </c>
      <c r="AH1081">
        <f t="shared" si="336"/>
        <v>0</v>
      </c>
    </row>
    <row r="1082" spans="1:34" s="25" customFormat="1" hidden="1" outlineLevel="1" collapsed="1" x14ac:dyDescent="0.25">
      <c r="A1082" s="25" t="s">
        <v>427</v>
      </c>
      <c r="B1082" s="25" t="s">
        <v>53</v>
      </c>
      <c r="C1082" s="45">
        <v>6</v>
      </c>
      <c r="D1082" s="45" t="s">
        <v>684</v>
      </c>
      <c r="E1082" s="45">
        <v>20</v>
      </c>
      <c r="F1082" s="45">
        <v>21</v>
      </c>
      <c r="G1082" s="45">
        <v>6</v>
      </c>
      <c r="H1082" s="45">
        <v>2</v>
      </c>
      <c r="I1082" s="2"/>
      <c r="J1082" s="2"/>
      <c r="K1082" s="2"/>
      <c r="L1082" s="2"/>
      <c r="M1082" s="2"/>
      <c r="N1082" s="45">
        <v>0</v>
      </c>
      <c r="O1082" s="45" t="s">
        <v>636</v>
      </c>
      <c r="P1082" s="45" t="str">
        <f t="shared" si="340"/>
        <v>Beide</v>
      </c>
      <c r="Q1082" s="45">
        <v>12</v>
      </c>
      <c r="R1082" s="45">
        <v>9</v>
      </c>
      <c r="S1082" s="45">
        <v>210</v>
      </c>
      <c r="T1082" s="45">
        <v>26</v>
      </c>
      <c r="U1082" s="48">
        <v>312500</v>
      </c>
      <c r="V1082" s="48">
        <v>31000</v>
      </c>
      <c r="X1082" s="25">
        <f t="shared" si="328"/>
        <v>0</v>
      </c>
      <c r="Y1082" s="25">
        <f t="shared" si="329"/>
        <v>0</v>
      </c>
      <c r="Z1082" s="25">
        <f t="shared" si="330"/>
        <v>0</v>
      </c>
      <c r="AA1082" s="25">
        <f t="shared" si="331"/>
        <v>0</v>
      </c>
      <c r="AB1082" s="25">
        <f t="shared" si="332"/>
        <v>0</v>
      </c>
      <c r="AC1082" s="25">
        <f t="shared" si="333"/>
        <v>0</v>
      </c>
      <c r="AD1082" s="25">
        <f t="shared" si="338"/>
        <v>0</v>
      </c>
      <c r="AE1082" s="25">
        <f t="shared" si="334"/>
        <v>0</v>
      </c>
      <c r="AF1082" s="48">
        <f t="shared" si="335"/>
        <v>0</v>
      </c>
      <c r="AH1082" s="25">
        <f t="shared" si="336"/>
        <v>0</v>
      </c>
    </row>
    <row r="1083" spans="1:34" hidden="1" outlineLevel="2" x14ac:dyDescent="0.25">
      <c r="B1083" t="s">
        <v>463</v>
      </c>
      <c r="C1083" s="73">
        <f>C1082</f>
        <v>6</v>
      </c>
      <c r="D1083" s="73" t="s">
        <v>693</v>
      </c>
      <c r="E1083" s="73">
        <f>E1082</f>
        <v>20</v>
      </c>
      <c r="F1083" s="73">
        <f>F1082</f>
        <v>21</v>
      </c>
      <c r="G1083" s="73">
        <f>G1082</f>
        <v>6</v>
      </c>
      <c r="H1083" s="73">
        <f>H1082</f>
        <v>2</v>
      </c>
      <c r="M1083" s="2"/>
      <c r="N1083" s="73">
        <f>N1082</f>
        <v>0</v>
      </c>
      <c r="O1083" s="73" t="str">
        <f>O1082</f>
        <v>N</v>
      </c>
      <c r="P1083" s="45" t="str">
        <f t="shared" si="340"/>
        <v>Beide</v>
      </c>
      <c r="T1083" s="73">
        <f>T1082</f>
        <v>26</v>
      </c>
      <c r="V1083" s="74">
        <f>V1082*3</f>
        <v>93000</v>
      </c>
      <c r="X1083">
        <f t="shared" si="328"/>
        <v>0</v>
      </c>
      <c r="Y1083">
        <f t="shared" si="329"/>
        <v>0</v>
      </c>
      <c r="Z1083">
        <f t="shared" si="330"/>
        <v>0</v>
      </c>
      <c r="AA1083">
        <f t="shared" si="331"/>
        <v>0</v>
      </c>
      <c r="AB1083">
        <f t="shared" si="332"/>
        <v>0</v>
      </c>
      <c r="AC1083">
        <f t="shared" si="333"/>
        <v>0</v>
      </c>
      <c r="AD1083">
        <f t="shared" si="338"/>
        <v>0</v>
      </c>
      <c r="AE1083">
        <f t="shared" si="334"/>
        <v>0</v>
      </c>
      <c r="AF1083" s="3">
        <f t="shared" si="335"/>
        <v>0</v>
      </c>
      <c r="AH1083">
        <f t="shared" si="336"/>
        <v>0</v>
      </c>
    </row>
    <row r="1084" spans="1:34" hidden="1" outlineLevel="2" x14ac:dyDescent="0.25">
      <c r="B1084" t="s">
        <v>279</v>
      </c>
      <c r="C1084" s="73">
        <f>C1082</f>
        <v>6</v>
      </c>
      <c r="D1084" s="73" t="s">
        <v>683</v>
      </c>
      <c r="E1084" s="73">
        <f>E1082*0.8</f>
        <v>16</v>
      </c>
      <c r="F1084" s="73">
        <f>F1082</f>
        <v>21</v>
      </c>
      <c r="G1084" s="73">
        <f>G1082</f>
        <v>6</v>
      </c>
      <c r="H1084" s="73">
        <f>H1082</f>
        <v>2</v>
      </c>
      <c r="M1084" s="2"/>
      <c r="N1084" s="73">
        <f>N1082</f>
        <v>0</v>
      </c>
      <c r="O1084" s="73" t="str">
        <f>O1082</f>
        <v>N</v>
      </c>
      <c r="P1084" s="45" t="str">
        <f t="shared" si="340"/>
        <v>Beide</v>
      </c>
      <c r="T1084" s="73">
        <f>T1082</f>
        <v>26</v>
      </c>
      <c r="V1084" s="74">
        <f>V1082*1.5</f>
        <v>46500</v>
      </c>
      <c r="X1084">
        <f t="shared" si="328"/>
        <v>0</v>
      </c>
      <c r="Y1084">
        <f t="shared" si="329"/>
        <v>0</v>
      </c>
      <c r="Z1084">
        <f t="shared" si="330"/>
        <v>0</v>
      </c>
      <c r="AA1084">
        <f t="shared" si="331"/>
        <v>0</v>
      </c>
      <c r="AB1084">
        <f t="shared" si="332"/>
        <v>0</v>
      </c>
      <c r="AC1084">
        <f t="shared" si="333"/>
        <v>0</v>
      </c>
      <c r="AD1084">
        <f t="shared" si="338"/>
        <v>0</v>
      </c>
      <c r="AE1084">
        <f t="shared" si="334"/>
        <v>0</v>
      </c>
      <c r="AF1084" s="3">
        <f t="shared" si="335"/>
        <v>0</v>
      </c>
      <c r="AH1084">
        <f t="shared" si="336"/>
        <v>0</v>
      </c>
    </row>
    <row r="1085" spans="1:34" hidden="1" outlineLevel="2" x14ac:dyDescent="0.25">
      <c r="B1085" t="s">
        <v>473</v>
      </c>
      <c r="C1085" s="73">
        <f>C1082</f>
        <v>6</v>
      </c>
      <c r="D1085" s="73" t="s">
        <v>684</v>
      </c>
      <c r="E1085" s="73">
        <f>E1082</f>
        <v>20</v>
      </c>
      <c r="F1085" s="73">
        <f>F1082</f>
        <v>21</v>
      </c>
      <c r="G1085" s="73">
        <f>G1082</f>
        <v>6</v>
      </c>
      <c r="H1085" s="73">
        <f>H1082</f>
        <v>2</v>
      </c>
      <c r="M1085" s="2"/>
      <c r="N1085" s="73">
        <f>N1082</f>
        <v>0</v>
      </c>
      <c r="O1085" s="73" t="str">
        <f>O1082</f>
        <v>N</v>
      </c>
      <c r="P1085" s="45" t="str">
        <f>IF(P1042="Beide",P1042,"Innere Sphäre")</f>
        <v>Beide</v>
      </c>
      <c r="T1085" s="73">
        <f>T1082</f>
        <v>26</v>
      </c>
      <c r="V1085" s="74">
        <f>V1082*2</f>
        <v>62000</v>
      </c>
      <c r="X1085">
        <f t="shared" ref="X1085:X1155" si="341">C1085*(I1085+J1085+K1085+L1085)/(1+H1085)</f>
        <v>0</v>
      </c>
      <c r="Y1085">
        <f t="shared" ref="Y1085:Y1155" si="342">Q1085*(I1085+J1085)+M1085/G1085</f>
        <v>0</v>
      </c>
      <c r="Z1085">
        <f t="shared" ref="Z1085:Z1155" si="343">R1085*(I1085+J1085)+M1085/G1085</f>
        <v>0</v>
      </c>
      <c r="AA1085">
        <f t="shared" ref="AA1085:AA1155" si="344">S1085*(I1085+J1085+K1085+L1085)+T1085*(M1085/G1085)</f>
        <v>0</v>
      </c>
      <c r="AB1085">
        <f t="shared" ref="AB1085:AB1155" si="345">15*M1085/G1085</f>
        <v>0</v>
      </c>
      <c r="AC1085">
        <f t="shared" ref="AC1085:AC1155" si="346">E1085*(I1085+J1085+K1085+L1085)/(H1085+1)</f>
        <v>0</v>
      </c>
      <c r="AD1085">
        <f t="shared" si="338"/>
        <v>0</v>
      </c>
      <c r="AE1085">
        <f t="shared" ref="AE1085:AE1155" si="347">IF(AD1085&gt;0,S1085*(I1085+J1085)*0.25,0)</f>
        <v>0</v>
      </c>
      <c r="AF1085" s="3">
        <f t="shared" ref="AF1085:AF1148" si="348">U1085*(I1085+J1085+K1085+L1085)+V1085/G1085*M1085</f>
        <v>0</v>
      </c>
      <c r="AH1085">
        <f t="shared" ref="AH1085:AH1155" si="349">(K1085+L1085)*Q1085*1.1</f>
        <v>0</v>
      </c>
    </row>
    <row r="1086" spans="1:34" hidden="1" outlineLevel="2" x14ac:dyDescent="0.25">
      <c r="B1086" t="s">
        <v>476</v>
      </c>
      <c r="C1086" s="73">
        <f>C1082</f>
        <v>6</v>
      </c>
      <c r="D1086" s="73" t="s">
        <v>684</v>
      </c>
      <c r="E1086" s="73">
        <f>E1082</f>
        <v>20</v>
      </c>
      <c r="F1086" s="73">
        <f>F1082</f>
        <v>21</v>
      </c>
      <c r="G1086" s="73">
        <f>G1082</f>
        <v>6</v>
      </c>
      <c r="H1086" s="73">
        <f>H1082</f>
        <v>2</v>
      </c>
      <c r="M1086" s="2"/>
      <c r="N1086" s="73">
        <f>N1082</f>
        <v>0</v>
      </c>
      <c r="O1086" s="73" t="str">
        <f>O1082</f>
        <v>N</v>
      </c>
      <c r="P1086" s="45" t="str">
        <f>IF(P1043="Beide",P1043,"Innere Sphäre")</f>
        <v>Beide</v>
      </c>
      <c r="T1086" s="73">
        <f>T1082</f>
        <v>26</v>
      </c>
      <c r="V1086" s="74">
        <f>V1082*3</f>
        <v>93000</v>
      </c>
      <c r="X1086">
        <f t="shared" si="341"/>
        <v>0</v>
      </c>
      <c r="Y1086">
        <f t="shared" si="342"/>
        <v>0</v>
      </c>
      <c r="Z1086">
        <f t="shared" si="343"/>
        <v>0</v>
      </c>
      <c r="AA1086">
        <f t="shared" si="344"/>
        <v>0</v>
      </c>
      <c r="AB1086">
        <f t="shared" si="345"/>
        <v>0</v>
      </c>
      <c r="AC1086">
        <f t="shared" si="346"/>
        <v>0</v>
      </c>
      <c r="AD1086">
        <f t="shared" si="338"/>
        <v>0</v>
      </c>
      <c r="AE1086">
        <f t="shared" si="347"/>
        <v>0</v>
      </c>
      <c r="AF1086" s="3">
        <f t="shared" si="348"/>
        <v>0</v>
      </c>
      <c r="AH1086">
        <f t="shared" si="349"/>
        <v>0</v>
      </c>
    </row>
    <row r="1087" spans="1:34" hidden="1" outlineLevel="2" x14ac:dyDescent="0.25">
      <c r="B1087" t="s">
        <v>475</v>
      </c>
      <c r="C1087" s="73">
        <f>C1082</f>
        <v>6</v>
      </c>
      <c r="D1087" s="73" t="s">
        <v>684</v>
      </c>
      <c r="E1087" s="73">
        <f>E1082</f>
        <v>20</v>
      </c>
      <c r="F1087" s="73">
        <f>F1082</f>
        <v>21</v>
      </c>
      <c r="G1087" s="73">
        <f>G1082</f>
        <v>6</v>
      </c>
      <c r="H1087" s="73">
        <f>H1082</f>
        <v>2</v>
      </c>
      <c r="M1087" s="2"/>
      <c r="N1087" s="73">
        <f>N1082</f>
        <v>0</v>
      </c>
      <c r="O1087" s="73" t="str">
        <f>O1082</f>
        <v>N</v>
      </c>
      <c r="P1087" s="45" t="str">
        <f>IF(P1044="Beide",P1044,"Innere Sphäre")</f>
        <v>Beide</v>
      </c>
      <c r="T1087" s="73">
        <f>T1082</f>
        <v>26</v>
      </c>
      <c r="V1087" s="74">
        <f>V1082</f>
        <v>31000</v>
      </c>
      <c r="X1087">
        <f t="shared" si="341"/>
        <v>0</v>
      </c>
      <c r="Y1087">
        <f t="shared" si="342"/>
        <v>0</v>
      </c>
      <c r="Z1087">
        <f t="shared" si="343"/>
        <v>0</v>
      </c>
      <c r="AA1087">
        <f t="shared" si="344"/>
        <v>0</v>
      </c>
      <c r="AB1087">
        <f t="shared" si="345"/>
        <v>0</v>
      </c>
      <c r="AC1087">
        <f t="shared" si="346"/>
        <v>0</v>
      </c>
      <c r="AD1087">
        <f t="shared" si="338"/>
        <v>0</v>
      </c>
      <c r="AE1087">
        <f t="shared" si="347"/>
        <v>0</v>
      </c>
      <c r="AF1087" s="3">
        <f t="shared" si="348"/>
        <v>0</v>
      </c>
      <c r="AH1087">
        <f t="shared" si="349"/>
        <v>0</v>
      </c>
    </row>
    <row r="1088" spans="1:34" hidden="1" outlineLevel="2" x14ac:dyDescent="0.25">
      <c r="B1088" t="s">
        <v>474</v>
      </c>
      <c r="C1088" s="73">
        <f>C1082</f>
        <v>6</v>
      </c>
      <c r="D1088" s="73" t="s">
        <v>684</v>
      </c>
      <c r="E1088" s="73">
        <f>E1082</f>
        <v>20</v>
      </c>
      <c r="F1088" s="73">
        <f>F1082</f>
        <v>21</v>
      </c>
      <c r="G1088" s="73">
        <f>G1082</f>
        <v>6</v>
      </c>
      <c r="H1088" s="73">
        <f>H1082</f>
        <v>2</v>
      </c>
      <c r="M1088" s="2"/>
      <c r="N1088" s="73">
        <f>N1082</f>
        <v>0</v>
      </c>
      <c r="O1088" s="73" t="str">
        <f>O1082</f>
        <v>N</v>
      </c>
      <c r="P1088" s="45" t="str">
        <f>IF(P1045="Beide",P1045,"Innere Sphäre")</f>
        <v>Beide</v>
      </c>
      <c r="T1088" s="73">
        <f>T1082</f>
        <v>26</v>
      </c>
      <c r="V1088" s="74">
        <f>V1082*4</f>
        <v>124000</v>
      </c>
      <c r="X1088">
        <f t="shared" si="341"/>
        <v>0</v>
      </c>
      <c r="Y1088">
        <f t="shared" si="342"/>
        <v>0</v>
      </c>
      <c r="Z1088">
        <f t="shared" si="343"/>
        <v>0</v>
      </c>
      <c r="AA1088">
        <f t="shared" si="344"/>
        <v>0</v>
      </c>
      <c r="AB1088">
        <f t="shared" si="345"/>
        <v>0</v>
      </c>
      <c r="AC1088">
        <f t="shared" si="346"/>
        <v>0</v>
      </c>
      <c r="AD1088">
        <f t="shared" si="338"/>
        <v>0</v>
      </c>
      <c r="AE1088">
        <f t="shared" si="347"/>
        <v>0</v>
      </c>
      <c r="AF1088" s="3">
        <f t="shared" si="348"/>
        <v>0</v>
      </c>
      <c r="AH1088">
        <f t="shared" si="349"/>
        <v>0</v>
      </c>
    </row>
    <row r="1089" spans="1:34" hidden="1" outlineLevel="2" x14ac:dyDescent="0.25">
      <c r="B1089" t="s">
        <v>480</v>
      </c>
      <c r="C1089" s="73">
        <f>C1082</f>
        <v>6</v>
      </c>
      <c r="D1089" s="73" t="s">
        <v>684</v>
      </c>
      <c r="E1089" s="73">
        <f>E1082</f>
        <v>20</v>
      </c>
      <c r="F1089" s="73">
        <f>F1082</f>
        <v>21</v>
      </c>
      <c r="G1089" s="73">
        <f>G1082</f>
        <v>6</v>
      </c>
      <c r="H1089" s="73">
        <f>H1082</f>
        <v>2</v>
      </c>
      <c r="M1089" s="2"/>
      <c r="N1089" s="73">
        <f>N1082</f>
        <v>0</v>
      </c>
      <c r="O1089" s="73" t="str">
        <f>O1082</f>
        <v>N</v>
      </c>
      <c r="P1089" s="45" t="str">
        <f t="shared" ref="P1089:P1101" si="350">IF(P1045="Beide",P1045,"Innere Sphäre")</f>
        <v>Beide</v>
      </c>
      <c r="T1089" s="73">
        <f>T1082</f>
        <v>26</v>
      </c>
      <c r="V1089" s="74">
        <f>V1082*2.5</f>
        <v>77500</v>
      </c>
      <c r="X1089">
        <f t="shared" si="341"/>
        <v>0</v>
      </c>
      <c r="Y1089">
        <f t="shared" si="342"/>
        <v>0</v>
      </c>
      <c r="Z1089">
        <f t="shared" si="343"/>
        <v>0</v>
      </c>
      <c r="AA1089">
        <f t="shared" si="344"/>
        <v>0</v>
      </c>
      <c r="AB1089">
        <f t="shared" si="345"/>
        <v>0</v>
      </c>
      <c r="AC1089">
        <f t="shared" si="346"/>
        <v>0</v>
      </c>
      <c r="AD1089">
        <f t="shared" si="338"/>
        <v>0</v>
      </c>
      <c r="AE1089">
        <f t="shared" si="347"/>
        <v>0</v>
      </c>
      <c r="AF1089" s="3">
        <f t="shared" si="348"/>
        <v>0</v>
      </c>
      <c r="AH1089">
        <f t="shared" si="349"/>
        <v>0</v>
      </c>
    </row>
    <row r="1090" spans="1:34" hidden="1" outlineLevel="2" x14ac:dyDescent="0.25">
      <c r="B1090" t="s">
        <v>481</v>
      </c>
      <c r="C1090" s="73">
        <f>C1082</f>
        <v>6</v>
      </c>
      <c r="D1090" s="73" t="s">
        <v>684</v>
      </c>
      <c r="E1090" s="73">
        <f>E1082</f>
        <v>20</v>
      </c>
      <c r="F1090" s="73">
        <f>F1082</f>
        <v>21</v>
      </c>
      <c r="G1090" s="73">
        <f>G1082/2</f>
        <v>3</v>
      </c>
      <c r="H1090" s="73">
        <f>H1082</f>
        <v>2</v>
      </c>
      <c r="M1090" s="2"/>
      <c r="N1090" s="73">
        <f>N1082+2</f>
        <v>2</v>
      </c>
      <c r="O1090" s="73" t="str">
        <f>O1082</f>
        <v>N</v>
      </c>
      <c r="P1090" s="45" t="str">
        <f t="shared" si="350"/>
        <v>Beide</v>
      </c>
      <c r="T1090" s="73">
        <f>T1082</f>
        <v>26</v>
      </c>
      <c r="V1090" s="74">
        <f>V1082*2</f>
        <v>62000</v>
      </c>
      <c r="X1090">
        <f t="shared" si="341"/>
        <v>0</v>
      </c>
      <c r="Y1090">
        <f t="shared" si="342"/>
        <v>0</v>
      </c>
      <c r="Z1090">
        <f t="shared" si="343"/>
        <v>0</v>
      </c>
      <c r="AA1090">
        <f t="shared" si="344"/>
        <v>0</v>
      </c>
      <c r="AB1090">
        <f t="shared" si="345"/>
        <v>0</v>
      </c>
      <c r="AC1090">
        <f t="shared" si="346"/>
        <v>0</v>
      </c>
      <c r="AD1090">
        <f t="shared" si="338"/>
        <v>0</v>
      </c>
      <c r="AE1090">
        <f t="shared" si="347"/>
        <v>0</v>
      </c>
      <c r="AF1090" s="3">
        <f t="shared" si="348"/>
        <v>0</v>
      </c>
      <c r="AH1090">
        <f t="shared" si="349"/>
        <v>0</v>
      </c>
    </row>
    <row r="1091" spans="1:34" hidden="1" outlineLevel="2" x14ac:dyDescent="0.25">
      <c r="B1091" t="s">
        <v>477</v>
      </c>
      <c r="C1091" s="73">
        <f>C1082</f>
        <v>6</v>
      </c>
      <c r="D1091" s="73" t="s">
        <v>684</v>
      </c>
      <c r="E1091" s="73">
        <f>E1082</f>
        <v>20</v>
      </c>
      <c r="F1091" s="73">
        <f>F1082</f>
        <v>21</v>
      </c>
      <c r="G1091" s="73">
        <f>G1082</f>
        <v>6</v>
      </c>
      <c r="H1091" s="73">
        <f>H1082</f>
        <v>2</v>
      </c>
      <c r="M1091" s="2"/>
      <c r="N1091" s="73">
        <f>N1082</f>
        <v>0</v>
      </c>
      <c r="O1091" s="73" t="str">
        <f>O1082</f>
        <v>N</v>
      </c>
      <c r="P1091" s="45" t="str">
        <f t="shared" si="350"/>
        <v>Beide</v>
      </c>
      <c r="T1091" s="73">
        <f>T1082</f>
        <v>26</v>
      </c>
      <c r="V1091" s="74">
        <f>V1082*3</f>
        <v>93000</v>
      </c>
      <c r="X1091">
        <f t="shared" si="341"/>
        <v>0</v>
      </c>
      <c r="Y1091">
        <f t="shared" si="342"/>
        <v>0</v>
      </c>
      <c r="Z1091">
        <f t="shared" si="343"/>
        <v>0</v>
      </c>
      <c r="AA1091">
        <f t="shared" si="344"/>
        <v>0</v>
      </c>
      <c r="AB1091">
        <f t="shared" si="345"/>
        <v>0</v>
      </c>
      <c r="AC1091">
        <f t="shared" si="346"/>
        <v>0</v>
      </c>
      <c r="AD1091">
        <f t="shared" si="338"/>
        <v>0</v>
      </c>
      <c r="AE1091">
        <f t="shared" si="347"/>
        <v>0</v>
      </c>
      <c r="AF1091" s="3">
        <f t="shared" si="348"/>
        <v>0</v>
      </c>
      <c r="AH1091">
        <f t="shared" si="349"/>
        <v>0</v>
      </c>
    </row>
    <row r="1092" spans="1:34" hidden="1" outlineLevel="2" x14ac:dyDescent="0.25">
      <c r="B1092" t="s">
        <v>462</v>
      </c>
      <c r="C1092" s="73">
        <f>C1082</f>
        <v>6</v>
      </c>
      <c r="D1092" s="73" t="s">
        <v>684</v>
      </c>
      <c r="E1092" s="73">
        <f>E1082</f>
        <v>20</v>
      </c>
      <c r="F1092" s="73">
        <f>F1082</f>
        <v>21</v>
      </c>
      <c r="G1092" s="73">
        <f>G1082</f>
        <v>6</v>
      </c>
      <c r="H1092" s="73">
        <f>H1082</f>
        <v>2</v>
      </c>
      <c r="M1092" s="2"/>
      <c r="N1092" s="73">
        <f>N1082</f>
        <v>0</v>
      </c>
      <c r="O1092" s="73" t="str">
        <f>O1082</f>
        <v>N</v>
      </c>
      <c r="P1092" s="45" t="str">
        <f t="shared" si="350"/>
        <v>Beide</v>
      </c>
      <c r="T1092" s="73">
        <f>T1082</f>
        <v>26</v>
      </c>
      <c r="V1092" s="74">
        <f>V1082*5</f>
        <v>155000</v>
      </c>
      <c r="X1092">
        <f t="shared" si="341"/>
        <v>0</v>
      </c>
      <c r="Y1092">
        <f t="shared" si="342"/>
        <v>0</v>
      </c>
      <c r="Z1092">
        <f t="shared" si="343"/>
        <v>0</v>
      </c>
      <c r="AA1092">
        <f t="shared" si="344"/>
        <v>0</v>
      </c>
      <c r="AB1092">
        <f t="shared" si="345"/>
        <v>0</v>
      </c>
      <c r="AC1092">
        <f t="shared" si="346"/>
        <v>0</v>
      </c>
      <c r="AD1092">
        <f t="shared" si="338"/>
        <v>0</v>
      </c>
      <c r="AE1092">
        <f t="shared" si="347"/>
        <v>0</v>
      </c>
      <c r="AF1092" s="3">
        <f t="shared" si="348"/>
        <v>0</v>
      </c>
      <c r="AH1092">
        <f t="shared" si="349"/>
        <v>0</v>
      </c>
    </row>
    <row r="1093" spans="1:34" hidden="1" outlineLevel="2" x14ac:dyDescent="0.25">
      <c r="B1093" t="s">
        <v>457</v>
      </c>
      <c r="C1093" s="73">
        <f>C1082</f>
        <v>6</v>
      </c>
      <c r="D1093" s="73" t="s">
        <v>684</v>
      </c>
      <c r="E1093" s="73">
        <f>E1082</f>
        <v>20</v>
      </c>
      <c r="F1093" s="73">
        <f>F1082</f>
        <v>21</v>
      </c>
      <c r="G1093" s="73">
        <f>G1082</f>
        <v>6</v>
      </c>
      <c r="H1093" s="73">
        <f>H1082</f>
        <v>2</v>
      </c>
      <c r="M1093" s="2"/>
      <c r="N1093" s="73">
        <f>N1082</f>
        <v>0</v>
      </c>
      <c r="O1093" s="73" t="str">
        <f>O1082</f>
        <v>N</v>
      </c>
      <c r="P1093" s="45" t="str">
        <f t="shared" si="350"/>
        <v>Beide</v>
      </c>
      <c r="T1093" s="73">
        <f>T1082</f>
        <v>26</v>
      </c>
      <c r="V1093" s="74">
        <f>V1082*2</f>
        <v>62000</v>
      </c>
      <c r="X1093">
        <f t="shared" si="341"/>
        <v>0</v>
      </c>
      <c r="Y1093">
        <f t="shared" si="342"/>
        <v>0</v>
      </c>
      <c r="Z1093">
        <f t="shared" si="343"/>
        <v>0</v>
      </c>
      <c r="AA1093">
        <f t="shared" si="344"/>
        <v>0</v>
      </c>
      <c r="AB1093">
        <f t="shared" si="345"/>
        <v>0</v>
      </c>
      <c r="AC1093">
        <f t="shared" si="346"/>
        <v>0</v>
      </c>
      <c r="AD1093">
        <f t="shared" si="338"/>
        <v>0</v>
      </c>
      <c r="AE1093">
        <f t="shared" si="347"/>
        <v>0</v>
      </c>
      <c r="AF1093" s="3">
        <f t="shared" si="348"/>
        <v>0</v>
      </c>
      <c r="AH1093">
        <f t="shared" si="349"/>
        <v>0</v>
      </c>
    </row>
    <row r="1094" spans="1:34" hidden="1" outlineLevel="2" x14ac:dyDescent="0.25">
      <c r="B1094" t="s">
        <v>464</v>
      </c>
      <c r="C1094" s="73">
        <f>C1082</f>
        <v>6</v>
      </c>
      <c r="D1094" s="73" t="s">
        <v>684</v>
      </c>
      <c r="E1094" s="73">
        <f>E1082</f>
        <v>20</v>
      </c>
      <c r="F1094" s="73">
        <f>F1082</f>
        <v>21</v>
      </c>
      <c r="G1094" s="73">
        <f>G1082</f>
        <v>6</v>
      </c>
      <c r="H1094" s="73">
        <f>H1082</f>
        <v>2</v>
      </c>
      <c r="M1094" s="2"/>
      <c r="N1094" s="73">
        <f>N1082</f>
        <v>0</v>
      </c>
      <c r="O1094" s="73" t="str">
        <f>O1082</f>
        <v>N</v>
      </c>
      <c r="P1094" s="45" t="str">
        <f t="shared" si="350"/>
        <v>Beide</v>
      </c>
      <c r="T1094" s="73">
        <f>T1082</f>
        <v>26</v>
      </c>
      <c r="V1094" s="74">
        <f>V1082*4</f>
        <v>124000</v>
      </c>
      <c r="X1094">
        <f t="shared" si="341"/>
        <v>0</v>
      </c>
      <c r="Y1094">
        <f t="shared" si="342"/>
        <v>0</v>
      </c>
      <c r="Z1094">
        <f t="shared" si="343"/>
        <v>0</v>
      </c>
      <c r="AA1094">
        <f t="shared" si="344"/>
        <v>0</v>
      </c>
      <c r="AB1094">
        <f t="shared" si="345"/>
        <v>0</v>
      </c>
      <c r="AC1094">
        <f t="shared" si="346"/>
        <v>0</v>
      </c>
      <c r="AD1094">
        <f t="shared" si="338"/>
        <v>0</v>
      </c>
      <c r="AE1094">
        <f t="shared" si="347"/>
        <v>0</v>
      </c>
      <c r="AF1094" s="3">
        <f t="shared" si="348"/>
        <v>0</v>
      </c>
      <c r="AH1094">
        <f t="shared" si="349"/>
        <v>0</v>
      </c>
    </row>
    <row r="1095" spans="1:34" hidden="1" outlineLevel="2" x14ac:dyDescent="0.25">
      <c r="B1095" t="s">
        <v>458</v>
      </c>
      <c r="C1095" s="73">
        <f>C1082</f>
        <v>6</v>
      </c>
      <c r="D1095" s="73" t="s">
        <v>684</v>
      </c>
      <c r="E1095" s="73">
        <f>E1082</f>
        <v>20</v>
      </c>
      <c r="F1095" s="73">
        <f>F1082</f>
        <v>21</v>
      </c>
      <c r="G1095" s="73">
        <f>G1082</f>
        <v>6</v>
      </c>
      <c r="H1095" s="73">
        <f>H1082</f>
        <v>2</v>
      </c>
      <c r="M1095" s="2"/>
      <c r="N1095" s="73">
        <f>N1082</f>
        <v>0</v>
      </c>
      <c r="O1095" s="73" t="str">
        <f>O1082</f>
        <v>N</v>
      </c>
      <c r="P1095" s="45" t="str">
        <f t="shared" si="350"/>
        <v>Beide</v>
      </c>
      <c r="T1095" s="73">
        <f>T1082*1.2</f>
        <v>31.2</v>
      </c>
      <c r="V1095" s="74">
        <f>V1082*2</f>
        <v>62000</v>
      </c>
      <c r="X1095">
        <f t="shared" si="341"/>
        <v>0</v>
      </c>
      <c r="Y1095">
        <f t="shared" si="342"/>
        <v>0</v>
      </c>
      <c r="Z1095">
        <f t="shared" si="343"/>
        <v>0</v>
      </c>
      <c r="AA1095">
        <f t="shared" si="344"/>
        <v>0</v>
      </c>
      <c r="AB1095">
        <f t="shared" si="345"/>
        <v>0</v>
      </c>
      <c r="AC1095">
        <f t="shared" si="346"/>
        <v>0</v>
      </c>
      <c r="AD1095">
        <f t="shared" si="338"/>
        <v>0</v>
      </c>
      <c r="AE1095">
        <f t="shared" si="347"/>
        <v>0</v>
      </c>
      <c r="AF1095" s="3">
        <f t="shared" si="348"/>
        <v>0</v>
      </c>
      <c r="AH1095">
        <f t="shared" si="349"/>
        <v>0</v>
      </c>
    </row>
    <row r="1096" spans="1:34" hidden="1" outlineLevel="2" x14ac:dyDescent="0.25">
      <c r="B1096" t="s">
        <v>233</v>
      </c>
      <c r="C1096" s="73">
        <f>C1082</f>
        <v>6</v>
      </c>
      <c r="D1096" s="73" t="s">
        <v>684</v>
      </c>
      <c r="E1096" s="73">
        <f>E1082</f>
        <v>20</v>
      </c>
      <c r="F1096" s="73">
        <f>F1082</f>
        <v>21</v>
      </c>
      <c r="G1096" s="73">
        <f>G1082</f>
        <v>6</v>
      </c>
      <c r="H1096" s="73">
        <f>H1082</f>
        <v>2</v>
      </c>
      <c r="M1096" s="2"/>
      <c r="N1096" s="73">
        <f>N1082</f>
        <v>0</v>
      </c>
      <c r="O1096" s="73" t="str">
        <f>O1082</f>
        <v>N</v>
      </c>
      <c r="P1096" s="45" t="str">
        <f t="shared" si="350"/>
        <v>Beide</v>
      </c>
      <c r="T1096" s="73">
        <f>T1082</f>
        <v>26</v>
      </c>
      <c r="V1096" s="74">
        <f>V1082*1.5</f>
        <v>46500</v>
      </c>
      <c r="X1096">
        <f t="shared" si="341"/>
        <v>0</v>
      </c>
      <c r="Y1096">
        <f t="shared" si="342"/>
        <v>0</v>
      </c>
      <c r="Z1096">
        <f t="shared" si="343"/>
        <v>0</v>
      </c>
      <c r="AA1096">
        <f t="shared" si="344"/>
        <v>0</v>
      </c>
      <c r="AB1096">
        <f t="shared" si="345"/>
        <v>0</v>
      </c>
      <c r="AC1096">
        <f t="shared" si="346"/>
        <v>0</v>
      </c>
      <c r="AD1096">
        <f t="shared" si="338"/>
        <v>0</v>
      </c>
      <c r="AE1096">
        <f t="shared" si="347"/>
        <v>0</v>
      </c>
      <c r="AF1096" s="3">
        <f t="shared" si="348"/>
        <v>0</v>
      </c>
      <c r="AH1096">
        <f t="shared" si="349"/>
        <v>0</v>
      </c>
    </row>
    <row r="1097" spans="1:34" hidden="1" outlineLevel="2" x14ac:dyDescent="0.25">
      <c r="B1097" t="s">
        <v>478</v>
      </c>
      <c r="C1097" s="73">
        <f>C1082</f>
        <v>6</v>
      </c>
      <c r="D1097" s="73" t="s">
        <v>684</v>
      </c>
      <c r="E1097" s="73">
        <f>E1082</f>
        <v>20</v>
      </c>
      <c r="F1097" s="73">
        <f>F1082</f>
        <v>21</v>
      </c>
      <c r="G1097" s="73">
        <f>G1082</f>
        <v>6</v>
      </c>
      <c r="H1097" s="73">
        <f>H1082</f>
        <v>2</v>
      </c>
      <c r="M1097" s="2"/>
      <c r="N1097" s="73">
        <f>N1082</f>
        <v>0</v>
      </c>
      <c r="O1097" s="73" t="str">
        <f>O1082</f>
        <v>N</v>
      </c>
      <c r="P1097" s="45" t="str">
        <f t="shared" si="350"/>
        <v>Beide</v>
      </c>
      <c r="T1097" s="73">
        <f>T1082</f>
        <v>26</v>
      </c>
      <c r="V1097" s="74">
        <f>V1082*2</f>
        <v>62000</v>
      </c>
      <c r="X1097">
        <f t="shared" si="341"/>
        <v>0</v>
      </c>
      <c r="Y1097">
        <f t="shared" si="342"/>
        <v>0</v>
      </c>
      <c r="Z1097">
        <f t="shared" si="343"/>
        <v>0</v>
      </c>
      <c r="AA1097">
        <f t="shared" si="344"/>
        <v>0</v>
      </c>
      <c r="AB1097">
        <f t="shared" si="345"/>
        <v>0</v>
      </c>
      <c r="AC1097">
        <f t="shared" si="346"/>
        <v>0</v>
      </c>
      <c r="AD1097">
        <f t="shared" ref="AD1097:AD1160" si="351">(I1097+J1097)*Q1097*IF(O1097="J",IF(P1097="Innere Sphäre",0.25,0)+IF(P1097="Clan",0.2,0)+IF(P1097="Beide",0.2,0),0)</f>
        <v>0</v>
      </c>
      <c r="AE1097">
        <f t="shared" si="347"/>
        <v>0</v>
      </c>
      <c r="AF1097" s="3">
        <f t="shared" si="348"/>
        <v>0</v>
      </c>
      <c r="AH1097">
        <f t="shared" si="349"/>
        <v>0</v>
      </c>
    </row>
    <row r="1098" spans="1:34" hidden="1" outlineLevel="2" x14ac:dyDescent="0.25">
      <c r="B1098" t="s">
        <v>479</v>
      </c>
      <c r="C1098" s="73">
        <f>C1082</f>
        <v>6</v>
      </c>
      <c r="D1098" s="73" t="s">
        <v>684</v>
      </c>
      <c r="E1098" s="73">
        <f>E1082</f>
        <v>20</v>
      </c>
      <c r="F1098" s="73">
        <f>F1082</f>
        <v>21</v>
      </c>
      <c r="G1098" s="73">
        <f>G1082</f>
        <v>6</v>
      </c>
      <c r="H1098" s="73">
        <f>H1082</f>
        <v>2</v>
      </c>
      <c r="M1098" s="2"/>
      <c r="N1098" s="73">
        <f>N1082</f>
        <v>0</v>
      </c>
      <c r="O1098" s="73" t="str">
        <f>O1082</f>
        <v>N</v>
      </c>
      <c r="P1098" s="45" t="str">
        <f t="shared" si="350"/>
        <v>Beide</v>
      </c>
      <c r="T1098" s="73">
        <f>T1082</f>
        <v>26</v>
      </c>
      <c r="V1098" s="74">
        <f>V1082*3</f>
        <v>93000</v>
      </c>
      <c r="X1098">
        <f t="shared" si="341"/>
        <v>0</v>
      </c>
      <c r="Y1098">
        <f t="shared" si="342"/>
        <v>0</v>
      </c>
      <c r="Z1098">
        <f t="shared" si="343"/>
        <v>0</v>
      </c>
      <c r="AA1098">
        <f t="shared" si="344"/>
        <v>0</v>
      </c>
      <c r="AB1098">
        <f t="shared" si="345"/>
        <v>0</v>
      </c>
      <c r="AC1098">
        <f t="shared" si="346"/>
        <v>0</v>
      </c>
      <c r="AD1098">
        <f t="shared" si="351"/>
        <v>0</v>
      </c>
      <c r="AE1098">
        <f t="shared" si="347"/>
        <v>0</v>
      </c>
      <c r="AF1098" s="3">
        <f t="shared" si="348"/>
        <v>0</v>
      </c>
      <c r="AH1098">
        <f t="shared" si="349"/>
        <v>0</v>
      </c>
    </row>
    <row r="1099" spans="1:34" hidden="1" outlineLevel="2" x14ac:dyDescent="0.25">
      <c r="B1099" t="s">
        <v>459</v>
      </c>
      <c r="C1099" s="73">
        <f>C1082</f>
        <v>6</v>
      </c>
      <c r="D1099" s="73" t="s">
        <v>683</v>
      </c>
      <c r="E1099" s="73">
        <f>E1082</f>
        <v>20</v>
      </c>
      <c r="F1099" s="73">
        <f>F1082</f>
        <v>21</v>
      </c>
      <c r="G1099" s="73">
        <f>G1082</f>
        <v>6</v>
      </c>
      <c r="H1099" s="73">
        <f>H1082</f>
        <v>2</v>
      </c>
      <c r="M1099" s="2"/>
      <c r="N1099" s="73">
        <f>N1082</f>
        <v>0</v>
      </c>
      <c r="O1099" s="73" t="str">
        <f>O1082</f>
        <v>N</v>
      </c>
      <c r="P1099" s="45" t="str">
        <f t="shared" si="350"/>
        <v>Beide</v>
      </c>
      <c r="T1099" s="73">
        <f>T1082/2</f>
        <v>13</v>
      </c>
      <c r="V1099" s="74">
        <f>V1082*2</f>
        <v>62000</v>
      </c>
      <c r="X1099">
        <f t="shared" si="341"/>
        <v>0</v>
      </c>
      <c r="Y1099">
        <f t="shared" si="342"/>
        <v>0</v>
      </c>
      <c r="Z1099">
        <f t="shared" si="343"/>
        <v>0</v>
      </c>
      <c r="AA1099">
        <f t="shared" si="344"/>
        <v>0</v>
      </c>
      <c r="AB1099">
        <f t="shared" si="345"/>
        <v>0</v>
      </c>
      <c r="AC1099">
        <f t="shared" si="346"/>
        <v>0</v>
      </c>
      <c r="AD1099">
        <f t="shared" si="351"/>
        <v>0</v>
      </c>
      <c r="AE1099">
        <f t="shared" si="347"/>
        <v>0</v>
      </c>
      <c r="AF1099" s="3">
        <f t="shared" si="348"/>
        <v>0</v>
      </c>
      <c r="AH1099">
        <f t="shared" si="349"/>
        <v>0</v>
      </c>
    </row>
    <row r="1100" spans="1:34" hidden="1" outlineLevel="2" x14ac:dyDescent="0.25">
      <c r="B1100" t="s">
        <v>461</v>
      </c>
      <c r="C1100" s="73">
        <f>C1082</f>
        <v>6</v>
      </c>
      <c r="D1100" s="73" t="s">
        <v>684</v>
      </c>
      <c r="E1100" s="73">
        <f>E1082</f>
        <v>20</v>
      </c>
      <c r="F1100" s="73">
        <f>F1082</f>
        <v>21</v>
      </c>
      <c r="G1100" s="73">
        <f>G1082</f>
        <v>6</v>
      </c>
      <c r="H1100" s="73">
        <f>H1082</f>
        <v>2</v>
      </c>
      <c r="M1100" s="2"/>
      <c r="N1100" s="73">
        <f>N1082</f>
        <v>0</v>
      </c>
      <c r="O1100" s="73" t="str">
        <f>O1082</f>
        <v>N</v>
      </c>
      <c r="P1100" s="45" t="str">
        <f t="shared" si="350"/>
        <v>Beide</v>
      </c>
      <c r="T1100" s="73">
        <f>T1082</f>
        <v>26</v>
      </c>
      <c r="V1100" s="74">
        <f>V1082</f>
        <v>31000</v>
      </c>
      <c r="X1100">
        <f t="shared" si="341"/>
        <v>0</v>
      </c>
      <c r="Y1100">
        <f t="shared" si="342"/>
        <v>0</v>
      </c>
      <c r="Z1100">
        <f t="shared" si="343"/>
        <v>0</v>
      </c>
      <c r="AA1100">
        <f t="shared" si="344"/>
        <v>0</v>
      </c>
      <c r="AB1100">
        <f t="shared" si="345"/>
        <v>0</v>
      </c>
      <c r="AC1100">
        <f t="shared" si="346"/>
        <v>0</v>
      </c>
      <c r="AD1100">
        <f t="shared" si="351"/>
        <v>0</v>
      </c>
      <c r="AE1100">
        <f t="shared" si="347"/>
        <v>0</v>
      </c>
      <c r="AF1100" s="3">
        <f t="shared" si="348"/>
        <v>0</v>
      </c>
      <c r="AH1100">
        <f t="shared" si="349"/>
        <v>0</v>
      </c>
    </row>
    <row r="1101" spans="1:34" hidden="1" outlineLevel="2" x14ac:dyDescent="0.25">
      <c r="B1101" t="s">
        <v>466</v>
      </c>
      <c r="C1101" s="73">
        <f>C1082</f>
        <v>6</v>
      </c>
      <c r="D1101" s="73" t="s">
        <v>684</v>
      </c>
      <c r="E1101" s="73">
        <f>E1082</f>
        <v>20</v>
      </c>
      <c r="F1101" s="73">
        <f>F1082</f>
        <v>21</v>
      </c>
      <c r="G1101" s="73">
        <f>G1082/2</f>
        <v>3</v>
      </c>
      <c r="H1101" s="73">
        <f>H1082</f>
        <v>2</v>
      </c>
      <c r="M1101" s="2"/>
      <c r="N1101" s="73">
        <f>N1082</f>
        <v>0</v>
      </c>
      <c r="O1101" s="73" t="str">
        <f>O1082</f>
        <v>N</v>
      </c>
      <c r="P1101" s="45" t="str">
        <f t="shared" si="350"/>
        <v>Beide</v>
      </c>
      <c r="T1101" s="73">
        <f>T1082*1.3</f>
        <v>33.800000000000004</v>
      </c>
      <c r="V1101" s="74">
        <f>V1082*2</f>
        <v>62000</v>
      </c>
      <c r="X1101">
        <f t="shared" si="341"/>
        <v>0</v>
      </c>
      <c r="Y1101">
        <f t="shared" si="342"/>
        <v>0</v>
      </c>
      <c r="Z1101">
        <f t="shared" si="343"/>
        <v>0</v>
      </c>
      <c r="AA1101">
        <f t="shared" si="344"/>
        <v>0</v>
      </c>
      <c r="AB1101">
        <f t="shared" si="345"/>
        <v>0</v>
      </c>
      <c r="AC1101">
        <f t="shared" si="346"/>
        <v>0</v>
      </c>
      <c r="AD1101">
        <f t="shared" si="351"/>
        <v>0</v>
      </c>
      <c r="AE1101">
        <f t="shared" si="347"/>
        <v>0</v>
      </c>
      <c r="AF1101" s="3">
        <f t="shared" si="348"/>
        <v>0</v>
      </c>
      <c r="AH1101">
        <f t="shared" si="349"/>
        <v>0</v>
      </c>
    </row>
    <row r="1102" spans="1:34" s="25" customFormat="1" hidden="1" outlineLevel="1" collapsed="1" x14ac:dyDescent="0.25">
      <c r="A1102" s="25" t="s">
        <v>428</v>
      </c>
      <c r="B1102" s="25" t="s">
        <v>483</v>
      </c>
      <c r="C1102" s="45">
        <v>2</v>
      </c>
      <c r="D1102" s="45" t="s">
        <v>684</v>
      </c>
      <c r="E1102" s="45">
        <v>6</v>
      </c>
      <c r="F1102" s="45">
        <v>9</v>
      </c>
      <c r="G1102" s="45">
        <v>40</v>
      </c>
      <c r="H1102" s="45">
        <v>0</v>
      </c>
      <c r="I1102" s="2"/>
      <c r="J1102" s="2"/>
      <c r="K1102" s="2"/>
      <c r="L1102" s="2"/>
      <c r="M1102" s="2"/>
      <c r="N1102" s="45">
        <v>0</v>
      </c>
      <c r="O1102" s="45" t="s">
        <v>636</v>
      </c>
      <c r="P1102" s="45" t="str">
        <f t="shared" ref="P1102:P1165" si="352">IF(P1058="Beide",P1058,"Innere Sphäre")</f>
        <v>Beide</v>
      </c>
      <c r="Q1102" s="45">
        <v>1.5</v>
      </c>
      <c r="R1102" s="45">
        <v>2</v>
      </c>
      <c r="S1102" s="45">
        <v>29</v>
      </c>
      <c r="T1102" s="45">
        <v>4</v>
      </c>
      <c r="U1102" s="48">
        <v>45000</v>
      </c>
      <c r="V1102" s="48">
        <v>27000</v>
      </c>
      <c r="X1102" s="25">
        <f t="shared" si="341"/>
        <v>0</v>
      </c>
      <c r="Y1102" s="25">
        <f t="shared" si="342"/>
        <v>0</v>
      </c>
      <c r="Z1102" s="25">
        <f t="shared" si="343"/>
        <v>0</v>
      </c>
      <c r="AA1102" s="25">
        <f t="shared" si="344"/>
        <v>0</v>
      </c>
      <c r="AB1102" s="25">
        <f t="shared" si="345"/>
        <v>0</v>
      </c>
      <c r="AC1102" s="25">
        <f t="shared" si="346"/>
        <v>0</v>
      </c>
      <c r="AD1102" s="25">
        <f t="shared" si="351"/>
        <v>0</v>
      </c>
      <c r="AE1102" s="25">
        <f t="shared" si="347"/>
        <v>0</v>
      </c>
      <c r="AF1102" s="48">
        <f t="shared" si="348"/>
        <v>0</v>
      </c>
      <c r="AH1102" s="25">
        <f t="shared" si="349"/>
        <v>0</v>
      </c>
    </row>
    <row r="1103" spans="1:34" hidden="1" outlineLevel="2" x14ac:dyDescent="0.25">
      <c r="B1103" t="s">
        <v>484</v>
      </c>
      <c r="C1103" s="73">
        <v>2</v>
      </c>
      <c r="D1103" s="73" t="s">
        <v>684</v>
      </c>
      <c r="E1103" s="39">
        <v>3</v>
      </c>
      <c r="F1103" s="39">
        <v>21</v>
      </c>
      <c r="G1103" s="39">
        <v>33</v>
      </c>
      <c r="H1103" s="39">
        <v>0</v>
      </c>
      <c r="M1103" s="2"/>
      <c r="N1103" s="73">
        <f>N1102</f>
        <v>0</v>
      </c>
      <c r="O1103" s="73" t="str">
        <f>O1102</f>
        <v>N</v>
      </c>
      <c r="P1103" s="45" t="str">
        <f t="shared" si="352"/>
        <v>Beide</v>
      </c>
      <c r="T1103" s="44">
        <v>4</v>
      </c>
      <c r="V1103" s="3">
        <v>30000</v>
      </c>
      <c r="X1103">
        <f t="shared" si="341"/>
        <v>0</v>
      </c>
      <c r="Y1103">
        <f t="shared" si="342"/>
        <v>0</v>
      </c>
      <c r="Z1103">
        <f t="shared" si="343"/>
        <v>0</v>
      </c>
      <c r="AA1103">
        <f t="shared" si="344"/>
        <v>0</v>
      </c>
      <c r="AB1103">
        <f t="shared" si="345"/>
        <v>0</v>
      </c>
      <c r="AC1103">
        <f t="shared" si="346"/>
        <v>0</v>
      </c>
      <c r="AD1103">
        <f t="shared" si="351"/>
        <v>0</v>
      </c>
      <c r="AE1103">
        <f t="shared" si="347"/>
        <v>0</v>
      </c>
      <c r="AF1103" s="3">
        <f t="shared" si="348"/>
        <v>0</v>
      </c>
      <c r="AH1103">
        <f t="shared" si="349"/>
        <v>0</v>
      </c>
    </row>
    <row r="1104" spans="1:34" hidden="1" outlineLevel="2" x14ac:dyDescent="0.25">
      <c r="B1104" t="s">
        <v>699</v>
      </c>
      <c r="C1104" s="73">
        <f>C1102</f>
        <v>2</v>
      </c>
      <c r="D1104" s="73" t="s">
        <v>693</v>
      </c>
      <c r="E1104" s="73">
        <f t="shared" ref="E1104:H1105" si="353">E1102</f>
        <v>6</v>
      </c>
      <c r="F1104" s="73">
        <f t="shared" si="353"/>
        <v>9</v>
      </c>
      <c r="G1104" s="73">
        <f t="shared" si="353"/>
        <v>40</v>
      </c>
      <c r="H1104" s="73">
        <f t="shared" si="353"/>
        <v>0</v>
      </c>
      <c r="M1104" s="2"/>
      <c r="N1104" s="73">
        <f>N1102</f>
        <v>0</v>
      </c>
      <c r="O1104" s="73" t="str">
        <f>O1102</f>
        <v>N</v>
      </c>
      <c r="P1104" s="45" t="str">
        <f t="shared" si="352"/>
        <v>Beide</v>
      </c>
      <c r="Q1104" s="73"/>
      <c r="R1104" s="73"/>
      <c r="S1104" s="73"/>
      <c r="T1104" s="73">
        <f>T1102</f>
        <v>4</v>
      </c>
      <c r="V1104" s="74">
        <f>V1102*3</f>
        <v>81000</v>
      </c>
      <c r="X1104">
        <f t="shared" ref="X1104:X1105" si="354">C1104*(I1104+J1104+K1104+L1104)/(1+H1104)</f>
        <v>0</v>
      </c>
      <c r="Y1104">
        <f t="shared" ref="Y1104:Y1105" si="355">Q1104*(I1104+J1104)+M1104/G1104</f>
        <v>0</v>
      </c>
      <c r="Z1104">
        <f t="shared" ref="Z1104:Z1105" si="356">R1104*(I1104+J1104)+M1104/G1104</f>
        <v>0</v>
      </c>
      <c r="AA1104">
        <f t="shared" ref="AA1104:AA1105" si="357">S1104*(I1104+J1104+K1104+L1104)+T1104*(M1104/G1104)</f>
        <v>0</v>
      </c>
      <c r="AB1104">
        <f t="shared" ref="AB1104:AB1105" si="358">15*M1104/G1104</f>
        <v>0</v>
      </c>
      <c r="AC1104">
        <f t="shared" ref="AC1104:AC1105" si="359">E1104*(I1104+J1104+K1104+L1104)/(H1104+1)</f>
        <v>0</v>
      </c>
      <c r="AD1104">
        <f t="shared" si="351"/>
        <v>0</v>
      </c>
      <c r="AE1104">
        <f t="shared" ref="AE1104:AE1105" si="360">IF(AD1104&gt;0,S1104*(I1104+J1104)*0.25,0)</f>
        <v>0</v>
      </c>
      <c r="AF1104" s="3">
        <f t="shared" ref="AF1104:AF1105" si="361">U1104*(I1104+J1104+K1104+L1104)+V1104/G1104*M1104</f>
        <v>0</v>
      </c>
      <c r="AH1104">
        <f t="shared" ref="AH1104:AH1105" si="362">(K1104+L1104)*Q1104*1.1</f>
        <v>0</v>
      </c>
    </row>
    <row r="1105" spans="2:34" hidden="1" outlineLevel="2" x14ac:dyDescent="0.25">
      <c r="B1105" t="s">
        <v>700</v>
      </c>
      <c r="C1105" s="73">
        <f>C1103</f>
        <v>2</v>
      </c>
      <c r="D1105" s="73" t="s">
        <v>693</v>
      </c>
      <c r="E1105" s="73">
        <f t="shared" si="353"/>
        <v>3</v>
      </c>
      <c r="F1105" s="73">
        <f t="shared" si="353"/>
        <v>21</v>
      </c>
      <c r="G1105" s="73">
        <f t="shared" si="353"/>
        <v>33</v>
      </c>
      <c r="H1105" s="73">
        <f t="shared" si="353"/>
        <v>0</v>
      </c>
      <c r="M1105" s="2"/>
      <c r="N1105" s="73">
        <f>N1103</f>
        <v>0</v>
      </c>
      <c r="O1105" s="73" t="str">
        <f>O1103</f>
        <v>N</v>
      </c>
      <c r="P1105" s="45" t="str">
        <f t="shared" si="352"/>
        <v>Beide</v>
      </c>
      <c r="Q1105" s="73"/>
      <c r="R1105" s="73"/>
      <c r="S1105" s="73"/>
      <c r="T1105" s="73">
        <f>T1103</f>
        <v>4</v>
      </c>
      <c r="V1105" s="74">
        <f>V1103*3</f>
        <v>90000</v>
      </c>
      <c r="X1105">
        <f t="shared" si="354"/>
        <v>0</v>
      </c>
      <c r="Y1105">
        <f t="shared" si="355"/>
        <v>0</v>
      </c>
      <c r="Z1105">
        <f t="shared" si="356"/>
        <v>0</v>
      </c>
      <c r="AA1105">
        <f t="shared" si="357"/>
        <v>0</v>
      </c>
      <c r="AB1105">
        <f t="shared" si="358"/>
        <v>0</v>
      </c>
      <c r="AC1105">
        <f t="shared" si="359"/>
        <v>0</v>
      </c>
      <c r="AD1105">
        <f t="shared" si="351"/>
        <v>0</v>
      </c>
      <c r="AE1105">
        <f t="shared" si="360"/>
        <v>0</v>
      </c>
      <c r="AF1105" s="3">
        <f t="shared" si="361"/>
        <v>0</v>
      </c>
      <c r="AH1105">
        <f t="shared" si="362"/>
        <v>0</v>
      </c>
    </row>
    <row r="1106" spans="2:34" hidden="1" outlineLevel="2" x14ac:dyDescent="0.25">
      <c r="B1106" t="s">
        <v>279</v>
      </c>
      <c r="C1106" s="73">
        <f>C1103</f>
        <v>2</v>
      </c>
      <c r="D1106" s="73" t="s">
        <v>683</v>
      </c>
      <c r="E1106" s="73">
        <f t="shared" ref="E1106:H1106" si="363">E1103</f>
        <v>3</v>
      </c>
      <c r="F1106" s="73">
        <f t="shared" si="363"/>
        <v>21</v>
      </c>
      <c r="G1106" s="73">
        <f t="shared" si="363"/>
        <v>33</v>
      </c>
      <c r="H1106" s="73">
        <f t="shared" si="363"/>
        <v>0</v>
      </c>
      <c r="M1106" s="2"/>
      <c r="N1106" s="73">
        <f t="shared" ref="N1106:O1106" si="364">N1103</f>
        <v>0</v>
      </c>
      <c r="O1106" s="73" t="str">
        <f t="shared" si="364"/>
        <v>N</v>
      </c>
      <c r="P1106" s="45" t="str">
        <f t="shared" si="352"/>
        <v>Beide</v>
      </c>
      <c r="T1106" s="73">
        <f>T1102</f>
        <v>4</v>
      </c>
      <c r="V1106" s="74">
        <f>V1103*1.5</f>
        <v>45000</v>
      </c>
      <c r="X1106">
        <f t="shared" si="341"/>
        <v>0</v>
      </c>
      <c r="Y1106">
        <f t="shared" si="342"/>
        <v>0</v>
      </c>
      <c r="Z1106">
        <f t="shared" si="343"/>
        <v>0</v>
      </c>
      <c r="AA1106">
        <f t="shared" si="344"/>
        <v>0</v>
      </c>
      <c r="AB1106">
        <f t="shared" si="345"/>
        <v>0</v>
      </c>
      <c r="AC1106">
        <f t="shared" si="346"/>
        <v>0</v>
      </c>
      <c r="AD1106">
        <f t="shared" si="351"/>
        <v>0</v>
      </c>
      <c r="AE1106">
        <f t="shared" si="347"/>
        <v>0</v>
      </c>
      <c r="AF1106" s="3">
        <f t="shared" si="348"/>
        <v>0</v>
      </c>
      <c r="AH1106">
        <f t="shared" si="349"/>
        <v>0</v>
      </c>
    </row>
    <row r="1107" spans="2:34" hidden="1" outlineLevel="2" x14ac:dyDescent="0.25">
      <c r="B1107" t="s">
        <v>473</v>
      </c>
      <c r="C1107" s="73">
        <f>C1103</f>
        <v>2</v>
      </c>
      <c r="D1107" s="73" t="s">
        <v>684</v>
      </c>
      <c r="E1107" s="73">
        <f>E1103</f>
        <v>3</v>
      </c>
      <c r="F1107" s="73">
        <f>F1103</f>
        <v>21</v>
      </c>
      <c r="G1107" s="73">
        <f>G1103</f>
        <v>33</v>
      </c>
      <c r="H1107" s="73">
        <f>H1103</f>
        <v>0</v>
      </c>
      <c r="M1107" s="2"/>
      <c r="N1107" s="73">
        <f>N1103</f>
        <v>0</v>
      </c>
      <c r="O1107" s="73" t="str">
        <f>O1103</f>
        <v>N</v>
      </c>
      <c r="P1107" s="45" t="str">
        <f t="shared" si="352"/>
        <v>Beide</v>
      </c>
      <c r="T1107" s="73">
        <f>T1103</f>
        <v>4</v>
      </c>
      <c r="V1107" s="74">
        <f>V1103*2</f>
        <v>60000</v>
      </c>
      <c r="X1107">
        <f t="shared" si="341"/>
        <v>0</v>
      </c>
      <c r="Y1107">
        <f t="shared" si="342"/>
        <v>0</v>
      </c>
      <c r="Z1107">
        <f t="shared" si="343"/>
        <v>0</v>
      </c>
      <c r="AA1107">
        <f t="shared" si="344"/>
        <v>0</v>
      </c>
      <c r="AB1107">
        <f t="shared" si="345"/>
        <v>0</v>
      </c>
      <c r="AC1107">
        <f t="shared" si="346"/>
        <v>0</v>
      </c>
      <c r="AD1107">
        <f t="shared" si="351"/>
        <v>0</v>
      </c>
      <c r="AE1107">
        <f t="shared" si="347"/>
        <v>0</v>
      </c>
      <c r="AF1107" s="3">
        <f t="shared" si="348"/>
        <v>0</v>
      </c>
      <c r="AH1107">
        <f t="shared" si="349"/>
        <v>0</v>
      </c>
    </row>
    <row r="1108" spans="2:34" hidden="1" outlineLevel="2" x14ac:dyDescent="0.25">
      <c r="B1108" t="s">
        <v>476</v>
      </c>
      <c r="C1108" s="73">
        <f>C1103</f>
        <v>2</v>
      </c>
      <c r="D1108" s="73" t="s">
        <v>684</v>
      </c>
      <c r="E1108" s="73">
        <f>E1103</f>
        <v>3</v>
      </c>
      <c r="F1108" s="73">
        <f>F1103</f>
        <v>21</v>
      </c>
      <c r="G1108" s="73">
        <f>G1103/2</f>
        <v>16.5</v>
      </c>
      <c r="H1108" s="73">
        <f>H1103</f>
        <v>0</v>
      </c>
      <c r="M1108" s="2"/>
      <c r="N1108" s="73">
        <f>N1103</f>
        <v>0</v>
      </c>
      <c r="O1108" s="73" t="str">
        <f>O1103</f>
        <v>N</v>
      </c>
      <c r="P1108" s="45" t="str">
        <f t="shared" si="352"/>
        <v>Beide</v>
      </c>
      <c r="T1108" s="73">
        <f>T1103</f>
        <v>4</v>
      </c>
      <c r="V1108" s="74">
        <f>V1103*3</f>
        <v>90000</v>
      </c>
      <c r="X1108">
        <f t="shared" si="341"/>
        <v>0</v>
      </c>
      <c r="Y1108">
        <f t="shared" si="342"/>
        <v>0</v>
      </c>
      <c r="Z1108">
        <f t="shared" si="343"/>
        <v>0</v>
      </c>
      <c r="AA1108">
        <f t="shared" si="344"/>
        <v>0</v>
      </c>
      <c r="AB1108">
        <f t="shared" si="345"/>
        <v>0</v>
      </c>
      <c r="AC1108">
        <f t="shared" si="346"/>
        <v>0</v>
      </c>
      <c r="AD1108">
        <f t="shared" si="351"/>
        <v>0</v>
      </c>
      <c r="AE1108">
        <f t="shared" si="347"/>
        <v>0</v>
      </c>
      <c r="AF1108" s="3">
        <f t="shared" si="348"/>
        <v>0</v>
      </c>
      <c r="AH1108">
        <f t="shared" si="349"/>
        <v>0</v>
      </c>
    </row>
    <row r="1109" spans="2:34" hidden="1" outlineLevel="2" x14ac:dyDescent="0.25">
      <c r="B1109" t="s">
        <v>475</v>
      </c>
      <c r="C1109" s="73">
        <f>C1103</f>
        <v>2</v>
      </c>
      <c r="D1109" s="73" t="s">
        <v>684</v>
      </c>
      <c r="E1109" s="73">
        <f>E1103</f>
        <v>3</v>
      </c>
      <c r="F1109" s="73">
        <f>F1103</f>
        <v>21</v>
      </c>
      <c r="G1109" s="73">
        <f>G1103/2</f>
        <v>16.5</v>
      </c>
      <c r="H1109" s="73">
        <f>H1103</f>
        <v>0</v>
      </c>
      <c r="M1109" s="2"/>
      <c r="N1109" s="73">
        <f>N1103</f>
        <v>0</v>
      </c>
      <c r="O1109" s="73" t="str">
        <f>O1103</f>
        <v>N</v>
      </c>
      <c r="P1109" s="45" t="str">
        <f t="shared" si="352"/>
        <v>Beide</v>
      </c>
      <c r="T1109" s="73">
        <f>T1103</f>
        <v>4</v>
      </c>
      <c r="V1109" s="74">
        <f>V1103</f>
        <v>30000</v>
      </c>
      <c r="X1109">
        <f t="shared" si="341"/>
        <v>0</v>
      </c>
      <c r="Y1109">
        <f t="shared" si="342"/>
        <v>0</v>
      </c>
      <c r="Z1109">
        <f t="shared" si="343"/>
        <v>0</v>
      </c>
      <c r="AA1109">
        <f t="shared" si="344"/>
        <v>0</v>
      </c>
      <c r="AB1109">
        <f t="shared" si="345"/>
        <v>0</v>
      </c>
      <c r="AC1109">
        <f t="shared" si="346"/>
        <v>0</v>
      </c>
      <c r="AD1109">
        <f t="shared" si="351"/>
        <v>0</v>
      </c>
      <c r="AE1109">
        <f t="shared" si="347"/>
        <v>0</v>
      </c>
      <c r="AF1109" s="3">
        <f t="shared" si="348"/>
        <v>0</v>
      </c>
      <c r="AH1109">
        <f t="shared" si="349"/>
        <v>0</v>
      </c>
    </row>
    <row r="1110" spans="2:34" hidden="1" outlineLevel="2" x14ac:dyDescent="0.25">
      <c r="B1110" t="s">
        <v>474</v>
      </c>
      <c r="C1110" s="73">
        <f>C1103</f>
        <v>2</v>
      </c>
      <c r="D1110" s="73" t="s">
        <v>684</v>
      </c>
      <c r="E1110" s="73">
        <f>E1103</f>
        <v>3</v>
      </c>
      <c r="F1110" s="73">
        <f>F1103</f>
        <v>21</v>
      </c>
      <c r="G1110" s="73">
        <f>G1103/2</f>
        <v>16.5</v>
      </c>
      <c r="H1110" s="73">
        <f>H1103</f>
        <v>0</v>
      </c>
      <c r="M1110" s="2"/>
      <c r="N1110" s="73">
        <f>N1103</f>
        <v>0</v>
      </c>
      <c r="O1110" s="73" t="str">
        <f>O1103</f>
        <v>N</v>
      </c>
      <c r="P1110" s="45" t="str">
        <f t="shared" si="352"/>
        <v>Beide</v>
      </c>
      <c r="T1110" s="73">
        <f>T1103</f>
        <v>4</v>
      </c>
      <c r="V1110" s="74">
        <f>V1103*4</f>
        <v>120000</v>
      </c>
      <c r="X1110">
        <f t="shared" si="341"/>
        <v>0</v>
      </c>
      <c r="Y1110">
        <f t="shared" si="342"/>
        <v>0</v>
      </c>
      <c r="Z1110">
        <f t="shared" si="343"/>
        <v>0</v>
      </c>
      <c r="AA1110">
        <f t="shared" si="344"/>
        <v>0</v>
      </c>
      <c r="AB1110">
        <f t="shared" si="345"/>
        <v>0</v>
      </c>
      <c r="AC1110">
        <f t="shared" si="346"/>
        <v>0</v>
      </c>
      <c r="AD1110">
        <f t="shared" si="351"/>
        <v>0</v>
      </c>
      <c r="AE1110">
        <f t="shared" si="347"/>
        <v>0</v>
      </c>
      <c r="AF1110" s="3">
        <f t="shared" si="348"/>
        <v>0</v>
      </c>
      <c r="AH1110">
        <f t="shared" si="349"/>
        <v>0</v>
      </c>
    </row>
    <row r="1111" spans="2:34" hidden="1" outlineLevel="2" x14ac:dyDescent="0.25">
      <c r="B1111" t="s">
        <v>480</v>
      </c>
      <c r="C1111" s="73">
        <f>C1103</f>
        <v>2</v>
      </c>
      <c r="D1111" s="73" t="s">
        <v>684</v>
      </c>
      <c r="E1111" s="73">
        <f>E1103</f>
        <v>3</v>
      </c>
      <c r="F1111" s="73">
        <f>F1103</f>
        <v>21</v>
      </c>
      <c r="G1111" s="73">
        <f>G1103/2</f>
        <v>16.5</v>
      </c>
      <c r="H1111" s="73">
        <f>H1103</f>
        <v>0</v>
      </c>
      <c r="M1111" s="2"/>
      <c r="N1111" s="73">
        <f>N1103</f>
        <v>0</v>
      </c>
      <c r="O1111" s="73" t="str">
        <f>O1103</f>
        <v>N</v>
      </c>
      <c r="P1111" s="45" t="str">
        <f t="shared" si="352"/>
        <v>Beide</v>
      </c>
      <c r="T1111" s="73">
        <f>T1103</f>
        <v>4</v>
      </c>
      <c r="V1111" s="74">
        <f>V1103*2.5</f>
        <v>75000</v>
      </c>
      <c r="X1111">
        <f t="shared" si="341"/>
        <v>0</v>
      </c>
      <c r="Y1111">
        <f t="shared" si="342"/>
        <v>0</v>
      </c>
      <c r="Z1111">
        <f t="shared" si="343"/>
        <v>0</v>
      </c>
      <c r="AA1111">
        <f t="shared" si="344"/>
        <v>0</v>
      </c>
      <c r="AB1111">
        <f t="shared" si="345"/>
        <v>0</v>
      </c>
      <c r="AC1111">
        <f t="shared" si="346"/>
        <v>0</v>
      </c>
      <c r="AD1111">
        <f t="shared" si="351"/>
        <v>0</v>
      </c>
      <c r="AE1111">
        <f t="shared" si="347"/>
        <v>0</v>
      </c>
      <c r="AF1111" s="3">
        <f t="shared" si="348"/>
        <v>0</v>
      </c>
      <c r="AH1111">
        <f t="shared" si="349"/>
        <v>0</v>
      </c>
    </row>
    <row r="1112" spans="2:34" hidden="1" outlineLevel="2" x14ac:dyDescent="0.25">
      <c r="B1112" t="s">
        <v>481</v>
      </c>
      <c r="C1112" s="73">
        <f>C1103</f>
        <v>2</v>
      </c>
      <c r="D1112" s="73" t="s">
        <v>684</v>
      </c>
      <c r="E1112" s="73">
        <f>E1103</f>
        <v>3</v>
      </c>
      <c r="F1112" s="73">
        <f>F1103</f>
        <v>21</v>
      </c>
      <c r="G1112" s="73">
        <f>G1103/2</f>
        <v>16.5</v>
      </c>
      <c r="H1112" s="73">
        <f>H1103</f>
        <v>0</v>
      </c>
      <c r="M1112" s="2"/>
      <c r="N1112" s="73">
        <f>N1103</f>
        <v>0</v>
      </c>
      <c r="O1112" s="73" t="str">
        <f>O1103</f>
        <v>N</v>
      </c>
      <c r="P1112" s="45" t="str">
        <f t="shared" si="352"/>
        <v>Beide</v>
      </c>
      <c r="T1112" s="73">
        <f>T1103</f>
        <v>4</v>
      </c>
      <c r="V1112" s="74">
        <f>V1103*2</f>
        <v>60000</v>
      </c>
      <c r="X1112">
        <f t="shared" si="341"/>
        <v>0</v>
      </c>
      <c r="Y1112">
        <f t="shared" si="342"/>
        <v>0</v>
      </c>
      <c r="Z1112">
        <f t="shared" si="343"/>
        <v>0</v>
      </c>
      <c r="AA1112">
        <f t="shared" si="344"/>
        <v>0</v>
      </c>
      <c r="AB1112">
        <f t="shared" si="345"/>
        <v>0</v>
      </c>
      <c r="AC1112">
        <f t="shared" si="346"/>
        <v>0</v>
      </c>
      <c r="AD1112">
        <f t="shared" si="351"/>
        <v>0</v>
      </c>
      <c r="AE1112">
        <f t="shared" si="347"/>
        <v>0</v>
      </c>
      <c r="AF1112" s="3">
        <f t="shared" si="348"/>
        <v>0</v>
      </c>
      <c r="AH1112">
        <f t="shared" si="349"/>
        <v>0</v>
      </c>
    </row>
    <row r="1113" spans="2:34" hidden="1" outlineLevel="2" x14ac:dyDescent="0.25">
      <c r="B1113" t="s">
        <v>485</v>
      </c>
      <c r="C1113" s="73">
        <f>C1102</f>
        <v>2</v>
      </c>
      <c r="D1113" s="73" t="s">
        <v>684</v>
      </c>
      <c r="E1113" s="73">
        <f>E1102</f>
        <v>6</v>
      </c>
      <c r="F1113" s="73">
        <f>F1102</f>
        <v>9</v>
      </c>
      <c r="G1113" s="73">
        <f>G1102</f>
        <v>40</v>
      </c>
      <c r="H1113" s="73">
        <f>H1102</f>
        <v>0</v>
      </c>
      <c r="M1113" s="2"/>
      <c r="N1113" s="73">
        <f>N1102</f>
        <v>0</v>
      </c>
      <c r="O1113" s="73" t="str">
        <f>O1102</f>
        <v>N</v>
      </c>
      <c r="P1113" s="45" t="str">
        <f t="shared" si="352"/>
        <v>Beide</v>
      </c>
      <c r="T1113" s="73">
        <f>T1102</f>
        <v>4</v>
      </c>
      <c r="V1113" s="3">
        <f>V1102*2</f>
        <v>54000</v>
      </c>
      <c r="X1113">
        <f t="shared" si="341"/>
        <v>0</v>
      </c>
      <c r="Y1113">
        <f t="shared" si="342"/>
        <v>0</v>
      </c>
      <c r="Z1113">
        <f t="shared" si="343"/>
        <v>0</v>
      </c>
      <c r="AA1113">
        <f t="shared" si="344"/>
        <v>0</v>
      </c>
      <c r="AB1113">
        <f t="shared" si="345"/>
        <v>0</v>
      </c>
      <c r="AC1113">
        <f t="shared" si="346"/>
        <v>0</v>
      </c>
      <c r="AD1113">
        <f t="shared" si="351"/>
        <v>0</v>
      </c>
      <c r="AE1113">
        <f t="shared" si="347"/>
        <v>0</v>
      </c>
      <c r="AF1113" s="3">
        <f t="shared" si="348"/>
        <v>0</v>
      </c>
      <c r="AH1113">
        <f t="shared" si="349"/>
        <v>0</v>
      </c>
    </row>
    <row r="1114" spans="2:34" hidden="1" outlineLevel="2" x14ac:dyDescent="0.25">
      <c r="B1114" t="s">
        <v>486</v>
      </c>
      <c r="C1114" s="73">
        <f>C1102</f>
        <v>2</v>
      </c>
      <c r="D1114" s="73" t="s">
        <v>684</v>
      </c>
      <c r="E1114" s="73">
        <f t="shared" ref="E1114:H1115" si="365">E1102</f>
        <v>6</v>
      </c>
      <c r="F1114" s="73">
        <f t="shared" si="365"/>
        <v>9</v>
      </c>
      <c r="G1114" s="73">
        <f t="shared" si="365"/>
        <v>40</v>
      </c>
      <c r="H1114" s="73">
        <f t="shared" si="365"/>
        <v>0</v>
      </c>
      <c r="M1114" s="2"/>
      <c r="N1114" s="73">
        <f>N1102</f>
        <v>0</v>
      </c>
      <c r="O1114" s="73" t="str">
        <f>O1102</f>
        <v>N</v>
      </c>
      <c r="P1114" s="45" t="str">
        <f t="shared" si="352"/>
        <v>Beide</v>
      </c>
      <c r="T1114" s="73">
        <f>T1102</f>
        <v>4</v>
      </c>
      <c r="V1114" s="3">
        <f>V1102*5</f>
        <v>135000</v>
      </c>
      <c r="X1114">
        <f t="shared" si="341"/>
        <v>0</v>
      </c>
      <c r="Y1114">
        <f t="shared" si="342"/>
        <v>0</v>
      </c>
      <c r="Z1114">
        <f t="shared" si="343"/>
        <v>0</v>
      </c>
      <c r="AA1114">
        <f t="shared" si="344"/>
        <v>0</v>
      </c>
      <c r="AB1114">
        <f t="shared" si="345"/>
        <v>0</v>
      </c>
      <c r="AC1114">
        <f t="shared" si="346"/>
        <v>0</v>
      </c>
      <c r="AD1114">
        <f t="shared" si="351"/>
        <v>0</v>
      </c>
      <c r="AE1114">
        <f t="shared" si="347"/>
        <v>0</v>
      </c>
      <c r="AF1114" s="3">
        <f t="shared" si="348"/>
        <v>0</v>
      </c>
      <c r="AH1114">
        <f t="shared" si="349"/>
        <v>0</v>
      </c>
    </row>
    <row r="1115" spans="2:34" hidden="1" outlineLevel="2" x14ac:dyDescent="0.25">
      <c r="B1115" t="s">
        <v>487</v>
      </c>
      <c r="C1115" s="73">
        <f>C1103</f>
        <v>2</v>
      </c>
      <c r="D1115" s="73" t="s">
        <v>684</v>
      </c>
      <c r="E1115" s="73">
        <f t="shared" si="365"/>
        <v>3</v>
      </c>
      <c r="F1115" s="73">
        <f t="shared" si="365"/>
        <v>21</v>
      </c>
      <c r="G1115" s="73">
        <f t="shared" si="365"/>
        <v>33</v>
      </c>
      <c r="H1115" s="73">
        <f t="shared" si="365"/>
        <v>0</v>
      </c>
      <c r="M1115" s="2"/>
      <c r="N1115" s="73">
        <f>N1103</f>
        <v>0</v>
      </c>
      <c r="O1115" s="73" t="str">
        <f>O1103</f>
        <v>N</v>
      </c>
      <c r="P1115" s="45" t="str">
        <f t="shared" si="352"/>
        <v>Beide</v>
      </c>
      <c r="T1115" s="73">
        <f>T1103</f>
        <v>4</v>
      </c>
      <c r="V1115" s="3">
        <f>V1103*5</f>
        <v>150000</v>
      </c>
      <c r="X1115">
        <f t="shared" si="341"/>
        <v>0</v>
      </c>
      <c r="Y1115">
        <f t="shared" si="342"/>
        <v>0</v>
      </c>
      <c r="Z1115">
        <f t="shared" si="343"/>
        <v>0</v>
      </c>
      <c r="AA1115">
        <f t="shared" si="344"/>
        <v>0</v>
      </c>
      <c r="AB1115">
        <f t="shared" si="345"/>
        <v>0</v>
      </c>
      <c r="AC1115">
        <f t="shared" si="346"/>
        <v>0</v>
      </c>
      <c r="AD1115">
        <f t="shared" si="351"/>
        <v>0</v>
      </c>
      <c r="AE1115">
        <f t="shared" si="347"/>
        <v>0</v>
      </c>
      <c r="AF1115" s="3">
        <f t="shared" si="348"/>
        <v>0</v>
      </c>
      <c r="AH1115">
        <f t="shared" si="349"/>
        <v>0</v>
      </c>
    </row>
    <row r="1116" spans="2:34" hidden="1" outlineLevel="2" x14ac:dyDescent="0.25">
      <c r="B1116" t="s">
        <v>488</v>
      </c>
      <c r="C1116" s="73">
        <f>C1102</f>
        <v>2</v>
      </c>
      <c r="D1116" s="73" t="s">
        <v>684</v>
      </c>
      <c r="E1116" s="73">
        <f t="shared" ref="E1116:H1117" si="366">E1102</f>
        <v>6</v>
      </c>
      <c r="F1116" s="73">
        <f t="shared" si="366"/>
        <v>9</v>
      </c>
      <c r="G1116" s="73">
        <f t="shared" si="366"/>
        <v>40</v>
      </c>
      <c r="H1116" s="73">
        <f t="shared" si="366"/>
        <v>0</v>
      </c>
      <c r="M1116" s="2"/>
      <c r="N1116" s="73">
        <f>N1102</f>
        <v>0</v>
      </c>
      <c r="O1116" s="73" t="str">
        <f>O1102</f>
        <v>N</v>
      </c>
      <c r="P1116" s="45" t="str">
        <f t="shared" si="352"/>
        <v>Beide</v>
      </c>
      <c r="T1116" s="73">
        <f>T1102</f>
        <v>4</v>
      </c>
      <c r="V1116" s="3">
        <f>V1102*4</f>
        <v>108000</v>
      </c>
      <c r="X1116">
        <f t="shared" si="341"/>
        <v>0</v>
      </c>
      <c r="Y1116">
        <f t="shared" si="342"/>
        <v>0</v>
      </c>
      <c r="Z1116">
        <f t="shared" si="343"/>
        <v>0</v>
      </c>
      <c r="AA1116">
        <f t="shared" si="344"/>
        <v>0</v>
      </c>
      <c r="AB1116">
        <f t="shared" si="345"/>
        <v>0</v>
      </c>
      <c r="AC1116">
        <f t="shared" si="346"/>
        <v>0</v>
      </c>
      <c r="AD1116">
        <f t="shared" si="351"/>
        <v>0</v>
      </c>
      <c r="AE1116">
        <f t="shared" si="347"/>
        <v>0</v>
      </c>
      <c r="AF1116" s="3">
        <f t="shared" si="348"/>
        <v>0</v>
      </c>
      <c r="AH1116">
        <f t="shared" si="349"/>
        <v>0</v>
      </c>
    </row>
    <row r="1117" spans="2:34" hidden="1" outlineLevel="2" x14ac:dyDescent="0.25">
      <c r="B1117" t="s">
        <v>489</v>
      </c>
      <c r="C1117" s="73">
        <f>C1103</f>
        <v>2</v>
      </c>
      <c r="D1117" s="73" t="s">
        <v>684</v>
      </c>
      <c r="E1117" s="73">
        <f t="shared" si="366"/>
        <v>3</v>
      </c>
      <c r="F1117" s="73">
        <f t="shared" si="366"/>
        <v>21</v>
      </c>
      <c r="G1117" s="73">
        <f t="shared" si="366"/>
        <v>33</v>
      </c>
      <c r="H1117" s="73">
        <f t="shared" si="366"/>
        <v>0</v>
      </c>
      <c r="M1117" s="2"/>
      <c r="N1117" s="73">
        <f>N1103</f>
        <v>0</v>
      </c>
      <c r="O1117" s="73" t="str">
        <f>O1103</f>
        <v>N</v>
      </c>
      <c r="P1117" s="45" t="str">
        <f t="shared" si="352"/>
        <v>Beide</v>
      </c>
      <c r="T1117" s="73">
        <f>T1103</f>
        <v>4</v>
      </c>
      <c r="V1117" s="3">
        <f>V1103*4</f>
        <v>120000</v>
      </c>
      <c r="X1117">
        <f t="shared" si="341"/>
        <v>0</v>
      </c>
      <c r="Y1117">
        <f t="shared" si="342"/>
        <v>0</v>
      </c>
      <c r="Z1117">
        <f t="shared" si="343"/>
        <v>0</v>
      </c>
      <c r="AA1117">
        <f t="shared" si="344"/>
        <v>0</v>
      </c>
      <c r="AB1117">
        <f t="shared" si="345"/>
        <v>0</v>
      </c>
      <c r="AC1117">
        <f t="shared" si="346"/>
        <v>0</v>
      </c>
      <c r="AD1117">
        <f t="shared" si="351"/>
        <v>0</v>
      </c>
      <c r="AE1117">
        <f t="shared" si="347"/>
        <v>0</v>
      </c>
      <c r="AF1117" s="3">
        <f t="shared" si="348"/>
        <v>0</v>
      </c>
      <c r="AH1117">
        <f t="shared" si="349"/>
        <v>0</v>
      </c>
    </row>
    <row r="1118" spans="2:34" hidden="1" outlineLevel="2" x14ac:dyDescent="0.25">
      <c r="B1118" t="s">
        <v>695</v>
      </c>
      <c r="C1118" s="73">
        <f>C1102</f>
        <v>2</v>
      </c>
      <c r="D1118" s="73" t="s">
        <v>684</v>
      </c>
      <c r="E1118" s="73">
        <f t="shared" ref="E1118:H1119" si="367">E1102</f>
        <v>6</v>
      </c>
      <c r="F1118" s="73">
        <f t="shared" si="367"/>
        <v>9</v>
      </c>
      <c r="G1118" s="73">
        <f t="shared" si="367"/>
        <v>40</v>
      </c>
      <c r="H1118" s="73">
        <f t="shared" si="367"/>
        <v>0</v>
      </c>
      <c r="M1118" s="2"/>
      <c r="N1118" s="73">
        <f>N1102</f>
        <v>0</v>
      </c>
      <c r="O1118" s="73" t="str">
        <f>O1102</f>
        <v>N</v>
      </c>
      <c r="P1118" s="45" t="str">
        <f t="shared" si="352"/>
        <v>Beide</v>
      </c>
      <c r="T1118" s="73">
        <f>T1102</f>
        <v>4</v>
      </c>
      <c r="V1118" s="74">
        <f>V1102*2</f>
        <v>54000</v>
      </c>
      <c r="X1118">
        <f t="shared" si="341"/>
        <v>0</v>
      </c>
      <c r="Y1118">
        <f t="shared" si="342"/>
        <v>0</v>
      </c>
      <c r="Z1118">
        <f t="shared" si="343"/>
        <v>0</v>
      </c>
      <c r="AA1118">
        <f t="shared" si="344"/>
        <v>0</v>
      </c>
      <c r="AB1118">
        <f t="shared" si="345"/>
        <v>0</v>
      </c>
      <c r="AC1118">
        <f t="shared" si="346"/>
        <v>0</v>
      </c>
      <c r="AD1118">
        <f t="shared" si="351"/>
        <v>0</v>
      </c>
      <c r="AE1118">
        <f t="shared" si="347"/>
        <v>0</v>
      </c>
      <c r="AF1118" s="3">
        <f t="shared" si="348"/>
        <v>0</v>
      </c>
      <c r="AH1118">
        <f t="shared" si="349"/>
        <v>0</v>
      </c>
    </row>
    <row r="1119" spans="2:34" hidden="1" outlineLevel="2" x14ac:dyDescent="0.25">
      <c r="B1119" t="s">
        <v>696</v>
      </c>
      <c r="C1119" s="73">
        <f>C1103</f>
        <v>2</v>
      </c>
      <c r="D1119" s="73" t="s">
        <v>684</v>
      </c>
      <c r="E1119" s="73">
        <f t="shared" si="367"/>
        <v>3</v>
      </c>
      <c r="F1119" s="73">
        <f t="shared" si="367"/>
        <v>21</v>
      </c>
      <c r="G1119" s="73">
        <f t="shared" si="367"/>
        <v>33</v>
      </c>
      <c r="H1119" s="73">
        <f t="shared" si="367"/>
        <v>0</v>
      </c>
      <c r="M1119" s="2"/>
      <c r="N1119" s="73">
        <f>N1103</f>
        <v>0</v>
      </c>
      <c r="O1119" s="73" t="str">
        <f>O1103</f>
        <v>N</v>
      </c>
      <c r="P1119" s="45" t="str">
        <f t="shared" si="352"/>
        <v>Beide</v>
      </c>
      <c r="Q1119" s="73"/>
      <c r="R1119" s="73"/>
      <c r="S1119" s="73"/>
      <c r="T1119" s="73">
        <f>T1103</f>
        <v>4</v>
      </c>
      <c r="V1119" s="74">
        <f>V1103*2</f>
        <v>60000</v>
      </c>
      <c r="X1119">
        <f t="shared" ref="X1119" si="368">C1119*(I1119+J1119+K1119+L1119)/(1+H1119)</f>
        <v>0</v>
      </c>
      <c r="Y1119">
        <f t="shared" ref="Y1119" si="369">Q1119*(I1119+J1119)+M1119/G1119</f>
        <v>0</v>
      </c>
      <c r="Z1119">
        <f t="shared" ref="Z1119" si="370">R1119*(I1119+J1119)+M1119/G1119</f>
        <v>0</v>
      </c>
      <c r="AA1119">
        <f t="shared" ref="AA1119" si="371">S1119*(I1119+J1119+K1119+L1119)+T1119*(M1119/G1119)</f>
        <v>0</v>
      </c>
      <c r="AB1119">
        <f t="shared" ref="AB1119" si="372">15*M1119/G1119</f>
        <v>0</v>
      </c>
      <c r="AC1119">
        <f t="shared" ref="AC1119" si="373">E1119*(I1119+J1119+K1119+L1119)/(H1119+1)</f>
        <v>0</v>
      </c>
      <c r="AD1119">
        <f t="shared" si="351"/>
        <v>0</v>
      </c>
      <c r="AE1119">
        <f t="shared" ref="AE1119" si="374">IF(AD1119&gt;0,S1119*(I1119+J1119)*0.25,0)</f>
        <v>0</v>
      </c>
      <c r="AF1119" s="3">
        <f t="shared" ref="AF1119" si="375">U1119*(I1119+J1119+K1119+L1119)+V1119/G1119*M1119</f>
        <v>0</v>
      </c>
      <c r="AH1119">
        <f t="shared" ref="AH1119" si="376">(K1119+L1119)*Q1119*1.1</f>
        <v>0</v>
      </c>
    </row>
    <row r="1120" spans="2:34" hidden="1" outlineLevel="2" x14ac:dyDescent="0.25">
      <c r="B1120" t="s">
        <v>490</v>
      </c>
      <c r="C1120" s="73">
        <f>C1102</f>
        <v>2</v>
      </c>
      <c r="D1120" s="73" t="s">
        <v>684</v>
      </c>
      <c r="E1120" s="73">
        <f t="shared" ref="E1120:H1121" si="377">E1102</f>
        <v>6</v>
      </c>
      <c r="F1120" s="73">
        <f t="shared" si="377"/>
        <v>9</v>
      </c>
      <c r="G1120" s="73">
        <f t="shared" si="377"/>
        <v>40</v>
      </c>
      <c r="H1120" s="73">
        <f t="shared" si="377"/>
        <v>0</v>
      </c>
      <c r="M1120" s="2"/>
      <c r="N1120" s="73">
        <f>N1102</f>
        <v>0</v>
      </c>
      <c r="O1120" s="73" t="str">
        <f>O1102</f>
        <v>N</v>
      </c>
      <c r="P1120" s="45" t="str">
        <f t="shared" si="352"/>
        <v>Beide</v>
      </c>
      <c r="T1120" s="73">
        <f>T1102</f>
        <v>4</v>
      </c>
      <c r="V1120" s="3">
        <f>V1102</f>
        <v>27000</v>
      </c>
      <c r="X1120">
        <f t="shared" si="341"/>
        <v>0</v>
      </c>
      <c r="Y1120">
        <f t="shared" si="342"/>
        <v>0</v>
      </c>
      <c r="Z1120">
        <f t="shared" si="343"/>
        <v>0</v>
      </c>
      <c r="AA1120">
        <f t="shared" si="344"/>
        <v>0</v>
      </c>
      <c r="AB1120">
        <f t="shared" si="345"/>
        <v>0</v>
      </c>
      <c r="AC1120">
        <f t="shared" si="346"/>
        <v>0</v>
      </c>
      <c r="AD1120">
        <f t="shared" si="351"/>
        <v>0</v>
      </c>
      <c r="AE1120">
        <f t="shared" si="347"/>
        <v>0</v>
      </c>
      <c r="AF1120" s="3">
        <f t="shared" si="348"/>
        <v>0</v>
      </c>
      <c r="AH1120">
        <f t="shared" si="349"/>
        <v>0</v>
      </c>
    </row>
    <row r="1121" spans="1:34" hidden="1" outlineLevel="2" x14ac:dyDescent="0.25">
      <c r="B1121" t="s">
        <v>491</v>
      </c>
      <c r="C1121" s="73">
        <f>C1103</f>
        <v>2</v>
      </c>
      <c r="D1121" s="73" t="s">
        <v>684</v>
      </c>
      <c r="E1121" s="73">
        <f t="shared" si="377"/>
        <v>3</v>
      </c>
      <c r="F1121" s="73">
        <f t="shared" si="377"/>
        <v>21</v>
      </c>
      <c r="G1121" s="73">
        <f t="shared" si="377"/>
        <v>33</v>
      </c>
      <c r="H1121" s="73">
        <f t="shared" si="377"/>
        <v>0</v>
      </c>
      <c r="M1121" s="2"/>
      <c r="N1121" s="73">
        <f>N1103</f>
        <v>0</v>
      </c>
      <c r="O1121" s="73" t="str">
        <f>O1103</f>
        <v>N</v>
      </c>
      <c r="P1121" s="45" t="str">
        <f t="shared" si="352"/>
        <v>Beide</v>
      </c>
      <c r="T1121" s="73">
        <f>T1103</f>
        <v>4</v>
      </c>
      <c r="V1121" s="3">
        <f>V1103</f>
        <v>30000</v>
      </c>
      <c r="X1121">
        <f t="shared" si="341"/>
        <v>0</v>
      </c>
      <c r="Y1121">
        <f t="shared" si="342"/>
        <v>0</v>
      </c>
      <c r="Z1121">
        <f t="shared" si="343"/>
        <v>0</v>
      </c>
      <c r="AA1121">
        <f t="shared" si="344"/>
        <v>0</v>
      </c>
      <c r="AB1121">
        <f t="shared" si="345"/>
        <v>0</v>
      </c>
      <c r="AC1121">
        <f t="shared" si="346"/>
        <v>0</v>
      </c>
      <c r="AD1121">
        <f t="shared" si="351"/>
        <v>0</v>
      </c>
      <c r="AE1121">
        <f t="shared" si="347"/>
        <v>0</v>
      </c>
      <c r="AF1121" s="3">
        <f t="shared" si="348"/>
        <v>0</v>
      </c>
      <c r="AH1121">
        <f t="shared" si="349"/>
        <v>0</v>
      </c>
    </row>
    <row r="1122" spans="1:34" hidden="1" outlineLevel="2" x14ac:dyDescent="0.25">
      <c r="B1122" t="s">
        <v>465</v>
      </c>
      <c r="C1122" s="73">
        <f>C1102</f>
        <v>2</v>
      </c>
      <c r="D1122" s="73" t="s">
        <v>683</v>
      </c>
      <c r="E1122" s="73">
        <f>E1102</f>
        <v>6</v>
      </c>
      <c r="F1122" s="73">
        <f>F1102</f>
        <v>9</v>
      </c>
      <c r="G1122" s="73">
        <f>G1102/2</f>
        <v>20</v>
      </c>
      <c r="H1122" s="73">
        <f>H1102</f>
        <v>0</v>
      </c>
      <c r="M1122" s="2"/>
      <c r="N1122" s="73">
        <f>N1102</f>
        <v>0</v>
      </c>
      <c r="O1122" s="73" t="str">
        <f>O1102</f>
        <v>N</v>
      </c>
      <c r="P1122" s="45" t="str">
        <f t="shared" si="352"/>
        <v>Beide</v>
      </c>
      <c r="T1122" s="73">
        <f>T1102</f>
        <v>4</v>
      </c>
      <c r="V1122" s="3">
        <f>V1102*2</f>
        <v>54000</v>
      </c>
      <c r="X1122">
        <f t="shared" si="341"/>
        <v>0</v>
      </c>
      <c r="Y1122">
        <f t="shared" si="342"/>
        <v>0</v>
      </c>
      <c r="Z1122">
        <f t="shared" si="343"/>
        <v>0</v>
      </c>
      <c r="AA1122">
        <f t="shared" si="344"/>
        <v>0</v>
      </c>
      <c r="AB1122">
        <f t="shared" si="345"/>
        <v>0</v>
      </c>
      <c r="AC1122">
        <f t="shared" si="346"/>
        <v>0</v>
      </c>
      <c r="AD1122">
        <f t="shared" si="351"/>
        <v>0</v>
      </c>
      <c r="AE1122">
        <f t="shared" si="347"/>
        <v>0</v>
      </c>
      <c r="AF1122" s="3">
        <f t="shared" si="348"/>
        <v>0</v>
      </c>
      <c r="AH1122">
        <f t="shared" si="349"/>
        <v>0</v>
      </c>
    </row>
    <row r="1123" spans="1:34" hidden="1" outlineLevel="2" x14ac:dyDescent="0.25">
      <c r="B1123" t="s">
        <v>478</v>
      </c>
      <c r="C1123" s="73">
        <f>C1103</f>
        <v>2</v>
      </c>
      <c r="D1123" s="73" t="s">
        <v>684</v>
      </c>
      <c r="E1123" s="73">
        <f>E1103</f>
        <v>3</v>
      </c>
      <c r="F1123" s="73">
        <f>F1103</f>
        <v>21</v>
      </c>
      <c r="G1123" s="73">
        <f>G1103</f>
        <v>33</v>
      </c>
      <c r="H1123" s="73">
        <f>H1103</f>
        <v>0</v>
      </c>
      <c r="M1123" s="2"/>
      <c r="N1123" s="73">
        <f>N1103</f>
        <v>0</v>
      </c>
      <c r="O1123" s="73" t="str">
        <f>O1103</f>
        <v>N</v>
      </c>
      <c r="P1123" s="45" t="str">
        <f t="shared" si="352"/>
        <v>Beide</v>
      </c>
      <c r="T1123" s="73">
        <f>T1103</f>
        <v>4</v>
      </c>
      <c r="V1123" s="3">
        <f>V1103*2</f>
        <v>60000</v>
      </c>
      <c r="X1123">
        <f t="shared" si="341"/>
        <v>0</v>
      </c>
      <c r="Y1123">
        <f t="shared" si="342"/>
        <v>0</v>
      </c>
      <c r="Z1123">
        <f t="shared" si="343"/>
        <v>0</v>
      </c>
      <c r="AA1123">
        <f t="shared" si="344"/>
        <v>0</v>
      </c>
      <c r="AB1123">
        <f t="shared" si="345"/>
        <v>0</v>
      </c>
      <c r="AC1123">
        <f t="shared" si="346"/>
        <v>0</v>
      </c>
      <c r="AD1123">
        <f t="shared" si="351"/>
        <v>0</v>
      </c>
      <c r="AE1123">
        <f t="shared" si="347"/>
        <v>0</v>
      </c>
      <c r="AF1123" s="3">
        <f t="shared" si="348"/>
        <v>0</v>
      </c>
      <c r="AH1123">
        <f t="shared" si="349"/>
        <v>0</v>
      </c>
    </row>
    <row r="1124" spans="1:34" hidden="1" outlineLevel="2" x14ac:dyDescent="0.25">
      <c r="B1124" t="s">
        <v>479</v>
      </c>
      <c r="C1124" s="73">
        <f>C1103</f>
        <v>2</v>
      </c>
      <c r="D1124" s="73" t="s">
        <v>684</v>
      </c>
      <c r="E1124" s="73">
        <f>E1103</f>
        <v>3</v>
      </c>
      <c r="F1124" s="73">
        <f>F1103</f>
        <v>21</v>
      </c>
      <c r="G1124" s="73">
        <f>G1103</f>
        <v>33</v>
      </c>
      <c r="H1124" s="73">
        <f>H1103</f>
        <v>0</v>
      </c>
      <c r="M1124" s="2"/>
      <c r="N1124" s="73">
        <f>N1103</f>
        <v>0</v>
      </c>
      <c r="O1124" s="73" t="str">
        <f>O1103</f>
        <v>N</v>
      </c>
      <c r="P1124" s="45" t="str">
        <f t="shared" si="352"/>
        <v>Beide</v>
      </c>
      <c r="T1124" s="73">
        <f>T1103</f>
        <v>4</v>
      </c>
      <c r="V1124" s="3">
        <f>V1103*3</f>
        <v>90000</v>
      </c>
      <c r="X1124">
        <f t="shared" si="341"/>
        <v>0</v>
      </c>
      <c r="Y1124">
        <f t="shared" si="342"/>
        <v>0</v>
      </c>
      <c r="Z1124">
        <f t="shared" si="343"/>
        <v>0</v>
      </c>
      <c r="AA1124">
        <f t="shared" si="344"/>
        <v>0</v>
      </c>
      <c r="AB1124">
        <f t="shared" si="345"/>
        <v>0</v>
      </c>
      <c r="AC1124">
        <f t="shared" si="346"/>
        <v>0</v>
      </c>
      <c r="AD1124">
        <f t="shared" si="351"/>
        <v>0</v>
      </c>
      <c r="AE1124">
        <f t="shared" si="347"/>
        <v>0</v>
      </c>
      <c r="AF1124" s="3">
        <f t="shared" si="348"/>
        <v>0</v>
      </c>
      <c r="AH1124">
        <f t="shared" si="349"/>
        <v>0</v>
      </c>
    </row>
    <row r="1125" spans="1:34" hidden="1" outlineLevel="2" x14ac:dyDescent="0.25">
      <c r="B1125" t="s">
        <v>697</v>
      </c>
      <c r="C1125" s="73">
        <f>C1102</f>
        <v>2</v>
      </c>
      <c r="D1125" s="73" t="s">
        <v>683</v>
      </c>
      <c r="E1125" s="73">
        <f t="shared" ref="E1125:H1126" si="378">E1102</f>
        <v>6</v>
      </c>
      <c r="F1125" s="73">
        <f t="shared" si="378"/>
        <v>9</v>
      </c>
      <c r="G1125" s="73">
        <f t="shared" si="378"/>
        <v>40</v>
      </c>
      <c r="H1125" s="73">
        <f t="shared" si="378"/>
        <v>0</v>
      </c>
      <c r="M1125" s="2"/>
      <c r="N1125" s="73">
        <f>N1102</f>
        <v>0</v>
      </c>
      <c r="O1125" s="73" t="str">
        <f>O1102</f>
        <v>N</v>
      </c>
      <c r="P1125" s="45" t="str">
        <f t="shared" si="352"/>
        <v>Beide</v>
      </c>
      <c r="T1125" s="73">
        <f>T1102</f>
        <v>4</v>
      </c>
      <c r="V1125" s="74">
        <f>V1102*2</f>
        <v>54000</v>
      </c>
      <c r="X1125">
        <f t="shared" si="341"/>
        <v>0</v>
      </c>
      <c r="Y1125">
        <f t="shared" si="342"/>
        <v>0</v>
      </c>
      <c r="Z1125">
        <f t="shared" si="343"/>
        <v>0</v>
      </c>
      <c r="AA1125">
        <f t="shared" si="344"/>
        <v>0</v>
      </c>
      <c r="AB1125">
        <f t="shared" si="345"/>
        <v>0</v>
      </c>
      <c r="AC1125">
        <f t="shared" si="346"/>
        <v>0</v>
      </c>
      <c r="AD1125">
        <f t="shared" si="351"/>
        <v>0</v>
      </c>
      <c r="AE1125">
        <f t="shared" si="347"/>
        <v>0</v>
      </c>
      <c r="AF1125" s="3">
        <f t="shared" si="348"/>
        <v>0</v>
      </c>
      <c r="AH1125">
        <f t="shared" si="349"/>
        <v>0</v>
      </c>
    </row>
    <row r="1126" spans="1:34" hidden="1" outlineLevel="2" x14ac:dyDescent="0.25">
      <c r="B1126" t="s">
        <v>698</v>
      </c>
      <c r="C1126" s="73">
        <f>C1103</f>
        <v>2</v>
      </c>
      <c r="D1126" s="73" t="s">
        <v>683</v>
      </c>
      <c r="E1126" s="73">
        <f t="shared" si="378"/>
        <v>3</v>
      </c>
      <c r="F1126" s="73">
        <f t="shared" si="378"/>
        <v>21</v>
      </c>
      <c r="G1126" s="73">
        <f t="shared" si="378"/>
        <v>33</v>
      </c>
      <c r="H1126" s="73">
        <f t="shared" si="378"/>
        <v>0</v>
      </c>
      <c r="M1126" s="2"/>
      <c r="N1126" s="73">
        <f>N1103</f>
        <v>0</v>
      </c>
      <c r="O1126" s="73" t="str">
        <f>O1103</f>
        <v>N</v>
      </c>
      <c r="P1126" s="45" t="str">
        <f t="shared" si="352"/>
        <v>Beide</v>
      </c>
      <c r="Q1126" s="73"/>
      <c r="R1126" s="73"/>
      <c r="S1126" s="73"/>
      <c r="T1126" s="73">
        <f>T1103</f>
        <v>4</v>
      </c>
      <c r="V1126" s="74">
        <f>V1103*2</f>
        <v>60000</v>
      </c>
      <c r="X1126">
        <f t="shared" ref="X1126" si="379">C1126*(I1126+J1126+K1126+L1126)/(1+H1126)</f>
        <v>0</v>
      </c>
      <c r="Y1126">
        <f t="shared" ref="Y1126" si="380">Q1126*(I1126+J1126)+M1126/G1126</f>
        <v>0</v>
      </c>
      <c r="Z1126">
        <f t="shared" ref="Z1126" si="381">R1126*(I1126+J1126)+M1126/G1126</f>
        <v>0</v>
      </c>
      <c r="AA1126">
        <f t="shared" ref="AA1126" si="382">S1126*(I1126+J1126+K1126+L1126)+T1126*(M1126/G1126)</f>
        <v>0</v>
      </c>
      <c r="AB1126">
        <f t="shared" ref="AB1126" si="383">15*M1126/G1126</f>
        <v>0</v>
      </c>
      <c r="AC1126">
        <f t="shared" ref="AC1126" si="384">E1126*(I1126+J1126+K1126+L1126)/(H1126+1)</f>
        <v>0</v>
      </c>
      <c r="AD1126">
        <f t="shared" si="351"/>
        <v>0</v>
      </c>
      <c r="AE1126">
        <f t="shared" ref="AE1126" si="385">IF(AD1126&gt;0,S1126*(I1126+J1126)*0.25,0)</f>
        <v>0</v>
      </c>
      <c r="AF1126" s="3">
        <f>U1126*(I1126+J1126+K1126+L1126)+V1126/G1126*M1126</f>
        <v>0</v>
      </c>
      <c r="AH1126">
        <f t="shared" ref="AH1126" si="386">(K1126+L1126)*Q1126*1.1</f>
        <v>0</v>
      </c>
    </row>
    <row r="1127" spans="1:34" hidden="1" outlineLevel="2" x14ac:dyDescent="0.25">
      <c r="B1127" t="s">
        <v>467</v>
      </c>
      <c r="C1127" s="73">
        <f>C1102</f>
        <v>2</v>
      </c>
      <c r="D1127" s="73" t="s">
        <v>684</v>
      </c>
      <c r="E1127" s="73">
        <f>E1102</f>
        <v>6</v>
      </c>
      <c r="F1127" s="73">
        <f>F1102</f>
        <v>9</v>
      </c>
      <c r="G1127" s="73">
        <f>G1102/2</f>
        <v>20</v>
      </c>
      <c r="H1127" s="73">
        <f>H1102</f>
        <v>0</v>
      </c>
      <c r="M1127" s="2"/>
      <c r="N1127" s="73">
        <f>N1102</f>
        <v>0</v>
      </c>
      <c r="O1127" s="73" t="str">
        <f>O1102</f>
        <v>N</v>
      </c>
      <c r="P1127" s="45" t="str">
        <f t="shared" si="352"/>
        <v>Beide</v>
      </c>
      <c r="T1127" s="73">
        <f>T1102</f>
        <v>4</v>
      </c>
      <c r="V1127" s="3">
        <f>V1102*5</f>
        <v>135000</v>
      </c>
      <c r="X1127">
        <f t="shared" si="341"/>
        <v>0</v>
      </c>
      <c r="Y1127">
        <f t="shared" si="342"/>
        <v>0</v>
      </c>
      <c r="Z1127">
        <f t="shared" si="343"/>
        <v>0</v>
      </c>
      <c r="AA1127">
        <f t="shared" si="344"/>
        <v>0</v>
      </c>
      <c r="AB1127">
        <f t="shared" si="345"/>
        <v>0</v>
      </c>
      <c r="AC1127">
        <f t="shared" si="346"/>
        <v>0</v>
      </c>
      <c r="AD1127">
        <f t="shared" si="351"/>
        <v>0</v>
      </c>
      <c r="AE1127">
        <f t="shared" si="347"/>
        <v>0</v>
      </c>
      <c r="AF1127" s="3">
        <f>U1127*(I1127+J1127+K1127+L1127)+V1127/G1127*M1127</f>
        <v>0</v>
      </c>
      <c r="AH1127">
        <f t="shared" si="349"/>
        <v>0</v>
      </c>
    </row>
    <row r="1128" spans="1:34" hidden="1" outlineLevel="2" x14ac:dyDescent="0.25">
      <c r="B1128" t="s">
        <v>460</v>
      </c>
      <c r="C1128" s="73">
        <f>C1102</f>
        <v>2</v>
      </c>
      <c r="D1128" s="73" t="s">
        <v>701</v>
      </c>
      <c r="E1128" s="73">
        <f>E1102</f>
        <v>6</v>
      </c>
      <c r="F1128" s="73">
        <f>F1102</f>
        <v>9</v>
      </c>
      <c r="G1128" s="73">
        <f>G1102</f>
        <v>40</v>
      </c>
      <c r="H1128" s="73">
        <f>H1102</f>
        <v>0</v>
      </c>
      <c r="M1128" s="2"/>
      <c r="N1128" s="73">
        <f>N1102</f>
        <v>0</v>
      </c>
      <c r="O1128" s="73" t="str">
        <f>O1102</f>
        <v>N</v>
      </c>
      <c r="P1128" s="45" t="str">
        <f t="shared" si="352"/>
        <v>Beide</v>
      </c>
      <c r="T1128" s="73">
        <f>T1102</f>
        <v>4</v>
      </c>
      <c r="V1128" s="3">
        <f>V1102*2</f>
        <v>54000</v>
      </c>
      <c r="X1128">
        <f t="shared" si="341"/>
        <v>0</v>
      </c>
      <c r="Y1128">
        <f t="shared" si="342"/>
        <v>0</v>
      </c>
      <c r="Z1128">
        <f t="shared" si="343"/>
        <v>0</v>
      </c>
      <c r="AA1128">
        <f t="shared" si="344"/>
        <v>0</v>
      </c>
      <c r="AB1128">
        <f t="shared" si="345"/>
        <v>0</v>
      </c>
      <c r="AC1128">
        <f t="shared" si="346"/>
        <v>0</v>
      </c>
      <c r="AD1128">
        <f t="shared" si="351"/>
        <v>0</v>
      </c>
      <c r="AE1128">
        <f t="shared" si="347"/>
        <v>0</v>
      </c>
      <c r="AF1128" s="3">
        <f>U1128*(I1128+J1128+K1128+L1128)+V1128/G1128*M1128</f>
        <v>0</v>
      </c>
      <c r="AH1128">
        <f t="shared" si="349"/>
        <v>0</v>
      </c>
    </row>
    <row r="1129" spans="1:34" hidden="1" outlineLevel="2" x14ac:dyDescent="0.25">
      <c r="B1129" t="s">
        <v>492</v>
      </c>
      <c r="C1129" s="73">
        <f>C1102</f>
        <v>2</v>
      </c>
      <c r="D1129" s="73" t="s">
        <v>684</v>
      </c>
      <c r="E1129" s="73">
        <f>E1102</f>
        <v>6</v>
      </c>
      <c r="F1129" s="73">
        <f>F1102</f>
        <v>9</v>
      </c>
      <c r="G1129" s="73">
        <f>G1102/2</f>
        <v>20</v>
      </c>
      <c r="H1129" s="73">
        <f>H1102</f>
        <v>0</v>
      </c>
      <c r="M1129" s="2"/>
      <c r="N1129" s="73">
        <f>N1102</f>
        <v>0</v>
      </c>
      <c r="O1129" s="73" t="str">
        <f>O1102</f>
        <v>N</v>
      </c>
      <c r="P1129" s="45" t="str">
        <f t="shared" si="352"/>
        <v>Beide</v>
      </c>
      <c r="T1129" s="73">
        <f>T1102</f>
        <v>4</v>
      </c>
      <c r="V1129" s="3">
        <f>V1102*2</f>
        <v>54000</v>
      </c>
      <c r="X1129">
        <f t="shared" si="341"/>
        <v>0</v>
      </c>
      <c r="Y1129">
        <f t="shared" si="342"/>
        <v>0</v>
      </c>
      <c r="Z1129">
        <f t="shared" si="343"/>
        <v>0</v>
      </c>
      <c r="AA1129">
        <f t="shared" si="344"/>
        <v>0</v>
      </c>
      <c r="AB1129">
        <f t="shared" si="345"/>
        <v>0</v>
      </c>
      <c r="AC1129">
        <f t="shared" si="346"/>
        <v>0</v>
      </c>
      <c r="AD1129">
        <f t="shared" si="351"/>
        <v>0</v>
      </c>
      <c r="AE1129">
        <f t="shared" si="347"/>
        <v>0</v>
      </c>
      <c r="AF1129" s="3">
        <f>U1129*(I1129+J1129+K1129+L1129)+V1129/G1129*M1129</f>
        <v>0</v>
      </c>
      <c r="AH1129">
        <f t="shared" si="349"/>
        <v>0</v>
      </c>
    </row>
    <row r="1130" spans="1:34" hidden="1" outlineLevel="2" x14ac:dyDescent="0.25">
      <c r="B1130" t="s">
        <v>493</v>
      </c>
      <c r="C1130" s="73">
        <f>C1103</f>
        <v>2</v>
      </c>
      <c r="D1130" s="73" t="s">
        <v>684</v>
      </c>
      <c r="E1130" s="73">
        <f>E1103</f>
        <v>3</v>
      </c>
      <c r="F1130" s="73">
        <f>F1103</f>
        <v>21</v>
      </c>
      <c r="G1130" s="73">
        <f>G1103/2</f>
        <v>16.5</v>
      </c>
      <c r="H1130" s="73">
        <f>H1103</f>
        <v>0</v>
      </c>
      <c r="M1130" s="2"/>
      <c r="N1130" s="73">
        <f>N1103</f>
        <v>0</v>
      </c>
      <c r="O1130" s="73" t="str">
        <f>O1103</f>
        <v>N</v>
      </c>
      <c r="P1130" s="45" t="str">
        <f t="shared" si="352"/>
        <v>Beide</v>
      </c>
      <c r="T1130" s="73">
        <f>T1103</f>
        <v>4</v>
      </c>
      <c r="V1130" s="3">
        <f>V1103*2</f>
        <v>60000</v>
      </c>
      <c r="X1130">
        <f t="shared" si="341"/>
        <v>0</v>
      </c>
      <c r="Y1130">
        <f t="shared" si="342"/>
        <v>0</v>
      </c>
      <c r="Z1130">
        <f t="shared" si="343"/>
        <v>0</v>
      </c>
      <c r="AA1130">
        <f t="shared" si="344"/>
        <v>0</v>
      </c>
      <c r="AB1130">
        <f t="shared" si="345"/>
        <v>0</v>
      </c>
      <c r="AC1130">
        <f t="shared" si="346"/>
        <v>0</v>
      </c>
      <c r="AD1130">
        <f t="shared" si="351"/>
        <v>0</v>
      </c>
      <c r="AE1130">
        <f t="shared" si="347"/>
        <v>0</v>
      </c>
      <c r="AF1130" s="3">
        <f>U1130*(I1130+J1130+K1130+L1130)+V1130/G1130*M1130</f>
        <v>0</v>
      </c>
      <c r="AH1130">
        <f t="shared" si="349"/>
        <v>0</v>
      </c>
    </row>
    <row r="1131" spans="1:34" s="25" customFormat="1" hidden="1" outlineLevel="1" collapsed="1" x14ac:dyDescent="0.25">
      <c r="A1131" s="25" t="s">
        <v>429</v>
      </c>
      <c r="B1131" s="25" t="s">
        <v>483</v>
      </c>
      <c r="C1131" s="45">
        <v>3</v>
      </c>
      <c r="D1131" s="45" t="s">
        <v>684</v>
      </c>
      <c r="E1131" s="45">
        <v>10</v>
      </c>
      <c r="F1131" s="45">
        <v>9</v>
      </c>
      <c r="G1131" s="45">
        <v>24</v>
      </c>
      <c r="H1131" s="45">
        <v>0</v>
      </c>
      <c r="I1131" s="2"/>
      <c r="J1131" s="2"/>
      <c r="K1131" s="2"/>
      <c r="L1131" s="2"/>
      <c r="M1131" s="2"/>
      <c r="N1131" s="45">
        <v>0</v>
      </c>
      <c r="O1131" s="45" t="s">
        <v>636</v>
      </c>
      <c r="P1131" s="45" t="str">
        <f t="shared" si="352"/>
        <v>Beide</v>
      </c>
      <c r="Q1131" s="45">
        <v>3</v>
      </c>
      <c r="R1131" s="45">
        <v>3</v>
      </c>
      <c r="S1131" s="45">
        <v>45</v>
      </c>
      <c r="T1131" s="45">
        <v>6</v>
      </c>
      <c r="U1131" s="48">
        <v>75000</v>
      </c>
      <c r="V1131" s="48">
        <v>27000</v>
      </c>
      <c r="X1131" s="25">
        <f t="shared" si="341"/>
        <v>0</v>
      </c>
      <c r="Y1131" s="25">
        <f t="shared" si="342"/>
        <v>0</v>
      </c>
      <c r="Z1131" s="25">
        <f t="shared" si="343"/>
        <v>0</v>
      </c>
      <c r="AA1131" s="25">
        <f t="shared" si="344"/>
        <v>0</v>
      </c>
      <c r="AB1131" s="25">
        <f t="shared" si="345"/>
        <v>0</v>
      </c>
      <c r="AC1131" s="25">
        <f t="shared" si="346"/>
        <v>0</v>
      </c>
      <c r="AD1131" s="25">
        <f t="shared" si="351"/>
        <v>0</v>
      </c>
      <c r="AE1131" s="25">
        <f t="shared" si="347"/>
        <v>0</v>
      </c>
      <c r="AF1131" s="48">
        <f t="shared" si="348"/>
        <v>0</v>
      </c>
      <c r="AH1131" s="25">
        <f t="shared" si="349"/>
        <v>0</v>
      </c>
    </row>
    <row r="1132" spans="1:34" hidden="1" outlineLevel="2" x14ac:dyDescent="0.25">
      <c r="B1132" t="s">
        <v>484</v>
      </c>
      <c r="C1132" s="73">
        <v>3</v>
      </c>
      <c r="D1132" s="73" t="s">
        <v>684</v>
      </c>
      <c r="E1132" s="73">
        <v>5</v>
      </c>
      <c r="F1132" s="73">
        <v>21</v>
      </c>
      <c r="G1132" s="73">
        <v>20</v>
      </c>
      <c r="H1132" s="73">
        <v>0</v>
      </c>
      <c r="M1132" s="2"/>
      <c r="N1132" s="73">
        <f>N1131</f>
        <v>0</v>
      </c>
      <c r="O1132" s="73" t="str">
        <f>O1131</f>
        <v>N</v>
      </c>
      <c r="P1132" s="45" t="str">
        <f t="shared" si="352"/>
        <v>Beide</v>
      </c>
      <c r="Q1132" s="73"/>
      <c r="R1132" s="73"/>
      <c r="S1132" s="73"/>
      <c r="T1132" s="73">
        <v>6</v>
      </c>
      <c r="V1132" s="3">
        <v>30000</v>
      </c>
      <c r="X1132">
        <f t="shared" si="341"/>
        <v>0</v>
      </c>
      <c r="Y1132">
        <f t="shared" si="342"/>
        <v>0</v>
      </c>
      <c r="Z1132">
        <f t="shared" si="343"/>
        <v>0</v>
      </c>
      <c r="AA1132">
        <f t="shared" si="344"/>
        <v>0</v>
      </c>
      <c r="AB1132">
        <f t="shared" si="345"/>
        <v>0</v>
      </c>
      <c r="AC1132">
        <f t="shared" si="346"/>
        <v>0</v>
      </c>
      <c r="AD1132">
        <f t="shared" si="351"/>
        <v>0</v>
      </c>
      <c r="AE1132">
        <f t="shared" si="347"/>
        <v>0</v>
      </c>
      <c r="AF1132" s="3">
        <f t="shared" si="348"/>
        <v>0</v>
      </c>
      <c r="AH1132">
        <f t="shared" si="349"/>
        <v>0</v>
      </c>
    </row>
    <row r="1133" spans="1:34" hidden="1" outlineLevel="2" x14ac:dyDescent="0.25">
      <c r="B1133" t="s">
        <v>699</v>
      </c>
      <c r="C1133" s="73">
        <f>C1131</f>
        <v>3</v>
      </c>
      <c r="D1133" s="73" t="s">
        <v>693</v>
      </c>
      <c r="E1133" s="73">
        <f t="shared" ref="E1133:H1134" si="387">E1131</f>
        <v>10</v>
      </c>
      <c r="F1133" s="73">
        <f t="shared" si="387"/>
        <v>9</v>
      </c>
      <c r="G1133" s="73">
        <f t="shared" si="387"/>
        <v>24</v>
      </c>
      <c r="H1133" s="73">
        <f t="shared" si="387"/>
        <v>0</v>
      </c>
      <c r="M1133" s="2"/>
      <c r="N1133" s="73">
        <f>N1131</f>
        <v>0</v>
      </c>
      <c r="O1133" s="73" t="str">
        <f>O1131</f>
        <v>N</v>
      </c>
      <c r="P1133" s="45" t="str">
        <f t="shared" si="352"/>
        <v>Beide</v>
      </c>
      <c r="Q1133" s="73"/>
      <c r="R1133" s="73"/>
      <c r="S1133" s="73"/>
      <c r="T1133" s="73">
        <f>T1131</f>
        <v>6</v>
      </c>
      <c r="V1133" s="74">
        <f>V1131*3</f>
        <v>81000</v>
      </c>
      <c r="X1133">
        <f t="shared" si="341"/>
        <v>0</v>
      </c>
      <c r="Y1133">
        <f t="shared" si="342"/>
        <v>0</v>
      </c>
      <c r="Z1133">
        <f t="shared" si="343"/>
        <v>0</v>
      </c>
      <c r="AA1133">
        <f t="shared" si="344"/>
        <v>0</v>
      </c>
      <c r="AB1133">
        <f t="shared" si="345"/>
        <v>0</v>
      </c>
      <c r="AC1133">
        <f t="shared" si="346"/>
        <v>0</v>
      </c>
      <c r="AD1133">
        <f t="shared" si="351"/>
        <v>0</v>
      </c>
      <c r="AE1133">
        <f t="shared" si="347"/>
        <v>0</v>
      </c>
      <c r="AF1133" s="3">
        <f t="shared" si="348"/>
        <v>0</v>
      </c>
      <c r="AH1133">
        <f t="shared" si="349"/>
        <v>0</v>
      </c>
    </row>
    <row r="1134" spans="1:34" hidden="1" outlineLevel="2" x14ac:dyDescent="0.25">
      <c r="B1134" t="s">
        <v>700</v>
      </c>
      <c r="C1134" s="73">
        <f>C1132</f>
        <v>3</v>
      </c>
      <c r="D1134" s="73" t="s">
        <v>693</v>
      </c>
      <c r="E1134" s="73">
        <f t="shared" si="387"/>
        <v>5</v>
      </c>
      <c r="F1134" s="73">
        <f t="shared" si="387"/>
        <v>21</v>
      </c>
      <c r="G1134" s="73">
        <f t="shared" si="387"/>
        <v>20</v>
      </c>
      <c r="H1134" s="73">
        <f t="shared" si="387"/>
        <v>0</v>
      </c>
      <c r="M1134" s="2"/>
      <c r="N1134" s="73">
        <f>N1132</f>
        <v>0</v>
      </c>
      <c r="O1134" s="73" t="str">
        <f>O1132</f>
        <v>N</v>
      </c>
      <c r="P1134" s="45" t="str">
        <f t="shared" si="352"/>
        <v>Beide</v>
      </c>
      <c r="Q1134" s="73"/>
      <c r="R1134" s="73"/>
      <c r="S1134" s="73"/>
      <c r="T1134" s="73">
        <f>T1132</f>
        <v>6</v>
      </c>
      <c r="V1134" s="74">
        <f>V1132*3</f>
        <v>90000</v>
      </c>
      <c r="X1134">
        <f t="shared" si="341"/>
        <v>0</v>
      </c>
      <c r="Y1134">
        <f t="shared" si="342"/>
        <v>0</v>
      </c>
      <c r="Z1134">
        <f t="shared" si="343"/>
        <v>0</v>
      </c>
      <c r="AA1134">
        <f t="shared" si="344"/>
        <v>0</v>
      </c>
      <c r="AB1134">
        <f t="shared" si="345"/>
        <v>0</v>
      </c>
      <c r="AC1134">
        <f t="shared" si="346"/>
        <v>0</v>
      </c>
      <c r="AD1134">
        <f t="shared" si="351"/>
        <v>0</v>
      </c>
      <c r="AE1134">
        <f t="shared" si="347"/>
        <v>0</v>
      </c>
      <c r="AF1134" s="3">
        <f t="shared" si="348"/>
        <v>0</v>
      </c>
      <c r="AH1134">
        <f t="shared" si="349"/>
        <v>0</v>
      </c>
    </row>
    <row r="1135" spans="1:34" hidden="1" outlineLevel="2" x14ac:dyDescent="0.25">
      <c r="B1135" t="s">
        <v>279</v>
      </c>
      <c r="C1135" s="73">
        <f>C1132</f>
        <v>3</v>
      </c>
      <c r="D1135" s="73" t="s">
        <v>683</v>
      </c>
      <c r="E1135" s="73">
        <f t="shared" ref="E1135:H1135" si="388">E1132</f>
        <v>5</v>
      </c>
      <c r="F1135" s="73">
        <f t="shared" si="388"/>
        <v>21</v>
      </c>
      <c r="G1135" s="73">
        <f t="shared" si="388"/>
        <v>20</v>
      </c>
      <c r="H1135" s="73">
        <f t="shared" si="388"/>
        <v>0</v>
      </c>
      <c r="M1135" s="2"/>
      <c r="N1135" s="73">
        <f t="shared" ref="N1135:O1135" si="389">N1132</f>
        <v>0</v>
      </c>
      <c r="O1135" s="73" t="str">
        <f t="shared" si="389"/>
        <v>N</v>
      </c>
      <c r="P1135" s="45" t="str">
        <f t="shared" si="352"/>
        <v>Beide</v>
      </c>
      <c r="Q1135" s="73"/>
      <c r="R1135" s="73"/>
      <c r="S1135" s="73"/>
      <c r="T1135" s="73">
        <f>T1131</f>
        <v>6</v>
      </c>
      <c r="V1135" s="74">
        <f>V1132*1.5</f>
        <v>45000</v>
      </c>
      <c r="X1135">
        <f t="shared" si="341"/>
        <v>0</v>
      </c>
      <c r="Y1135">
        <f t="shared" si="342"/>
        <v>0</v>
      </c>
      <c r="Z1135">
        <f t="shared" si="343"/>
        <v>0</v>
      </c>
      <c r="AA1135">
        <f t="shared" si="344"/>
        <v>0</v>
      </c>
      <c r="AB1135">
        <f t="shared" si="345"/>
        <v>0</v>
      </c>
      <c r="AC1135">
        <f t="shared" si="346"/>
        <v>0</v>
      </c>
      <c r="AD1135">
        <f t="shared" si="351"/>
        <v>0</v>
      </c>
      <c r="AE1135">
        <f t="shared" si="347"/>
        <v>0</v>
      </c>
      <c r="AF1135" s="3">
        <f t="shared" si="348"/>
        <v>0</v>
      </c>
      <c r="AH1135">
        <f t="shared" si="349"/>
        <v>0</v>
      </c>
    </row>
    <row r="1136" spans="1:34" hidden="1" outlineLevel="2" x14ac:dyDescent="0.25">
      <c r="B1136" t="s">
        <v>473</v>
      </c>
      <c r="C1136" s="73">
        <f>C1132</f>
        <v>3</v>
      </c>
      <c r="D1136" s="73" t="s">
        <v>684</v>
      </c>
      <c r="E1136" s="73">
        <f>E1132</f>
        <v>5</v>
      </c>
      <c r="F1136" s="73">
        <f>F1132</f>
        <v>21</v>
      </c>
      <c r="G1136" s="73">
        <f>G1132</f>
        <v>20</v>
      </c>
      <c r="H1136" s="73">
        <f>H1132</f>
        <v>0</v>
      </c>
      <c r="M1136" s="2"/>
      <c r="N1136" s="73">
        <f>N1132</f>
        <v>0</v>
      </c>
      <c r="O1136" s="73" t="str">
        <f>O1132</f>
        <v>N</v>
      </c>
      <c r="P1136" s="45" t="str">
        <f t="shared" si="352"/>
        <v>Beide</v>
      </c>
      <c r="Q1136" s="73"/>
      <c r="R1136" s="73"/>
      <c r="S1136" s="73"/>
      <c r="T1136" s="73">
        <f>T1132</f>
        <v>6</v>
      </c>
      <c r="V1136" s="74">
        <f>V1132*2</f>
        <v>60000</v>
      </c>
      <c r="X1136">
        <f t="shared" si="341"/>
        <v>0</v>
      </c>
      <c r="Y1136">
        <f t="shared" si="342"/>
        <v>0</v>
      </c>
      <c r="Z1136">
        <f t="shared" si="343"/>
        <v>0</v>
      </c>
      <c r="AA1136">
        <f t="shared" si="344"/>
        <v>0</v>
      </c>
      <c r="AB1136">
        <f t="shared" si="345"/>
        <v>0</v>
      </c>
      <c r="AC1136">
        <f t="shared" si="346"/>
        <v>0</v>
      </c>
      <c r="AD1136">
        <f t="shared" si="351"/>
        <v>0</v>
      </c>
      <c r="AE1136">
        <f t="shared" si="347"/>
        <v>0</v>
      </c>
      <c r="AF1136" s="3">
        <f t="shared" si="348"/>
        <v>0</v>
      </c>
      <c r="AH1136">
        <f t="shared" si="349"/>
        <v>0</v>
      </c>
    </row>
    <row r="1137" spans="2:34" hidden="1" outlineLevel="2" x14ac:dyDescent="0.25">
      <c r="B1137" t="s">
        <v>476</v>
      </c>
      <c r="C1137" s="73">
        <f>C1132</f>
        <v>3</v>
      </c>
      <c r="D1137" s="73" t="s">
        <v>684</v>
      </c>
      <c r="E1137" s="73">
        <f>E1132</f>
        <v>5</v>
      </c>
      <c r="F1137" s="73">
        <f>F1132</f>
        <v>21</v>
      </c>
      <c r="G1137" s="73">
        <f>G1132/2</f>
        <v>10</v>
      </c>
      <c r="H1137" s="73">
        <f>H1132</f>
        <v>0</v>
      </c>
      <c r="M1137" s="2"/>
      <c r="N1137" s="73">
        <f>N1132</f>
        <v>0</v>
      </c>
      <c r="O1137" s="73" t="str">
        <f>O1132</f>
        <v>N</v>
      </c>
      <c r="P1137" s="45" t="str">
        <f t="shared" si="352"/>
        <v>Beide</v>
      </c>
      <c r="Q1137" s="73"/>
      <c r="R1137" s="73"/>
      <c r="S1137" s="73"/>
      <c r="T1137" s="73">
        <f>T1132</f>
        <v>6</v>
      </c>
      <c r="V1137" s="74">
        <f>V1132*3</f>
        <v>90000</v>
      </c>
      <c r="X1137">
        <f t="shared" si="341"/>
        <v>0</v>
      </c>
      <c r="Y1137">
        <f t="shared" si="342"/>
        <v>0</v>
      </c>
      <c r="Z1137">
        <f t="shared" si="343"/>
        <v>0</v>
      </c>
      <c r="AA1137">
        <f t="shared" si="344"/>
        <v>0</v>
      </c>
      <c r="AB1137">
        <f t="shared" si="345"/>
        <v>0</v>
      </c>
      <c r="AC1137">
        <f t="shared" si="346"/>
        <v>0</v>
      </c>
      <c r="AD1137">
        <f t="shared" si="351"/>
        <v>0</v>
      </c>
      <c r="AE1137">
        <f t="shared" si="347"/>
        <v>0</v>
      </c>
      <c r="AF1137" s="3">
        <f t="shared" si="348"/>
        <v>0</v>
      </c>
      <c r="AH1137">
        <f t="shared" si="349"/>
        <v>0</v>
      </c>
    </row>
    <row r="1138" spans="2:34" hidden="1" outlineLevel="2" x14ac:dyDescent="0.25">
      <c r="B1138" t="s">
        <v>475</v>
      </c>
      <c r="C1138" s="73">
        <f>C1132</f>
        <v>3</v>
      </c>
      <c r="D1138" s="73" t="s">
        <v>684</v>
      </c>
      <c r="E1138" s="73">
        <f>E1132</f>
        <v>5</v>
      </c>
      <c r="F1138" s="73">
        <f>F1132</f>
        <v>21</v>
      </c>
      <c r="G1138" s="73">
        <f>G1132/2</f>
        <v>10</v>
      </c>
      <c r="H1138" s="73">
        <f>H1132</f>
        <v>0</v>
      </c>
      <c r="M1138" s="2"/>
      <c r="N1138" s="73">
        <f>N1132</f>
        <v>0</v>
      </c>
      <c r="O1138" s="73" t="str">
        <f>O1132</f>
        <v>N</v>
      </c>
      <c r="P1138" s="45" t="str">
        <f t="shared" si="352"/>
        <v>Beide</v>
      </c>
      <c r="Q1138" s="73"/>
      <c r="R1138" s="73"/>
      <c r="S1138" s="73"/>
      <c r="T1138" s="73">
        <f>T1132</f>
        <v>6</v>
      </c>
      <c r="V1138" s="74">
        <f>V1132</f>
        <v>30000</v>
      </c>
      <c r="X1138">
        <f t="shared" si="341"/>
        <v>0</v>
      </c>
      <c r="Y1138">
        <f t="shared" si="342"/>
        <v>0</v>
      </c>
      <c r="Z1138">
        <f t="shared" si="343"/>
        <v>0</v>
      </c>
      <c r="AA1138">
        <f t="shared" si="344"/>
        <v>0</v>
      </c>
      <c r="AB1138">
        <f t="shared" si="345"/>
        <v>0</v>
      </c>
      <c r="AC1138">
        <f t="shared" si="346"/>
        <v>0</v>
      </c>
      <c r="AD1138">
        <f t="shared" si="351"/>
        <v>0</v>
      </c>
      <c r="AE1138">
        <f t="shared" si="347"/>
        <v>0</v>
      </c>
      <c r="AF1138" s="3">
        <f t="shared" si="348"/>
        <v>0</v>
      </c>
      <c r="AH1138">
        <f t="shared" si="349"/>
        <v>0</v>
      </c>
    </row>
    <row r="1139" spans="2:34" hidden="1" outlineLevel="2" x14ac:dyDescent="0.25">
      <c r="B1139" t="s">
        <v>474</v>
      </c>
      <c r="C1139" s="73">
        <f>C1132</f>
        <v>3</v>
      </c>
      <c r="D1139" s="73" t="s">
        <v>684</v>
      </c>
      <c r="E1139" s="73">
        <f>E1132</f>
        <v>5</v>
      </c>
      <c r="F1139" s="73">
        <f>F1132</f>
        <v>21</v>
      </c>
      <c r="G1139" s="73">
        <f>G1132/2</f>
        <v>10</v>
      </c>
      <c r="H1139" s="73">
        <f>H1132</f>
        <v>0</v>
      </c>
      <c r="M1139" s="2"/>
      <c r="N1139" s="73">
        <f>N1132</f>
        <v>0</v>
      </c>
      <c r="O1139" s="73" t="str">
        <f>O1132</f>
        <v>N</v>
      </c>
      <c r="P1139" s="45" t="str">
        <f t="shared" si="352"/>
        <v>Beide</v>
      </c>
      <c r="Q1139" s="73"/>
      <c r="R1139" s="73"/>
      <c r="S1139" s="73"/>
      <c r="T1139" s="73">
        <f>T1132</f>
        <v>6</v>
      </c>
      <c r="V1139" s="74">
        <f>V1132*4</f>
        <v>120000</v>
      </c>
      <c r="X1139">
        <f t="shared" si="341"/>
        <v>0</v>
      </c>
      <c r="Y1139">
        <f t="shared" si="342"/>
        <v>0</v>
      </c>
      <c r="Z1139">
        <f t="shared" si="343"/>
        <v>0</v>
      </c>
      <c r="AA1139">
        <f t="shared" si="344"/>
        <v>0</v>
      </c>
      <c r="AB1139">
        <f t="shared" si="345"/>
        <v>0</v>
      </c>
      <c r="AC1139">
        <f t="shared" si="346"/>
        <v>0</v>
      </c>
      <c r="AD1139">
        <f t="shared" si="351"/>
        <v>0</v>
      </c>
      <c r="AE1139">
        <f t="shared" si="347"/>
        <v>0</v>
      </c>
      <c r="AF1139" s="3">
        <f t="shared" si="348"/>
        <v>0</v>
      </c>
      <c r="AH1139">
        <f t="shared" si="349"/>
        <v>0</v>
      </c>
    </row>
    <row r="1140" spans="2:34" hidden="1" outlineLevel="2" x14ac:dyDescent="0.25">
      <c r="B1140" t="s">
        <v>480</v>
      </c>
      <c r="C1140" s="73">
        <f>C1132</f>
        <v>3</v>
      </c>
      <c r="D1140" s="73" t="s">
        <v>684</v>
      </c>
      <c r="E1140" s="73">
        <f>E1132</f>
        <v>5</v>
      </c>
      <c r="F1140" s="73">
        <f>F1132</f>
        <v>21</v>
      </c>
      <c r="G1140" s="73">
        <f>G1132/2</f>
        <v>10</v>
      </c>
      <c r="H1140" s="73">
        <f>H1132</f>
        <v>0</v>
      </c>
      <c r="M1140" s="2"/>
      <c r="N1140" s="73">
        <f>N1132</f>
        <v>0</v>
      </c>
      <c r="O1140" s="73" t="str">
        <f>O1132</f>
        <v>N</v>
      </c>
      <c r="P1140" s="45" t="str">
        <f t="shared" si="352"/>
        <v>Beide</v>
      </c>
      <c r="Q1140" s="73"/>
      <c r="R1140" s="73"/>
      <c r="S1140" s="73"/>
      <c r="T1140" s="73">
        <f>T1132</f>
        <v>6</v>
      </c>
      <c r="V1140" s="74">
        <f>V1132*2.5</f>
        <v>75000</v>
      </c>
      <c r="X1140">
        <f t="shared" si="341"/>
        <v>0</v>
      </c>
      <c r="Y1140">
        <f t="shared" si="342"/>
        <v>0</v>
      </c>
      <c r="Z1140">
        <f t="shared" si="343"/>
        <v>0</v>
      </c>
      <c r="AA1140">
        <f t="shared" si="344"/>
        <v>0</v>
      </c>
      <c r="AB1140">
        <f t="shared" si="345"/>
        <v>0</v>
      </c>
      <c r="AC1140">
        <f t="shared" si="346"/>
        <v>0</v>
      </c>
      <c r="AD1140">
        <f t="shared" si="351"/>
        <v>0</v>
      </c>
      <c r="AE1140">
        <f t="shared" si="347"/>
        <v>0</v>
      </c>
      <c r="AF1140" s="3">
        <f t="shared" si="348"/>
        <v>0</v>
      </c>
      <c r="AH1140">
        <f t="shared" si="349"/>
        <v>0</v>
      </c>
    </row>
    <row r="1141" spans="2:34" hidden="1" outlineLevel="2" x14ac:dyDescent="0.25">
      <c r="B1141" t="s">
        <v>481</v>
      </c>
      <c r="C1141" s="73">
        <f>C1132</f>
        <v>3</v>
      </c>
      <c r="D1141" s="73" t="s">
        <v>684</v>
      </c>
      <c r="E1141" s="73">
        <f>E1132</f>
        <v>5</v>
      </c>
      <c r="F1141" s="73">
        <f>F1132</f>
        <v>21</v>
      </c>
      <c r="G1141" s="73">
        <f>G1132/2</f>
        <v>10</v>
      </c>
      <c r="H1141" s="73">
        <f>H1132</f>
        <v>0</v>
      </c>
      <c r="M1141" s="2"/>
      <c r="N1141" s="73">
        <f>N1132</f>
        <v>0</v>
      </c>
      <c r="O1141" s="73" t="str">
        <f>O1132</f>
        <v>N</v>
      </c>
      <c r="P1141" s="45" t="str">
        <f t="shared" si="352"/>
        <v>Beide</v>
      </c>
      <c r="Q1141" s="73"/>
      <c r="R1141" s="73"/>
      <c r="S1141" s="73"/>
      <c r="T1141" s="73">
        <f>T1132</f>
        <v>6</v>
      </c>
      <c r="V1141" s="74">
        <f>V1132*2</f>
        <v>60000</v>
      </c>
      <c r="X1141">
        <f t="shared" si="341"/>
        <v>0</v>
      </c>
      <c r="Y1141">
        <f t="shared" si="342"/>
        <v>0</v>
      </c>
      <c r="Z1141">
        <f t="shared" si="343"/>
        <v>0</v>
      </c>
      <c r="AA1141">
        <f t="shared" si="344"/>
        <v>0</v>
      </c>
      <c r="AB1141">
        <f t="shared" si="345"/>
        <v>0</v>
      </c>
      <c r="AC1141">
        <f t="shared" si="346"/>
        <v>0</v>
      </c>
      <c r="AD1141">
        <f t="shared" si="351"/>
        <v>0</v>
      </c>
      <c r="AE1141">
        <f t="shared" si="347"/>
        <v>0</v>
      </c>
      <c r="AF1141" s="3">
        <f t="shared" si="348"/>
        <v>0</v>
      </c>
      <c r="AH1141">
        <f t="shared" si="349"/>
        <v>0</v>
      </c>
    </row>
    <row r="1142" spans="2:34" hidden="1" outlineLevel="2" x14ac:dyDescent="0.25">
      <c r="B1142" t="s">
        <v>485</v>
      </c>
      <c r="C1142" s="73">
        <f>C1131</f>
        <v>3</v>
      </c>
      <c r="D1142" s="73" t="s">
        <v>684</v>
      </c>
      <c r="E1142" s="73">
        <f>E1131</f>
        <v>10</v>
      </c>
      <c r="F1142" s="73">
        <f>F1131</f>
        <v>9</v>
      </c>
      <c r="G1142" s="73">
        <f>G1131</f>
        <v>24</v>
      </c>
      <c r="H1142" s="73">
        <f>H1131</f>
        <v>0</v>
      </c>
      <c r="M1142" s="2"/>
      <c r="N1142" s="73">
        <f>N1131</f>
        <v>0</v>
      </c>
      <c r="O1142" s="73" t="str">
        <f>O1131</f>
        <v>N</v>
      </c>
      <c r="P1142" s="45" t="str">
        <f t="shared" si="352"/>
        <v>Beide</v>
      </c>
      <c r="Q1142" s="73"/>
      <c r="R1142" s="73"/>
      <c r="S1142" s="73"/>
      <c r="T1142" s="73">
        <f>T1131</f>
        <v>6</v>
      </c>
      <c r="V1142" s="3">
        <f>V1131*2</f>
        <v>54000</v>
      </c>
      <c r="X1142">
        <f t="shared" si="341"/>
        <v>0</v>
      </c>
      <c r="Y1142">
        <f t="shared" si="342"/>
        <v>0</v>
      </c>
      <c r="Z1142">
        <f t="shared" si="343"/>
        <v>0</v>
      </c>
      <c r="AA1142">
        <f t="shared" si="344"/>
        <v>0</v>
      </c>
      <c r="AB1142">
        <f t="shared" si="345"/>
        <v>0</v>
      </c>
      <c r="AC1142">
        <f t="shared" si="346"/>
        <v>0</v>
      </c>
      <c r="AD1142">
        <f t="shared" si="351"/>
        <v>0</v>
      </c>
      <c r="AE1142">
        <f t="shared" si="347"/>
        <v>0</v>
      </c>
      <c r="AF1142" s="3">
        <f t="shared" si="348"/>
        <v>0</v>
      </c>
      <c r="AH1142">
        <f t="shared" si="349"/>
        <v>0</v>
      </c>
    </row>
    <row r="1143" spans="2:34" hidden="1" outlineLevel="2" x14ac:dyDescent="0.25">
      <c r="B1143" t="s">
        <v>486</v>
      </c>
      <c r="C1143" s="73">
        <f>C1131</f>
        <v>3</v>
      </c>
      <c r="D1143" s="73" t="s">
        <v>684</v>
      </c>
      <c r="E1143" s="73">
        <f t="shared" ref="E1143:H1144" si="390">E1131</f>
        <v>10</v>
      </c>
      <c r="F1143" s="73">
        <f t="shared" si="390"/>
        <v>9</v>
      </c>
      <c r="G1143" s="73">
        <f t="shared" si="390"/>
        <v>24</v>
      </c>
      <c r="H1143" s="73">
        <f t="shared" si="390"/>
        <v>0</v>
      </c>
      <c r="M1143" s="2"/>
      <c r="N1143" s="73">
        <f>N1131</f>
        <v>0</v>
      </c>
      <c r="O1143" s="73" t="str">
        <f>O1131</f>
        <v>N</v>
      </c>
      <c r="P1143" s="45" t="str">
        <f t="shared" si="352"/>
        <v>Beide</v>
      </c>
      <c r="Q1143" s="73"/>
      <c r="R1143" s="73"/>
      <c r="S1143" s="73"/>
      <c r="T1143" s="73">
        <f>T1131</f>
        <v>6</v>
      </c>
      <c r="V1143" s="3">
        <f>V1131*5</f>
        <v>135000</v>
      </c>
      <c r="X1143">
        <f t="shared" si="341"/>
        <v>0</v>
      </c>
      <c r="Y1143">
        <f t="shared" si="342"/>
        <v>0</v>
      </c>
      <c r="Z1143">
        <f t="shared" si="343"/>
        <v>0</v>
      </c>
      <c r="AA1143">
        <f t="shared" si="344"/>
        <v>0</v>
      </c>
      <c r="AB1143">
        <f t="shared" si="345"/>
        <v>0</v>
      </c>
      <c r="AC1143">
        <f t="shared" si="346"/>
        <v>0</v>
      </c>
      <c r="AD1143">
        <f t="shared" si="351"/>
        <v>0</v>
      </c>
      <c r="AE1143">
        <f t="shared" si="347"/>
        <v>0</v>
      </c>
      <c r="AF1143" s="3">
        <f t="shared" si="348"/>
        <v>0</v>
      </c>
      <c r="AH1143">
        <f t="shared" si="349"/>
        <v>0</v>
      </c>
    </row>
    <row r="1144" spans="2:34" hidden="1" outlineLevel="2" x14ac:dyDescent="0.25">
      <c r="B1144" t="s">
        <v>487</v>
      </c>
      <c r="C1144" s="73">
        <f>C1132</f>
        <v>3</v>
      </c>
      <c r="D1144" s="73" t="s">
        <v>684</v>
      </c>
      <c r="E1144" s="73">
        <f t="shared" si="390"/>
        <v>5</v>
      </c>
      <c r="F1144" s="73">
        <f t="shared" si="390"/>
        <v>21</v>
      </c>
      <c r="G1144" s="73">
        <f t="shared" si="390"/>
        <v>20</v>
      </c>
      <c r="H1144" s="73">
        <f t="shared" si="390"/>
        <v>0</v>
      </c>
      <c r="M1144" s="2"/>
      <c r="N1144" s="73">
        <f>N1132</f>
        <v>0</v>
      </c>
      <c r="O1144" s="73" t="str">
        <f>O1132</f>
        <v>N</v>
      </c>
      <c r="P1144" s="45" t="str">
        <f t="shared" si="352"/>
        <v>Beide</v>
      </c>
      <c r="Q1144" s="73"/>
      <c r="R1144" s="73"/>
      <c r="S1144" s="73"/>
      <c r="T1144" s="73">
        <f>T1132</f>
        <v>6</v>
      </c>
      <c r="V1144" s="3">
        <f>V1132*5</f>
        <v>150000</v>
      </c>
      <c r="X1144">
        <f t="shared" si="341"/>
        <v>0</v>
      </c>
      <c r="Y1144">
        <f t="shared" si="342"/>
        <v>0</v>
      </c>
      <c r="Z1144">
        <f t="shared" si="343"/>
        <v>0</v>
      </c>
      <c r="AA1144">
        <f t="shared" si="344"/>
        <v>0</v>
      </c>
      <c r="AB1144">
        <f t="shared" si="345"/>
        <v>0</v>
      </c>
      <c r="AC1144">
        <f t="shared" si="346"/>
        <v>0</v>
      </c>
      <c r="AD1144">
        <f t="shared" si="351"/>
        <v>0</v>
      </c>
      <c r="AE1144">
        <f t="shared" si="347"/>
        <v>0</v>
      </c>
      <c r="AF1144" s="3">
        <f t="shared" si="348"/>
        <v>0</v>
      </c>
      <c r="AH1144">
        <f t="shared" si="349"/>
        <v>0</v>
      </c>
    </row>
    <row r="1145" spans="2:34" hidden="1" outlineLevel="2" x14ac:dyDescent="0.25">
      <c r="B1145" t="s">
        <v>488</v>
      </c>
      <c r="C1145" s="73">
        <f>C1131</f>
        <v>3</v>
      </c>
      <c r="D1145" s="73" t="s">
        <v>684</v>
      </c>
      <c r="E1145" s="73">
        <f t="shared" ref="E1145:H1146" si="391">E1131</f>
        <v>10</v>
      </c>
      <c r="F1145" s="73">
        <f t="shared" si="391"/>
        <v>9</v>
      </c>
      <c r="G1145" s="73">
        <f t="shared" si="391"/>
        <v>24</v>
      </c>
      <c r="H1145" s="73">
        <f t="shared" si="391"/>
        <v>0</v>
      </c>
      <c r="M1145" s="2"/>
      <c r="N1145" s="73">
        <f>N1131</f>
        <v>0</v>
      </c>
      <c r="O1145" s="73" t="str">
        <f>O1131</f>
        <v>N</v>
      </c>
      <c r="P1145" s="45" t="str">
        <f t="shared" si="352"/>
        <v>Beide</v>
      </c>
      <c r="Q1145" s="73"/>
      <c r="R1145" s="73"/>
      <c r="S1145" s="73"/>
      <c r="T1145" s="73">
        <f>T1131</f>
        <v>6</v>
      </c>
      <c r="V1145" s="3">
        <f>V1131*4</f>
        <v>108000</v>
      </c>
      <c r="X1145">
        <f t="shared" si="341"/>
        <v>0</v>
      </c>
      <c r="Y1145">
        <f t="shared" si="342"/>
        <v>0</v>
      </c>
      <c r="Z1145">
        <f t="shared" si="343"/>
        <v>0</v>
      </c>
      <c r="AA1145">
        <f t="shared" si="344"/>
        <v>0</v>
      </c>
      <c r="AB1145">
        <f t="shared" si="345"/>
        <v>0</v>
      </c>
      <c r="AC1145">
        <f t="shared" si="346"/>
        <v>0</v>
      </c>
      <c r="AD1145">
        <f t="shared" si="351"/>
        <v>0</v>
      </c>
      <c r="AE1145">
        <f t="shared" si="347"/>
        <v>0</v>
      </c>
      <c r="AF1145" s="3">
        <f t="shared" si="348"/>
        <v>0</v>
      </c>
      <c r="AH1145">
        <f t="shared" si="349"/>
        <v>0</v>
      </c>
    </row>
    <row r="1146" spans="2:34" hidden="1" outlineLevel="2" x14ac:dyDescent="0.25">
      <c r="B1146" t="s">
        <v>489</v>
      </c>
      <c r="C1146" s="73">
        <f>C1132</f>
        <v>3</v>
      </c>
      <c r="D1146" s="73" t="s">
        <v>684</v>
      </c>
      <c r="E1146" s="73">
        <f t="shared" si="391"/>
        <v>5</v>
      </c>
      <c r="F1146" s="73">
        <f t="shared" si="391"/>
        <v>21</v>
      </c>
      <c r="G1146" s="73">
        <f t="shared" si="391"/>
        <v>20</v>
      </c>
      <c r="H1146" s="73">
        <f t="shared" si="391"/>
        <v>0</v>
      </c>
      <c r="M1146" s="2"/>
      <c r="N1146" s="73">
        <f>N1132</f>
        <v>0</v>
      </c>
      <c r="O1146" s="73" t="str">
        <f>O1132</f>
        <v>N</v>
      </c>
      <c r="P1146" s="45" t="str">
        <f t="shared" si="352"/>
        <v>Beide</v>
      </c>
      <c r="Q1146" s="73"/>
      <c r="R1146" s="73"/>
      <c r="S1146" s="73"/>
      <c r="T1146" s="73">
        <f>T1132</f>
        <v>6</v>
      </c>
      <c r="V1146" s="3">
        <f>V1132*4</f>
        <v>120000</v>
      </c>
      <c r="X1146">
        <f t="shared" si="341"/>
        <v>0</v>
      </c>
      <c r="Y1146">
        <f t="shared" si="342"/>
        <v>0</v>
      </c>
      <c r="Z1146">
        <f t="shared" si="343"/>
        <v>0</v>
      </c>
      <c r="AA1146">
        <f t="shared" si="344"/>
        <v>0</v>
      </c>
      <c r="AB1146">
        <f t="shared" si="345"/>
        <v>0</v>
      </c>
      <c r="AC1146">
        <f t="shared" si="346"/>
        <v>0</v>
      </c>
      <c r="AD1146">
        <f t="shared" si="351"/>
        <v>0</v>
      </c>
      <c r="AE1146">
        <f t="shared" si="347"/>
        <v>0</v>
      </c>
      <c r="AF1146" s="3">
        <f t="shared" si="348"/>
        <v>0</v>
      </c>
      <c r="AH1146">
        <f t="shared" si="349"/>
        <v>0</v>
      </c>
    </row>
    <row r="1147" spans="2:34" hidden="1" outlineLevel="2" x14ac:dyDescent="0.25">
      <c r="B1147" t="s">
        <v>695</v>
      </c>
      <c r="C1147" s="73">
        <f>C1131</f>
        <v>3</v>
      </c>
      <c r="D1147" s="73" t="s">
        <v>684</v>
      </c>
      <c r="E1147" s="73">
        <f t="shared" ref="E1147:H1148" si="392">E1131</f>
        <v>10</v>
      </c>
      <c r="F1147" s="73">
        <f t="shared" si="392"/>
        <v>9</v>
      </c>
      <c r="G1147" s="73">
        <f t="shared" si="392"/>
        <v>24</v>
      </c>
      <c r="H1147" s="73">
        <f t="shared" si="392"/>
        <v>0</v>
      </c>
      <c r="M1147" s="2"/>
      <c r="N1147" s="73">
        <f>N1131</f>
        <v>0</v>
      </c>
      <c r="O1147" s="73" t="str">
        <f>O1131</f>
        <v>N</v>
      </c>
      <c r="P1147" s="45" t="str">
        <f t="shared" si="352"/>
        <v>Beide</v>
      </c>
      <c r="Q1147" s="73"/>
      <c r="R1147" s="73"/>
      <c r="S1147" s="73"/>
      <c r="T1147" s="73">
        <f>T1131</f>
        <v>6</v>
      </c>
      <c r="V1147" s="74">
        <f>V1131*2</f>
        <v>54000</v>
      </c>
      <c r="X1147">
        <f t="shared" si="341"/>
        <v>0</v>
      </c>
      <c r="Y1147">
        <f t="shared" si="342"/>
        <v>0</v>
      </c>
      <c r="Z1147">
        <f t="shared" si="343"/>
        <v>0</v>
      </c>
      <c r="AA1147">
        <f t="shared" si="344"/>
        <v>0</v>
      </c>
      <c r="AB1147">
        <f t="shared" si="345"/>
        <v>0</v>
      </c>
      <c r="AC1147">
        <f t="shared" si="346"/>
        <v>0</v>
      </c>
      <c r="AD1147">
        <f t="shared" si="351"/>
        <v>0</v>
      </c>
      <c r="AE1147">
        <f t="shared" si="347"/>
        <v>0</v>
      </c>
      <c r="AF1147" s="3">
        <f t="shared" si="348"/>
        <v>0</v>
      </c>
      <c r="AH1147">
        <f t="shared" si="349"/>
        <v>0</v>
      </c>
    </row>
    <row r="1148" spans="2:34" hidden="1" outlineLevel="2" x14ac:dyDescent="0.25">
      <c r="B1148" t="s">
        <v>696</v>
      </c>
      <c r="C1148" s="73">
        <f>C1132</f>
        <v>3</v>
      </c>
      <c r="D1148" s="73" t="s">
        <v>684</v>
      </c>
      <c r="E1148" s="73">
        <f t="shared" si="392"/>
        <v>5</v>
      </c>
      <c r="F1148" s="73">
        <f t="shared" si="392"/>
        <v>21</v>
      </c>
      <c r="G1148" s="73">
        <f t="shared" si="392"/>
        <v>20</v>
      </c>
      <c r="H1148" s="73">
        <f t="shared" si="392"/>
        <v>0</v>
      </c>
      <c r="M1148" s="2"/>
      <c r="N1148" s="73">
        <f>N1132</f>
        <v>0</v>
      </c>
      <c r="O1148" s="73" t="str">
        <f>O1132</f>
        <v>N</v>
      </c>
      <c r="P1148" s="45" t="str">
        <f t="shared" si="352"/>
        <v>Beide</v>
      </c>
      <c r="Q1148" s="73"/>
      <c r="R1148" s="73"/>
      <c r="S1148" s="73"/>
      <c r="T1148" s="73">
        <f>T1132</f>
        <v>6</v>
      </c>
      <c r="V1148" s="74">
        <f>V1132*2</f>
        <v>60000</v>
      </c>
      <c r="X1148">
        <f t="shared" si="341"/>
        <v>0</v>
      </c>
      <c r="Y1148">
        <f t="shared" si="342"/>
        <v>0</v>
      </c>
      <c r="Z1148">
        <f t="shared" si="343"/>
        <v>0</v>
      </c>
      <c r="AA1148">
        <f t="shared" si="344"/>
        <v>0</v>
      </c>
      <c r="AB1148">
        <f t="shared" si="345"/>
        <v>0</v>
      </c>
      <c r="AC1148">
        <f t="shared" si="346"/>
        <v>0</v>
      </c>
      <c r="AD1148">
        <f t="shared" si="351"/>
        <v>0</v>
      </c>
      <c r="AE1148">
        <f t="shared" si="347"/>
        <v>0</v>
      </c>
      <c r="AF1148" s="3">
        <f t="shared" si="348"/>
        <v>0</v>
      </c>
      <c r="AH1148">
        <f t="shared" si="349"/>
        <v>0</v>
      </c>
    </row>
    <row r="1149" spans="2:34" hidden="1" outlineLevel="2" x14ac:dyDescent="0.25">
      <c r="B1149" t="s">
        <v>490</v>
      </c>
      <c r="C1149" s="73">
        <f>C1131</f>
        <v>3</v>
      </c>
      <c r="D1149" s="73" t="s">
        <v>684</v>
      </c>
      <c r="E1149" s="73">
        <f t="shared" ref="E1149:H1150" si="393">E1131</f>
        <v>10</v>
      </c>
      <c r="F1149" s="73">
        <f t="shared" si="393"/>
        <v>9</v>
      </c>
      <c r="G1149" s="73">
        <f t="shared" si="393"/>
        <v>24</v>
      </c>
      <c r="H1149" s="73">
        <f t="shared" si="393"/>
        <v>0</v>
      </c>
      <c r="M1149" s="2"/>
      <c r="N1149" s="73">
        <f>N1131</f>
        <v>0</v>
      </c>
      <c r="O1149" s="73" t="str">
        <f>O1131</f>
        <v>N</v>
      </c>
      <c r="P1149" s="45" t="str">
        <f t="shared" si="352"/>
        <v>Beide</v>
      </c>
      <c r="Q1149" s="73"/>
      <c r="R1149" s="73"/>
      <c r="S1149" s="73"/>
      <c r="T1149" s="73">
        <f>T1131</f>
        <v>6</v>
      </c>
      <c r="V1149" s="3">
        <f>V1131</f>
        <v>27000</v>
      </c>
      <c r="X1149">
        <f t="shared" ref="X1149:X1152" si="394">C1149*(I1149+J1149+K1149+L1149)/(1+H1149)</f>
        <v>0</v>
      </c>
      <c r="Y1149">
        <f t="shared" ref="Y1149:Y1152" si="395">Q1149*(I1149+J1149)+M1149/G1149</f>
        <v>0</v>
      </c>
      <c r="Z1149">
        <f t="shared" ref="Z1149:Z1152" si="396">R1149*(I1149+J1149)+M1149/G1149</f>
        <v>0</v>
      </c>
      <c r="AA1149">
        <f t="shared" ref="AA1149:AA1152" si="397">S1149*(I1149+J1149+K1149+L1149)+T1149*(M1149/G1149)</f>
        <v>0</v>
      </c>
      <c r="AB1149">
        <f t="shared" ref="AB1149:AB1152" si="398">15*M1149/G1149</f>
        <v>0</v>
      </c>
      <c r="AC1149">
        <f t="shared" ref="AC1149:AC1152" si="399">E1149*(I1149+J1149+K1149+L1149)/(H1149+1)</f>
        <v>0</v>
      </c>
      <c r="AD1149">
        <f t="shared" si="351"/>
        <v>0</v>
      </c>
      <c r="AE1149">
        <f t="shared" ref="AE1149:AE1152" si="400">IF(AD1149&gt;0,S1149*(I1149+J1149)*0.25,0)</f>
        <v>0</v>
      </c>
      <c r="AF1149" s="3">
        <f t="shared" ref="AF1149" si="401">U1149*(I1149+J1149+K1149+L1149)+V1149/G1149*M1149</f>
        <v>0</v>
      </c>
      <c r="AH1149">
        <f t="shared" ref="AH1149:AH1152" si="402">(K1149+L1149)*Q1149*1.1</f>
        <v>0</v>
      </c>
    </row>
    <row r="1150" spans="2:34" hidden="1" outlineLevel="2" x14ac:dyDescent="0.25">
      <c r="B1150" t="s">
        <v>491</v>
      </c>
      <c r="C1150" s="73">
        <f>C1132</f>
        <v>3</v>
      </c>
      <c r="D1150" s="73" t="s">
        <v>684</v>
      </c>
      <c r="E1150" s="73">
        <f t="shared" si="393"/>
        <v>5</v>
      </c>
      <c r="F1150" s="73">
        <f t="shared" si="393"/>
        <v>21</v>
      </c>
      <c r="G1150" s="73">
        <f t="shared" si="393"/>
        <v>20</v>
      </c>
      <c r="H1150" s="73">
        <f t="shared" si="393"/>
        <v>0</v>
      </c>
      <c r="M1150" s="2"/>
      <c r="N1150" s="73">
        <f>N1132</f>
        <v>0</v>
      </c>
      <c r="O1150" s="73" t="str">
        <f>O1132</f>
        <v>N</v>
      </c>
      <c r="P1150" s="45" t="str">
        <f t="shared" si="352"/>
        <v>Beide</v>
      </c>
      <c r="Q1150" s="73"/>
      <c r="R1150" s="73"/>
      <c r="S1150" s="73"/>
      <c r="T1150" s="73">
        <f>T1132</f>
        <v>6</v>
      </c>
      <c r="V1150" s="3">
        <f>V1132</f>
        <v>30000</v>
      </c>
      <c r="X1150">
        <f t="shared" si="394"/>
        <v>0</v>
      </c>
      <c r="Y1150">
        <f t="shared" si="395"/>
        <v>0</v>
      </c>
      <c r="Z1150">
        <f t="shared" si="396"/>
        <v>0</v>
      </c>
      <c r="AA1150">
        <f t="shared" si="397"/>
        <v>0</v>
      </c>
      <c r="AB1150">
        <f t="shared" si="398"/>
        <v>0</v>
      </c>
      <c r="AC1150">
        <f t="shared" si="399"/>
        <v>0</v>
      </c>
      <c r="AD1150">
        <f t="shared" si="351"/>
        <v>0</v>
      </c>
      <c r="AE1150">
        <f t="shared" si="400"/>
        <v>0</v>
      </c>
      <c r="AF1150" s="3">
        <f t="shared" ref="AF1150:AF1191" si="403">U1150*(I1150+J1150+K1150+L1150)+V1150/G1150*M1150</f>
        <v>0</v>
      </c>
      <c r="AH1150">
        <f t="shared" si="402"/>
        <v>0</v>
      </c>
    </row>
    <row r="1151" spans="2:34" hidden="1" outlineLevel="2" x14ac:dyDescent="0.25">
      <c r="B1151" t="s">
        <v>465</v>
      </c>
      <c r="C1151" s="73">
        <f>C1131</f>
        <v>3</v>
      </c>
      <c r="D1151" s="73" t="s">
        <v>683</v>
      </c>
      <c r="E1151" s="73">
        <f>E1131</f>
        <v>10</v>
      </c>
      <c r="F1151" s="73">
        <f>F1131</f>
        <v>9</v>
      </c>
      <c r="G1151" s="73">
        <f>G1131/2</f>
        <v>12</v>
      </c>
      <c r="H1151" s="73">
        <f>H1131</f>
        <v>0</v>
      </c>
      <c r="M1151" s="2"/>
      <c r="N1151" s="73">
        <f>N1131</f>
        <v>0</v>
      </c>
      <c r="O1151" s="73" t="str">
        <f>O1131</f>
        <v>N</v>
      </c>
      <c r="P1151" s="45" t="str">
        <f t="shared" si="352"/>
        <v>Beide</v>
      </c>
      <c r="Q1151" s="73"/>
      <c r="R1151" s="73"/>
      <c r="S1151" s="73"/>
      <c r="T1151" s="73">
        <f>T1131</f>
        <v>6</v>
      </c>
      <c r="V1151" s="3">
        <f>V1131*2</f>
        <v>54000</v>
      </c>
      <c r="X1151">
        <f t="shared" si="394"/>
        <v>0</v>
      </c>
      <c r="Y1151">
        <f t="shared" si="395"/>
        <v>0</v>
      </c>
      <c r="Z1151">
        <f t="shared" si="396"/>
        <v>0</v>
      </c>
      <c r="AA1151">
        <f t="shared" si="397"/>
        <v>0</v>
      </c>
      <c r="AB1151">
        <f t="shared" si="398"/>
        <v>0</v>
      </c>
      <c r="AC1151">
        <f t="shared" si="399"/>
        <v>0</v>
      </c>
      <c r="AD1151">
        <f t="shared" si="351"/>
        <v>0</v>
      </c>
      <c r="AE1151">
        <f t="shared" si="400"/>
        <v>0</v>
      </c>
      <c r="AF1151" s="3">
        <f t="shared" si="403"/>
        <v>0</v>
      </c>
      <c r="AH1151">
        <f t="shared" si="402"/>
        <v>0</v>
      </c>
    </row>
    <row r="1152" spans="2:34" hidden="1" outlineLevel="2" x14ac:dyDescent="0.25">
      <c r="B1152" t="s">
        <v>478</v>
      </c>
      <c r="C1152" s="73">
        <f>C1132</f>
        <v>3</v>
      </c>
      <c r="D1152" s="73" t="s">
        <v>684</v>
      </c>
      <c r="E1152" s="73">
        <f>E1132</f>
        <v>5</v>
      </c>
      <c r="F1152" s="73">
        <f>F1132</f>
        <v>21</v>
      </c>
      <c r="G1152" s="73">
        <f>G1132</f>
        <v>20</v>
      </c>
      <c r="H1152" s="73">
        <f>H1132</f>
        <v>0</v>
      </c>
      <c r="M1152" s="2"/>
      <c r="N1152" s="73">
        <f>N1132</f>
        <v>0</v>
      </c>
      <c r="O1152" s="73" t="str">
        <f>O1132</f>
        <v>N</v>
      </c>
      <c r="P1152" s="45" t="str">
        <f t="shared" si="352"/>
        <v>Beide</v>
      </c>
      <c r="Q1152" s="73"/>
      <c r="R1152" s="73"/>
      <c r="S1152" s="73"/>
      <c r="T1152" s="73">
        <f>T1132</f>
        <v>6</v>
      </c>
      <c r="V1152" s="3">
        <f>V1132*2</f>
        <v>60000</v>
      </c>
      <c r="X1152">
        <f t="shared" si="394"/>
        <v>0</v>
      </c>
      <c r="Y1152">
        <f t="shared" si="395"/>
        <v>0</v>
      </c>
      <c r="Z1152">
        <f t="shared" si="396"/>
        <v>0</v>
      </c>
      <c r="AA1152">
        <f t="shared" si="397"/>
        <v>0</v>
      </c>
      <c r="AB1152">
        <f t="shared" si="398"/>
        <v>0</v>
      </c>
      <c r="AC1152">
        <f t="shared" si="399"/>
        <v>0</v>
      </c>
      <c r="AD1152">
        <f t="shared" si="351"/>
        <v>0</v>
      </c>
      <c r="AE1152">
        <f t="shared" si="400"/>
        <v>0</v>
      </c>
      <c r="AF1152" s="3">
        <f t="shared" si="403"/>
        <v>0</v>
      </c>
      <c r="AH1152">
        <f t="shared" si="402"/>
        <v>0</v>
      </c>
    </row>
    <row r="1153" spans="1:34" hidden="1" outlineLevel="2" x14ac:dyDescent="0.25">
      <c r="B1153" t="s">
        <v>479</v>
      </c>
      <c r="C1153" s="73">
        <f>C1132</f>
        <v>3</v>
      </c>
      <c r="D1153" s="73" t="s">
        <v>684</v>
      </c>
      <c r="E1153" s="73">
        <f>E1132</f>
        <v>5</v>
      </c>
      <c r="F1153" s="73">
        <f>F1132</f>
        <v>21</v>
      </c>
      <c r="G1153" s="73">
        <f>G1132</f>
        <v>20</v>
      </c>
      <c r="H1153" s="73">
        <f>H1132</f>
        <v>0</v>
      </c>
      <c r="M1153" s="2"/>
      <c r="N1153" s="73">
        <f>N1132</f>
        <v>0</v>
      </c>
      <c r="O1153" s="73" t="str">
        <f>O1132</f>
        <v>N</v>
      </c>
      <c r="P1153" s="45" t="str">
        <f t="shared" si="352"/>
        <v>Beide</v>
      </c>
      <c r="Q1153" s="73"/>
      <c r="R1153" s="73"/>
      <c r="S1153" s="73"/>
      <c r="T1153" s="73">
        <f>T1132</f>
        <v>6</v>
      </c>
      <c r="V1153" s="3">
        <f>V1132*3</f>
        <v>90000</v>
      </c>
      <c r="X1153">
        <f t="shared" si="341"/>
        <v>0</v>
      </c>
      <c r="Y1153">
        <f t="shared" si="342"/>
        <v>0</v>
      </c>
      <c r="Z1153">
        <f t="shared" si="343"/>
        <v>0</v>
      </c>
      <c r="AA1153">
        <f t="shared" si="344"/>
        <v>0</v>
      </c>
      <c r="AB1153">
        <f t="shared" si="345"/>
        <v>0</v>
      </c>
      <c r="AC1153">
        <f t="shared" si="346"/>
        <v>0</v>
      </c>
      <c r="AD1153">
        <f t="shared" si="351"/>
        <v>0</v>
      </c>
      <c r="AE1153">
        <f t="shared" si="347"/>
        <v>0</v>
      </c>
      <c r="AF1153" s="3">
        <f t="shared" si="403"/>
        <v>0</v>
      </c>
      <c r="AH1153">
        <f t="shared" si="349"/>
        <v>0</v>
      </c>
    </row>
    <row r="1154" spans="1:34" hidden="1" outlineLevel="2" x14ac:dyDescent="0.25">
      <c r="B1154" t="s">
        <v>697</v>
      </c>
      <c r="C1154" s="73">
        <f>C1131</f>
        <v>3</v>
      </c>
      <c r="D1154" s="73" t="s">
        <v>683</v>
      </c>
      <c r="E1154" s="73">
        <f t="shared" ref="E1154:H1155" si="404">E1131</f>
        <v>10</v>
      </c>
      <c r="F1154" s="73">
        <f t="shared" si="404"/>
        <v>9</v>
      </c>
      <c r="G1154" s="73">
        <f t="shared" si="404"/>
        <v>24</v>
      </c>
      <c r="H1154" s="73">
        <f t="shared" si="404"/>
        <v>0</v>
      </c>
      <c r="M1154" s="2"/>
      <c r="N1154" s="73">
        <f>N1131</f>
        <v>0</v>
      </c>
      <c r="O1154" s="73" t="str">
        <f>O1131</f>
        <v>N</v>
      </c>
      <c r="P1154" s="45" t="str">
        <f t="shared" si="352"/>
        <v>Beide</v>
      </c>
      <c r="Q1154" s="73"/>
      <c r="R1154" s="73"/>
      <c r="S1154" s="73"/>
      <c r="T1154" s="73">
        <f>T1131</f>
        <v>6</v>
      </c>
      <c r="V1154" s="74">
        <f>V1131*2</f>
        <v>54000</v>
      </c>
      <c r="X1154">
        <f t="shared" si="341"/>
        <v>0</v>
      </c>
      <c r="Y1154">
        <f t="shared" si="342"/>
        <v>0</v>
      </c>
      <c r="Z1154">
        <f t="shared" si="343"/>
        <v>0</v>
      </c>
      <c r="AA1154">
        <f t="shared" si="344"/>
        <v>0</v>
      </c>
      <c r="AB1154">
        <f t="shared" si="345"/>
        <v>0</v>
      </c>
      <c r="AC1154">
        <f t="shared" si="346"/>
        <v>0</v>
      </c>
      <c r="AD1154">
        <f t="shared" si="351"/>
        <v>0</v>
      </c>
      <c r="AE1154">
        <f t="shared" si="347"/>
        <v>0</v>
      </c>
      <c r="AF1154" s="3">
        <f t="shared" si="403"/>
        <v>0</v>
      </c>
      <c r="AH1154">
        <f t="shared" si="349"/>
        <v>0</v>
      </c>
    </row>
    <row r="1155" spans="1:34" hidden="1" outlineLevel="2" x14ac:dyDescent="0.25">
      <c r="B1155" t="s">
        <v>698</v>
      </c>
      <c r="C1155" s="73">
        <f>C1132</f>
        <v>3</v>
      </c>
      <c r="D1155" s="73" t="s">
        <v>683</v>
      </c>
      <c r="E1155" s="73">
        <f t="shared" si="404"/>
        <v>5</v>
      </c>
      <c r="F1155" s="73">
        <f t="shared" si="404"/>
        <v>21</v>
      </c>
      <c r="G1155" s="73">
        <f t="shared" si="404"/>
        <v>20</v>
      </c>
      <c r="H1155" s="73">
        <f t="shared" si="404"/>
        <v>0</v>
      </c>
      <c r="M1155" s="2"/>
      <c r="N1155" s="73">
        <f>N1132</f>
        <v>0</v>
      </c>
      <c r="O1155" s="73" t="str">
        <f>O1132</f>
        <v>N</v>
      </c>
      <c r="P1155" s="45" t="str">
        <f t="shared" si="352"/>
        <v>Beide</v>
      </c>
      <c r="Q1155" s="73"/>
      <c r="R1155" s="73"/>
      <c r="S1155" s="73"/>
      <c r="T1155" s="73">
        <f>T1132</f>
        <v>6</v>
      </c>
      <c r="V1155" s="74">
        <f>V1132*2</f>
        <v>60000</v>
      </c>
      <c r="X1155">
        <f t="shared" si="341"/>
        <v>0</v>
      </c>
      <c r="Y1155">
        <f t="shared" si="342"/>
        <v>0</v>
      </c>
      <c r="Z1155">
        <f t="shared" si="343"/>
        <v>0</v>
      </c>
      <c r="AA1155">
        <f t="shared" si="344"/>
        <v>0</v>
      </c>
      <c r="AB1155">
        <f t="shared" si="345"/>
        <v>0</v>
      </c>
      <c r="AC1155">
        <f t="shared" si="346"/>
        <v>0</v>
      </c>
      <c r="AD1155">
        <f t="shared" si="351"/>
        <v>0</v>
      </c>
      <c r="AE1155">
        <f t="shared" si="347"/>
        <v>0</v>
      </c>
      <c r="AF1155" s="3">
        <f t="shared" si="403"/>
        <v>0</v>
      </c>
      <c r="AH1155">
        <f t="shared" si="349"/>
        <v>0</v>
      </c>
    </row>
    <row r="1156" spans="1:34" hidden="1" outlineLevel="2" x14ac:dyDescent="0.25">
      <c r="B1156" t="s">
        <v>467</v>
      </c>
      <c r="C1156" s="73">
        <f>C1131</f>
        <v>3</v>
      </c>
      <c r="D1156" s="73" t="s">
        <v>684</v>
      </c>
      <c r="E1156" s="73">
        <f>E1131</f>
        <v>10</v>
      </c>
      <c r="F1156" s="73">
        <f>F1131</f>
        <v>9</v>
      </c>
      <c r="G1156" s="73">
        <f>G1131/2</f>
        <v>12</v>
      </c>
      <c r="H1156" s="73">
        <f>H1131</f>
        <v>0</v>
      </c>
      <c r="M1156" s="2"/>
      <c r="N1156" s="73">
        <f>N1131</f>
        <v>0</v>
      </c>
      <c r="O1156" s="73" t="str">
        <f>O1131</f>
        <v>N</v>
      </c>
      <c r="P1156" s="45" t="str">
        <f t="shared" si="352"/>
        <v>Beide</v>
      </c>
      <c r="Q1156" s="73"/>
      <c r="R1156" s="73"/>
      <c r="S1156" s="73"/>
      <c r="T1156" s="73">
        <f>T1131</f>
        <v>6</v>
      </c>
      <c r="V1156" s="3">
        <f>V1131*5</f>
        <v>135000</v>
      </c>
      <c r="X1156">
        <f t="shared" ref="X1156:X1231" si="405">C1156*(I1156+J1156+K1156+L1156)/(1+H1156)</f>
        <v>0</v>
      </c>
      <c r="Y1156">
        <f t="shared" ref="Y1156:Y1231" si="406">Q1156*(I1156+J1156)+M1156/G1156</f>
        <v>0</v>
      </c>
      <c r="Z1156">
        <f t="shared" ref="Z1156:Z1231" si="407">R1156*(I1156+J1156)+M1156/G1156</f>
        <v>0</v>
      </c>
      <c r="AA1156">
        <f t="shared" ref="AA1156:AA1231" si="408">S1156*(I1156+J1156+K1156+L1156)+T1156*(M1156/G1156)</f>
        <v>0</v>
      </c>
      <c r="AB1156">
        <f t="shared" ref="AB1156:AB1231" si="409">15*M1156/G1156</f>
        <v>0</v>
      </c>
      <c r="AC1156">
        <f t="shared" ref="AC1156:AC1231" si="410">E1156*(I1156+J1156+K1156+L1156)/(H1156+1)</f>
        <v>0</v>
      </c>
      <c r="AD1156">
        <f t="shared" si="351"/>
        <v>0</v>
      </c>
      <c r="AE1156">
        <f t="shared" ref="AE1156:AE1231" si="411">IF(AD1156&gt;0,S1156*(I1156+J1156)*0.25,0)</f>
        <v>0</v>
      </c>
      <c r="AF1156" s="3">
        <f t="shared" si="403"/>
        <v>0</v>
      </c>
      <c r="AH1156">
        <f t="shared" ref="AH1156:AH1231" si="412">(K1156+L1156)*Q1156*1.1</f>
        <v>0</v>
      </c>
    </row>
    <row r="1157" spans="1:34" hidden="1" outlineLevel="2" x14ac:dyDescent="0.25">
      <c r="B1157" t="s">
        <v>460</v>
      </c>
      <c r="C1157" s="73">
        <f>C1131</f>
        <v>3</v>
      </c>
      <c r="D1157" s="73" t="s">
        <v>701</v>
      </c>
      <c r="E1157" s="73">
        <f>E1131</f>
        <v>10</v>
      </c>
      <c r="F1157" s="73">
        <f>F1131</f>
        <v>9</v>
      </c>
      <c r="G1157" s="73">
        <f>G1131</f>
        <v>24</v>
      </c>
      <c r="H1157" s="73">
        <f>H1131</f>
        <v>0</v>
      </c>
      <c r="M1157" s="2"/>
      <c r="N1157" s="73">
        <f>N1131</f>
        <v>0</v>
      </c>
      <c r="O1157" s="73" t="str">
        <f>O1131</f>
        <v>N</v>
      </c>
      <c r="P1157" s="45" t="str">
        <f t="shared" si="352"/>
        <v>Beide</v>
      </c>
      <c r="Q1157" s="73"/>
      <c r="R1157" s="73"/>
      <c r="S1157" s="73"/>
      <c r="T1157" s="73">
        <f>T1131</f>
        <v>6</v>
      </c>
      <c r="V1157" s="3">
        <f>V1131*2</f>
        <v>54000</v>
      </c>
      <c r="X1157">
        <f t="shared" si="405"/>
        <v>0</v>
      </c>
      <c r="Y1157">
        <f t="shared" si="406"/>
        <v>0</v>
      </c>
      <c r="Z1157">
        <f t="shared" si="407"/>
        <v>0</v>
      </c>
      <c r="AA1157">
        <f t="shared" si="408"/>
        <v>0</v>
      </c>
      <c r="AB1157">
        <f t="shared" si="409"/>
        <v>0</v>
      </c>
      <c r="AC1157">
        <f t="shared" si="410"/>
        <v>0</v>
      </c>
      <c r="AD1157">
        <f t="shared" si="351"/>
        <v>0</v>
      </c>
      <c r="AE1157">
        <f t="shared" si="411"/>
        <v>0</v>
      </c>
      <c r="AF1157" s="3">
        <f t="shared" si="403"/>
        <v>0</v>
      </c>
      <c r="AH1157">
        <f t="shared" si="412"/>
        <v>0</v>
      </c>
    </row>
    <row r="1158" spans="1:34" hidden="1" outlineLevel="2" x14ac:dyDescent="0.25">
      <c r="B1158" t="s">
        <v>492</v>
      </c>
      <c r="C1158" s="73">
        <f>C1131</f>
        <v>3</v>
      </c>
      <c r="D1158" s="73" t="s">
        <v>684</v>
      </c>
      <c r="E1158" s="73">
        <f>E1131</f>
        <v>10</v>
      </c>
      <c r="F1158" s="73">
        <f>F1131</f>
        <v>9</v>
      </c>
      <c r="G1158" s="73">
        <f>G1131/2</f>
        <v>12</v>
      </c>
      <c r="H1158" s="73">
        <f>H1131</f>
        <v>0</v>
      </c>
      <c r="M1158" s="2"/>
      <c r="N1158" s="73">
        <f>N1131</f>
        <v>0</v>
      </c>
      <c r="O1158" s="73" t="str">
        <f>O1131</f>
        <v>N</v>
      </c>
      <c r="P1158" s="45" t="str">
        <f t="shared" si="352"/>
        <v>Beide</v>
      </c>
      <c r="Q1158" s="73"/>
      <c r="R1158" s="73"/>
      <c r="S1158" s="73"/>
      <c r="T1158" s="73">
        <f>T1131</f>
        <v>6</v>
      </c>
      <c r="V1158" s="3">
        <f>V1131*2</f>
        <v>54000</v>
      </c>
      <c r="X1158">
        <f t="shared" si="405"/>
        <v>0</v>
      </c>
      <c r="Y1158">
        <f t="shared" si="406"/>
        <v>0</v>
      </c>
      <c r="Z1158">
        <f t="shared" si="407"/>
        <v>0</v>
      </c>
      <c r="AA1158">
        <f t="shared" si="408"/>
        <v>0</v>
      </c>
      <c r="AB1158">
        <f t="shared" si="409"/>
        <v>0</v>
      </c>
      <c r="AC1158">
        <f t="shared" si="410"/>
        <v>0</v>
      </c>
      <c r="AD1158">
        <f t="shared" si="351"/>
        <v>0</v>
      </c>
      <c r="AE1158">
        <f t="shared" si="411"/>
        <v>0</v>
      </c>
      <c r="AF1158" s="3">
        <f t="shared" si="403"/>
        <v>0</v>
      </c>
      <c r="AH1158">
        <f t="shared" si="412"/>
        <v>0</v>
      </c>
    </row>
    <row r="1159" spans="1:34" hidden="1" outlineLevel="2" x14ac:dyDescent="0.25">
      <c r="B1159" t="s">
        <v>493</v>
      </c>
      <c r="C1159" s="73">
        <f>C1132</f>
        <v>3</v>
      </c>
      <c r="D1159" s="73" t="s">
        <v>684</v>
      </c>
      <c r="E1159" s="73">
        <f>E1132</f>
        <v>5</v>
      </c>
      <c r="F1159" s="73">
        <f>F1132</f>
        <v>21</v>
      </c>
      <c r="G1159" s="73">
        <f>G1132/2</f>
        <v>10</v>
      </c>
      <c r="H1159" s="73">
        <f>H1132</f>
        <v>0</v>
      </c>
      <c r="M1159" s="2"/>
      <c r="N1159" s="73">
        <f>N1132</f>
        <v>0</v>
      </c>
      <c r="O1159" s="73" t="str">
        <f>O1132</f>
        <v>N</v>
      </c>
      <c r="P1159" s="45" t="str">
        <f t="shared" si="352"/>
        <v>Beide</v>
      </c>
      <c r="Q1159" s="73"/>
      <c r="R1159" s="73"/>
      <c r="S1159" s="73"/>
      <c r="T1159" s="73">
        <f>T1132</f>
        <v>6</v>
      </c>
      <c r="V1159" s="3">
        <f>V1132*2</f>
        <v>60000</v>
      </c>
      <c r="X1159">
        <f t="shared" si="405"/>
        <v>0</v>
      </c>
      <c r="Y1159">
        <f t="shared" si="406"/>
        <v>0</v>
      </c>
      <c r="Z1159">
        <f t="shared" si="407"/>
        <v>0</v>
      </c>
      <c r="AA1159">
        <f t="shared" si="408"/>
        <v>0</v>
      </c>
      <c r="AB1159">
        <f t="shared" si="409"/>
        <v>0</v>
      </c>
      <c r="AC1159">
        <f t="shared" si="410"/>
        <v>0</v>
      </c>
      <c r="AD1159">
        <f t="shared" si="351"/>
        <v>0</v>
      </c>
      <c r="AE1159">
        <f t="shared" si="411"/>
        <v>0</v>
      </c>
      <c r="AF1159" s="3">
        <f t="shared" si="403"/>
        <v>0</v>
      </c>
      <c r="AH1159">
        <f t="shared" si="412"/>
        <v>0</v>
      </c>
    </row>
    <row r="1160" spans="1:34" s="25" customFormat="1" hidden="1" outlineLevel="1" collapsed="1" x14ac:dyDescent="0.25">
      <c r="A1160" s="25" t="s">
        <v>430</v>
      </c>
      <c r="B1160" s="25" t="s">
        <v>483</v>
      </c>
      <c r="C1160" s="45">
        <v>4</v>
      </c>
      <c r="D1160" s="45" t="s">
        <v>684</v>
      </c>
      <c r="E1160" s="45">
        <v>14</v>
      </c>
      <c r="F1160" s="45">
        <v>9</v>
      </c>
      <c r="G1160" s="45">
        <v>17</v>
      </c>
      <c r="H1160" s="45">
        <v>0</v>
      </c>
      <c r="I1160" s="2"/>
      <c r="J1160" s="2"/>
      <c r="K1160" s="2"/>
      <c r="L1160" s="2"/>
      <c r="M1160" s="2"/>
      <c r="N1160" s="45">
        <v>0</v>
      </c>
      <c r="O1160" s="45" t="s">
        <v>636</v>
      </c>
      <c r="P1160" s="45" t="str">
        <f t="shared" si="352"/>
        <v>Beide</v>
      </c>
      <c r="Q1160" s="45">
        <v>4.5</v>
      </c>
      <c r="R1160" s="45">
        <v>4</v>
      </c>
      <c r="S1160" s="45">
        <v>67</v>
      </c>
      <c r="T1160" s="45">
        <v>8</v>
      </c>
      <c r="U1160" s="48">
        <v>105000</v>
      </c>
      <c r="V1160" s="48">
        <v>27000</v>
      </c>
      <c r="X1160" s="25">
        <f t="shared" si="405"/>
        <v>0</v>
      </c>
      <c r="Y1160" s="25">
        <f t="shared" si="406"/>
        <v>0</v>
      </c>
      <c r="Z1160" s="25">
        <f t="shared" si="407"/>
        <v>0</v>
      </c>
      <c r="AA1160" s="25">
        <f t="shared" si="408"/>
        <v>0</v>
      </c>
      <c r="AB1160" s="25">
        <f t="shared" si="409"/>
        <v>0</v>
      </c>
      <c r="AC1160" s="25">
        <f t="shared" si="410"/>
        <v>0</v>
      </c>
      <c r="AD1160" s="25">
        <f t="shared" si="351"/>
        <v>0</v>
      </c>
      <c r="AE1160" s="25">
        <f t="shared" si="411"/>
        <v>0</v>
      </c>
      <c r="AF1160" s="48">
        <f t="shared" si="403"/>
        <v>0</v>
      </c>
      <c r="AH1160" s="25">
        <f t="shared" si="412"/>
        <v>0</v>
      </c>
    </row>
    <row r="1161" spans="1:34" hidden="1" outlineLevel="2" x14ac:dyDescent="0.25">
      <c r="B1161" t="s">
        <v>484</v>
      </c>
      <c r="C1161" s="73">
        <v>4</v>
      </c>
      <c r="D1161" s="73" t="s">
        <v>684</v>
      </c>
      <c r="E1161" s="73">
        <v>7</v>
      </c>
      <c r="F1161" s="73">
        <v>21</v>
      </c>
      <c r="G1161" s="73">
        <v>14</v>
      </c>
      <c r="H1161" s="73">
        <v>0</v>
      </c>
      <c r="M1161" s="2"/>
      <c r="N1161" s="73">
        <f>N1160</f>
        <v>0</v>
      </c>
      <c r="O1161" s="73" t="str">
        <f>O1160</f>
        <v>N</v>
      </c>
      <c r="P1161" s="45" t="str">
        <f t="shared" si="352"/>
        <v>Beide</v>
      </c>
      <c r="Q1161" s="73"/>
      <c r="R1161" s="73"/>
      <c r="S1161" s="73"/>
      <c r="T1161" s="73">
        <v>4</v>
      </c>
      <c r="V1161" s="3">
        <v>30000</v>
      </c>
      <c r="X1161">
        <f t="shared" si="405"/>
        <v>0</v>
      </c>
      <c r="Y1161">
        <f t="shared" si="406"/>
        <v>0</v>
      </c>
      <c r="Z1161">
        <f t="shared" si="407"/>
        <v>0</v>
      </c>
      <c r="AA1161">
        <f t="shared" si="408"/>
        <v>0</v>
      </c>
      <c r="AB1161">
        <f t="shared" si="409"/>
        <v>0</v>
      </c>
      <c r="AC1161">
        <f t="shared" si="410"/>
        <v>0</v>
      </c>
      <c r="AD1161">
        <f t="shared" ref="AD1161:AD1224" si="413">(I1161+J1161)*Q1161*IF(O1161="J",IF(P1161="Innere Sphäre",0.25,0)+IF(P1161="Clan",0.2,0)+IF(P1161="Beide",0.2,0),0)</f>
        <v>0</v>
      </c>
      <c r="AE1161">
        <f t="shared" si="411"/>
        <v>0</v>
      </c>
      <c r="AF1161" s="3">
        <f t="shared" si="403"/>
        <v>0</v>
      </c>
      <c r="AH1161">
        <f t="shared" si="412"/>
        <v>0</v>
      </c>
    </row>
    <row r="1162" spans="1:34" hidden="1" outlineLevel="2" x14ac:dyDescent="0.25">
      <c r="B1162" t="s">
        <v>699</v>
      </c>
      <c r="C1162" s="73">
        <f>C1160</f>
        <v>4</v>
      </c>
      <c r="D1162" s="73" t="s">
        <v>693</v>
      </c>
      <c r="E1162" s="73">
        <f t="shared" ref="E1162:H1163" si="414">E1160</f>
        <v>14</v>
      </c>
      <c r="F1162" s="73">
        <f t="shared" si="414"/>
        <v>9</v>
      </c>
      <c r="G1162" s="73">
        <f t="shared" si="414"/>
        <v>17</v>
      </c>
      <c r="H1162" s="73">
        <f t="shared" si="414"/>
        <v>0</v>
      </c>
      <c r="M1162" s="2"/>
      <c r="N1162" s="73">
        <f>N1160</f>
        <v>0</v>
      </c>
      <c r="O1162" s="73" t="str">
        <f>O1160</f>
        <v>N</v>
      </c>
      <c r="P1162" s="45" t="str">
        <f t="shared" si="352"/>
        <v>Beide</v>
      </c>
      <c r="Q1162" s="73"/>
      <c r="R1162" s="73"/>
      <c r="S1162" s="73"/>
      <c r="T1162" s="73">
        <f>T1160</f>
        <v>8</v>
      </c>
      <c r="V1162" s="74">
        <f>V1160*3</f>
        <v>81000</v>
      </c>
      <c r="X1162">
        <f t="shared" si="405"/>
        <v>0</v>
      </c>
      <c r="Y1162">
        <f t="shared" si="406"/>
        <v>0</v>
      </c>
      <c r="Z1162">
        <f t="shared" si="407"/>
        <v>0</v>
      </c>
      <c r="AA1162">
        <f t="shared" si="408"/>
        <v>0</v>
      </c>
      <c r="AB1162">
        <f t="shared" si="409"/>
        <v>0</v>
      </c>
      <c r="AC1162">
        <f t="shared" si="410"/>
        <v>0</v>
      </c>
      <c r="AD1162">
        <f t="shared" si="413"/>
        <v>0</v>
      </c>
      <c r="AE1162">
        <f t="shared" si="411"/>
        <v>0</v>
      </c>
      <c r="AF1162" s="3">
        <f t="shared" si="403"/>
        <v>0</v>
      </c>
      <c r="AH1162">
        <f t="shared" si="412"/>
        <v>0</v>
      </c>
    </row>
    <row r="1163" spans="1:34" hidden="1" outlineLevel="2" x14ac:dyDescent="0.25">
      <c r="B1163" t="s">
        <v>700</v>
      </c>
      <c r="C1163" s="73">
        <f>C1161</f>
        <v>4</v>
      </c>
      <c r="D1163" s="73" t="s">
        <v>693</v>
      </c>
      <c r="E1163" s="73">
        <f t="shared" si="414"/>
        <v>7</v>
      </c>
      <c r="F1163" s="73">
        <f t="shared" si="414"/>
        <v>21</v>
      </c>
      <c r="G1163" s="73">
        <f t="shared" si="414"/>
        <v>14</v>
      </c>
      <c r="H1163" s="73">
        <f t="shared" si="414"/>
        <v>0</v>
      </c>
      <c r="M1163" s="2"/>
      <c r="N1163" s="73">
        <f>N1161</f>
        <v>0</v>
      </c>
      <c r="O1163" s="73" t="str">
        <f>O1161</f>
        <v>N</v>
      </c>
      <c r="P1163" s="45" t="str">
        <f t="shared" si="352"/>
        <v>Beide</v>
      </c>
      <c r="Q1163" s="73"/>
      <c r="R1163" s="73"/>
      <c r="S1163" s="73"/>
      <c r="T1163" s="73">
        <f>T1161</f>
        <v>4</v>
      </c>
      <c r="V1163" s="74">
        <f>V1161*3</f>
        <v>90000</v>
      </c>
      <c r="X1163">
        <f t="shared" si="405"/>
        <v>0</v>
      </c>
      <c r="Y1163">
        <f t="shared" si="406"/>
        <v>0</v>
      </c>
      <c r="Z1163">
        <f t="shared" si="407"/>
        <v>0</v>
      </c>
      <c r="AA1163">
        <f t="shared" si="408"/>
        <v>0</v>
      </c>
      <c r="AB1163">
        <f t="shared" si="409"/>
        <v>0</v>
      </c>
      <c r="AC1163">
        <f t="shared" si="410"/>
        <v>0</v>
      </c>
      <c r="AD1163">
        <f t="shared" si="413"/>
        <v>0</v>
      </c>
      <c r="AE1163">
        <f t="shared" si="411"/>
        <v>0</v>
      </c>
      <c r="AF1163" s="3">
        <f t="shared" si="403"/>
        <v>0</v>
      </c>
      <c r="AH1163">
        <f t="shared" si="412"/>
        <v>0</v>
      </c>
    </row>
    <row r="1164" spans="1:34" hidden="1" outlineLevel="2" x14ac:dyDescent="0.25">
      <c r="B1164" t="s">
        <v>279</v>
      </c>
      <c r="C1164" s="73">
        <f>C1161</f>
        <v>4</v>
      </c>
      <c r="D1164" s="73" t="s">
        <v>683</v>
      </c>
      <c r="E1164" s="73">
        <f t="shared" ref="E1164:H1164" si="415">E1161</f>
        <v>7</v>
      </c>
      <c r="F1164" s="73">
        <f t="shared" si="415"/>
        <v>21</v>
      </c>
      <c r="G1164" s="73">
        <f t="shared" si="415"/>
        <v>14</v>
      </c>
      <c r="H1164" s="73">
        <f t="shared" si="415"/>
        <v>0</v>
      </c>
      <c r="M1164" s="2"/>
      <c r="N1164" s="73">
        <f t="shared" ref="N1164:O1164" si="416">N1161</f>
        <v>0</v>
      </c>
      <c r="O1164" s="73" t="str">
        <f t="shared" si="416"/>
        <v>N</v>
      </c>
      <c r="P1164" s="45" t="str">
        <f t="shared" si="352"/>
        <v>Beide</v>
      </c>
      <c r="Q1164" s="73"/>
      <c r="R1164" s="73"/>
      <c r="S1164" s="73"/>
      <c r="T1164" s="73">
        <f>T1160</f>
        <v>8</v>
      </c>
      <c r="V1164" s="74">
        <f>V1161*1.5</f>
        <v>45000</v>
      </c>
      <c r="X1164">
        <f t="shared" si="405"/>
        <v>0</v>
      </c>
      <c r="Y1164">
        <f t="shared" si="406"/>
        <v>0</v>
      </c>
      <c r="Z1164">
        <f t="shared" si="407"/>
        <v>0</v>
      </c>
      <c r="AA1164">
        <f t="shared" si="408"/>
        <v>0</v>
      </c>
      <c r="AB1164">
        <f t="shared" si="409"/>
        <v>0</v>
      </c>
      <c r="AC1164">
        <f t="shared" si="410"/>
        <v>0</v>
      </c>
      <c r="AD1164">
        <f t="shared" si="413"/>
        <v>0</v>
      </c>
      <c r="AE1164">
        <f t="shared" si="411"/>
        <v>0</v>
      </c>
      <c r="AF1164" s="3">
        <f t="shared" si="403"/>
        <v>0</v>
      </c>
      <c r="AH1164">
        <f t="shared" si="412"/>
        <v>0</v>
      </c>
    </row>
    <row r="1165" spans="1:34" hidden="1" outlineLevel="2" x14ac:dyDescent="0.25">
      <c r="B1165" t="s">
        <v>473</v>
      </c>
      <c r="C1165" s="73">
        <f>C1161</f>
        <v>4</v>
      </c>
      <c r="D1165" s="73" t="s">
        <v>684</v>
      </c>
      <c r="E1165" s="73">
        <f>E1161</f>
        <v>7</v>
      </c>
      <c r="F1165" s="73">
        <f>F1161</f>
        <v>21</v>
      </c>
      <c r="G1165" s="73">
        <f>G1161</f>
        <v>14</v>
      </c>
      <c r="H1165" s="73">
        <f>H1161</f>
        <v>0</v>
      </c>
      <c r="M1165" s="2"/>
      <c r="N1165" s="73">
        <f>N1161</f>
        <v>0</v>
      </c>
      <c r="O1165" s="73" t="str">
        <f>O1161</f>
        <v>N</v>
      </c>
      <c r="P1165" s="45" t="str">
        <f t="shared" si="352"/>
        <v>Beide</v>
      </c>
      <c r="Q1165" s="73"/>
      <c r="R1165" s="73"/>
      <c r="S1165" s="73"/>
      <c r="T1165" s="73">
        <f>T1161</f>
        <v>4</v>
      </c>
      <c r="V1165" s="74">
        <f>V1161*2</f>
        <v>60000</v>
      </c>
      <c r="X1165">
        <f t="shared" si="405"/>
        <v>0</v>
      </c>
      <c r="Y1165">
        <f t="shared" si="406"/>
        <v>0</v>
      </c>
      <c r="Z1165">
        <f t="shared" si="407"/>
        <v>0</v>
      </c>
      <c r="AA1165">
        <f t="shared" si="408"/>
        <v>0</v>
      </c>
      <c r="AB1165">
        <f t="shared" si="409"/>
        <v>0</v>
      </c>
      <c r="AC1165">
        <f t="shared" si="410"/>
        <v>0</v>
      </c>
      <c r="AD1165">
        <f t="shared" si="413"/>
        <v>0</v>
      </c>
      <c r="AE1165">
        <f t="shared" si="411"/>
        <v>0</v>
      </c>
      <c r="AF1165" s="3">
        <f t="shared" si="403"/>
        <v>0</v>
      </c>
      <c r="AH1165">
        <f t="shared" si="412"/>
        <v>0</v>
      </c>
    </row>
    <row r="1166" spans="1:34" hidden="1" outlineLevel="2" x14ac:dyDescent="0.25">
      <c r="B1166" t="s">
        <v>476</v>
      </c>
      <c r="C1166" s="73">
        <f>C1161</f>
        <v>4</v>
      </c>
      <c r="D1166" s="73" t="s">
        <v>684</v>
      </c>
      <c r="E1166" s="73">
        <f>E1161</f>
        <v>7</v>
      </c>
      <c r="F1166" s="73">
        <f>F1161</f>
        <v>21</v>
      </c>
      <c r="G1166" s="73">
        <f>G1161/2</f>
        <v>7</v>
      </c>
      <c r="H1166" s="73">
        <f>H1161</f>
        <v>0</v>
      </c>
      <c r="M1166" s="2"/>
      <c r="N1166" s="73">
        <f>N1161</f>
        <v>0</v>
      </c>
      <c r="O1166" s="73" t="str">
        <f>O1161</f>
        <v>N</v>
      </c>
      <c r="P1166" s="45" t="str">
        <f t="shared" ref="P1166:P1229" si="417">IF(P1122="Beide",P1122,"Innere Sphäre")</f>
        <v>Beide</v>
      </c>
      <c r="Q1166" s="73"/>
      <c r="R1166" s="73"/>
      <c r="S1166" s="73"/>
      <c r="T1166" s="73">
        <f>T1161</f>
        <v>4</v>
      </c>
      <c r="V1166" s="74">
        <f>V1161*3</f>
        <v>90000</v>
      </c>
      <c r="X1166">
        <f t="shared" si="405"/>
        <v>0</v>
      </c>
      <c r="Y1166">
        <f t="shared" si="406"/>
        <v>0</v>
      </c>
      <c r="Z1166">
        <f t="shared" si="407"/>
        <v>0</v>
      </c>
      <c r="AA1166">
        <f t="shared" si="408"/>
        <v>0</v>
      </c>
      <c r="AB1166">
        <f t="shared" si="409"/>
        <v>0</v>
      </c>
      <c r="AC1166">
        <f t="shared" si="410"/>
        <v>0</v>
      </c>
      <c r="AD1166">
        <f t="shared" si="413"/>
        <v>0</v>
      </c>
      <c r="AE1166">
        <f t="shared" si="411"/>
        <v>0</v>
      </c>
      <c r="AF1166" s="3">
        <f t="shared" si="403"/>
        <v>0</v>
      </c>
      <c r="AH1166">
        <f t="shared" si="412"/>
        <v>0</v>
      </c>
    </row>
    <row r="1167" spans="1:34" hidden="1" outlineLevel="2" x14ac:dyDescent="0.25">
      <c r="B1167" t="s">
        <v>475</v>
      </c>
      <c r="C1167" s="73">
        <f>C1161</f>
        <v>4</v>
      </c>
      <c r="D1167" s="73" t="s">
        <v>684</v>
      </c>
      <c r="E1167" s="73">
        <f>E1161</f>
        <v>7</v>
      </c>
      <c r="F1167" s="73">
        <f>F1161</f>
        <v>21</v>
      </c>
      <c r="G1167" s="73">
        <f>G1161/2</f>
        <v>7</v>
      </c>
      <c r="H1167" s="73">
        <f>H1161</f>
        <v>0</v>
      </c>
      <c r="M1167" s="2"/>
      <c r="N1167" s="73">
        <f>N1161</f>
        <v>0</v>
      </c>
      <c r="O1167" s="73" t="str">
        <f>O1161</f>
        <v>N</v>
      </c>
      <c r="P1167" s="45" t="str">
        <f t="shared" si="417"/>
        <v>Beide</v>
      </c>
      <c r="Q1167" s="73"/>
      <c r="R1167" s="73"/>
      <c r="S1167" s="73"/>
      <c r="T1167" s="73">
        <f>T1161</f>
        <v>4</v>
      </c>
      <c r="V1167" s="74">
        <f>V1161</f>
        <v>30000</v>
      </c>
      <c r="X1167">
        <f t="shared" si="405"/>
        <v>0</v>
      </c>
      <c r="Y1167">
        <f t="shared" si="406"/>
        <v>0</v>
      </c>
      <c r="Z1167">
        <f t="shared" si="407"/>
        <v>0</v>
      </c>
      <c r="AA1167">
        <f t="shared" si="408"/>
        <v>0</v>
      </c>
      <c r="AB1167">
        <f t="shared" si="409"/>
        <v>0</v>
      </c>
      <c r="AC1167">
        <f t="shared" si="410"/>
        <v>0</v>
      </c>
      <c r="AD1167">
        <f t="shared" si="413"/>
        <v>0</v>
      </c>
      <c r="AE1167">
        <f t="shared" si="411"/>
        <v>0</v>
      </c>
      <c r="AF1167" s="3">
        <f t="shared" si="403"/>
        <v>0</v>
      </c>
      <c r="AH1167">
        <f t="shared" si="412"/>
        <v>0</v>
      </c>
    </row>
    <row r="1168" spans="1:34" hidden="1" outlineLevel="2" x14ac:dyDescent="0.25">
      <c r="B1168" t="s">
        <v>474</v>
      </c>
      <c r="C1168" s="73">
        <f>C1161</f>
        <v>4</v>
      </c>
      <c r="D1168" s="73" t="s">
        <v>684</v>
      </c>
      <c r="E1168" s="73">
        <f>E1161</f>
        <v>7</v>
      </c>
      <c r="F1168" s="73">
        <f>F1161</f>
        <v>21</v>
      </c>
      <c r="G1168" s="73">
        <f>G1161/2</f>
        <v>7</v>
      </c>
      <c r="H1168" s="73">
        <f>H1161</f>
        <v>0</v>
      </c>
      <c r="M1168" s="2"/>
      <c r="N1168" s="73">
        <f>N1161</f>
        <v>0</v>
      </c>
      <c r="O1168" s="73" t="str">
        <f>O1161</f>
        <v>N</v>
      </c>
      <c r="P1168" s="45" t="str">
        <f t="shared" si="417"/>
        <v>Beide</v>
      </c>
      <c r="Q1168" s="73"/>
      <c r="R1168" s="73"/>
      <c r="S1168" s="73"/>
      <c r="T1168" s="73">
        <f>T1161</f>
        <v>4</v>
      </c>
      <c r="V1168" s="74">
        <f>V1161*4</f>
        <v>120000</v>
      </c>
      <c r="X1168">
        <f t="shared" ref="X1168:X1171" si="418">C1168*(I1168+J1168+K1168+L1168)/(1+H1168)</f>
        <v>0</v>
      </c>
      <c r="Y1168">
        <f t="shared" ref="Y1168:Y1171" si="419">Q1168*(I1168+J1168)+M1168/G1168</f>
        <v>0</v>
      </c>
      <c r="Z1168">
        <f t="shared" ref="Z1168:Z1171" si="420">R1168*(I1168+J1168)+M1168/G1168</f>
        <v>0</v>
      </c>
      <c r="AA1168">
        <f t="shared" ref="AA1168:AA1171" si="421">S1168*(I1168+J1168+K1168+L1168)+T1168*(M1168/G1168)</f>
        <v>0</v>
      </c>
      <c r="AB1168">
        <f t="shared" ref="AB1168:AB1171" si="422">15*M1168/G1168</f>
        <v>0</v>
      </c>
      <c r="AC1168">
        <f t="shared" ref="AC1168:AC1171" si="423">E1168*(I1168+J1168+K1168+L1168)/(H1168+1)</f>
        <v>0</v>
      </c>
      <c r="AD1168">
        <f t="shared" si="413"/>
        <v>0</v>
      </c>
      <c r="AE1168">
        <f t="shared" ref="AE1168:AE1171" si="424">IF(AD1168&gt;0,S1168*(I1168+J1168)*0.25,0)</f>
        <v>0</v>
      </c>
      <c r="AF1168" s="3">
        <f t="shared" si="403"/>
        <v>0</v>
      </c>
      <c r="AH1168">
        <f t="shared" ref="AH1168:AH1171" si="425">(K1168+L1168)*Q1168*1.1</f>
        <v>0</v>
      </c>
    </row>
    <row r="1169" spans="2:34" hidden="1" outlineLevel="2" x14ac:dyDescent="0.25">
      <c r="B1169" t="s">
        <v>480</v>
      </c>
      <c r="C1169" s="73">
        <f>C1161</f>
        <v>4</v>
      </c>
      <c r="D1169" s="73" t="s">
        <v>684</v>
      </c>
      <c r="E1169" s="73">
        <f>E1161</f>
        <v>7</v>
      </c>
      <c r="F1169" s="73">
        <f>F1161</f>
        <v>21</v>
      </c>
      <c r="G1169" s="73">
        <f>G1161/2</f>
        <v>7</v>
      </c>
      <c r="H1169" s="73">
        <f>H1161</f>
        <v>0</v>
      </c>
      <c r="M1169" s="2"/>
      <c r="N1169" s="73">
        <f>N1161</f>
        <v>0</v>
      </c>
      <c r="O1169" s="73" t="str">
        <f>O1161</f>
        <v>N</v>
      </c>
      <c r="P1169" s="45" t="str">
        <f t="shared" si="417"/>
        <v>Beide</v>
      </c>
      <c r="Q1169" s="73"/>
      <c r="R1169" s="73"/>
      <c r="S1169" s="73"/>
      <c r="T1169" s="73">
        <f>T1161</f>
        <v>4</v>
      </c>
      <c r="V1169" s="74">
        <f>V1161*2.5</f>
        <v>75000</v>
      </c>
      <c r="X1169">
        <f t="shared" si="418"/>
        <v>0</v>
      </c>
      <c r="Y1169">
        <f t="shared" si="419"/>
        <v>0</v>
      </c>
      <c r="Z1169">
        <f t="shared" si="420"/>
        <v>0</v>
      </c>
      <c r="AA1169">
        <f t="shared" si="421"/>
        <v>0</v>
      </c>
      <c r="AB1169">
        <f t="shared" si="422"/>
        <v>0</v>
      </c>
      <c r="AC1169">
        <f t="shared" si="423"/>
        <v>0</v>
      </c>
      <c r="AD1169">
        <f t="shared" si="413"/>
        <v>0</v>
      </c>
      <c r="AE1169">
        <f t="shared" si="424"/>
        <v>0</v>
      </c>
      <c r="AF1169" s="3">
        <f t="shared" si="403"/>
        <v>0</v>
      </c>
      <c r="AH1169">
        <f t="shared" si="425"/>
        <v>0</v>
      </c>
    </row>
    <row r="1170" spans="2:34" hidden="1" outlineLevel="2" x14ac:dyDescent="0.25">
      <c r="B1170" t="s">
        <v>481</v>
      </c>
      <c r="C1170" s="73">
        <f>C1161</f>
        <v>4</v>
      </c>
      <c r="D1170" s="73" t="s">
        <v>684</v>
      </c>
      <c r="E1170" s="73">
        <f>E1161</f>
        <v>7</v>
      </c>
      <c r="F1170" s="73">
        <f>F1161</f>
        <v>21</v>
      </c>
      <c r="G1170" s="73">
        <f>G1161/2</f>
        <v>7</v>
      </c>
      <c r="H1170" s="73">
        <f>H1161</f>
        <v>0</v>
      </c>
      <c r="M1170" s="2"/>
      <c r="N1170" s="73">
        <f>N1161</f>
        <v>0</v>
      </c>
      <c r="O1170" s="73" t="str">
        <f>O1161</f>
        <v>N</v>
      </c>
      <c r="P1170" s="45" t="str">
        <f t="shared" si="417"/>
        <v>Beide</v>
      </c>
      <c r="Q1170" s="73"/>
      <c r="R1170" s="73"/>
      <c r="S1170" s="73"/>
      <c r="T1170" s="73">
        <f>T1161</f>
        <v>4</v>
      </c>
      <c r="V1170" s="74">
        <f>V1161*2</f>
        <v>60000</v>
      </c>
      <c r="X1170">
        <f t="shared" si="418"/>
        <v>0</v>
      </c>
      <c r="Y1170">
        <f t="shared" si="419"/>
        <v>0</v>
      </c>
      <c r="Z1170">
        <f t="shared" si="420"/>
        <v>0</v>
      </c>
      <c r="AA1170">
        <f t="shared" si="421"/>
        <v>0</v>
      </c>
      <c r="AB1170">
        <f t="shared" si="422"/>
        <v>0</v>
      </c>
      <c r="AC1170">
        <f t="shared" si="423"/>
        <v>0</v>
      </c>
      <c r="AD1170">
        <f t="shared" si="413"/>
        <v>0</v>
      </c>
      <c r="AE1170">
        <f t="shared" si="424"/>
        <v>0</v>
      </c>
      <c r="AF1170" s="3">
        <f t="shared" si="403"/>
        <v>0</v>
      </c>
      <c r="AH1170">
        <f t="shared" si="425"/>
        <v>0</v>
      </c>
    </row>
    <row r="1171" spans="2:34" hidden="1" outlineLevel="2" x14ac:dyDescent="0.25">
      <c r="B1171" t="s">
        <v>485</v>
      </c>
      <c r="C1171" s="73">
        <f>C1160</f>
        <v>4</v>
      </c>
      <c r="D1171" s="73" t="s">
        <v>684</v>
      </c>
      <c r="E1171" s="73">
        <f>E1160</f>
        <v>14</v>
      </c>
      <c r="F1171" s="73">
        <f>F1160</f>
        <v>9</v>
      </c>
      <c r="G1171" s="73">
        <f>G1160</f>
        <v>17</v>
      </c>
      <c r="H1171" s="73">
        <f>H1160</f>
        <v>0</v>
      </c>
      <c r="M1171" s="2"/>
      <c r="N1171" s="73">
        <f>N1160</f>
        <v>0</v>
      </c>
      <c r="O1171" s="73" t="str">
        <f>O1160</f>
        <v>N</v>
      </c>
      <c r="P1171" s="45" t="str">
        <f t="shared" si="417"/>
        <v>Beide</v>
      </c>
      <c r="Q1171" s="73"/>
      <c r="R1171" s="73"/>
      <c r="S1171" s="73"/>
      <c r="T1171" s="73">
        <f>T1160</f>
        <v>8</v>
      </c>
      <c r="V1171" s="3">
        <f>V1160*2</f>
        <v>54000</v>
      </c>
      <c r="X1171">
        <f t="shared" si="418"/>
        <v>0</v>
      </c>
      <c r="Y1171">
        <f t="shared" si="419"/>
        <v>0</v>
      </c>
      <c r="Z1171">
        <f t="shared" si="420"/>
        <v>0</v>
      </c>
      <c r="AA1171">
        <f t="shared" si="421"/>
        <v>0</v>
      </c>
      <c r="AB1171">
        <f t="shared" si="422"/>
        <v>0</v>
      </c>
      <c r="AC1171">
        <f t="shared" si="423"/>
        <v>0</v>
      </c>
      <c r="AD1171">
        <f t="shared" si="413"/>
        <v>0</v>
      </c>
      <c r="AE1171">
        <f t="shared" si="424"/>
        <v>0</v>
      </c>
      <c r="AF1171" s="3">
        <f t="shared" si="403"/>
        <v>0</v>
      </c>
      <c r="AH1171">
        <f t="shared" si="425"/>
        <v>0</v>
      </c>
    </row>
    <row r="1172" spans="2:34" hidden="1" outlineLevel="2" x14ac:dyDescent="0.25">
      <c r="B1172" t="s">
        <v>486</v>
      </c>
      <c r="C1172" s="73">
        <f>C1160</f>
        <v>4</v>
      </c>
      <c r="D1172" s="73" t="s">
        <v>684</v>
      </c>
      <c r="E1172" s="73">
        <f t="shared" ref="E1172:H1173" si="426">E1160</f>
        <v>14</v>
      </c>
      <c r="F1172" s="73">
        <f t="shared" si="426"/>
        <v>9</v>
      </c>
      <c r="G1172" s="73">
        <f t="shared" si="426"/>
        <v>17</v>
      </c>
      <c r="H1172" s="73">
        <f t="shared" si="426"/>
        <v>0</v>
      </c>
      <c r="M1172" s="2"/>
      <c r="N1172" s="73">
        <f>N1160</f>
        <v>0</v>
      </c>
      <c r="O1172" s="73" t="str">
        <f>O1160</f>
        <v>N</v>
      </c>
      <c r="P1172" s="45" t="str">
        <f t="shared" si="417"/>
        <v>Beide</v>
      </c>
      <c r="Q1172" s="73"/>
      <c r="R1172" s="73"/>
      <c r="S1172" s="73"/>
      <c r="T1172" s="73">
        <f>T1160</f>
        <v>8</v>
      </c>
      <c r="V1172" s="3">
        <f>V1160*5</f>
        <v>135000</v>
      </c>
      <c r="X1172">
        <f t="shared" si="405"/>
        <v>0</v>
      </c>
      <c r="Y1172">
        <f t="shared" si="406"/>
        <v>0</v>
      </c>
      <c r="Z1172">
        <f t="shared" si="407"/>
        <v>0</v>
      </c>
      <c r="AA1172">
        <f t="shared" si="408"/>
        <v>0</v>
      </c>
      <c r="AB1172">
        <f t="shared" si="409"/>
        <v>0</v>
      </c>
      <c r="AC1172">
        <f t="shared" si="410"/>
        <v>0</v>
      </c>
      <c r="AD1172">
        <f t="shared" si="413"/>
        <v>0</v>
      </c>
      <c r="AE1172">
        <f t="shared" si="411"/>
        <v>0</v>
      </c>
      <c r="AF1172" s="3">
        <f t="shared" si="403"/>
        <v>0</v>
      </c>
      <c r="AH1172">
        <f t="shared" si="412"/>
        <v>0</v>
      </c>
    </row>
    <row r="1173" spans="2:34" hidden="1" outlineLevel="2" x14ac:dyDescent="0.25">
      <c r="B1173" t="s">
        <v>487</v>
      </c>
      <c r="C1173" s="73">
        <f>C1161</f>
        <v>4</v>
      </c>
      <c r="D1173" s="73" t="s">
        <v>684</v>
      </c>
      <c r="E1173" s="73">
        <f t="shared" si="426"/>
        <v>7</v>
      </c>
      <c r="F1173" s="73">
        <f t="shared" si="426"/>
        <v>21</v>
      </c>
      <c r="G1173" s="73">
        <f t="shared" si="426"/>
        <v>14</v>
      </c>
      <c r="H1173" s="73">
        <f t="shared" si="426"/>
        <v>0</v>
      </c>
      <c r="M1173" s="2"/>
      <c r="N1173" s="73">
        <f>N1161</f>
        <v>0</v>
      </c>
      <c r="O1173" s="73" t="str">
        <f>O1161</f>
        <v>N</v>
      </c>
      <c r="P1173" s="45" t="str">
        <f t="shared" si="417"/>
        <v>Beide</v>
      </c>
      <c r="Q1173" s="73"/>
      <c r="R1173" s="73"/>
      <c r="S1173" s="73"/>
      <c r="T1173" s="73">
        <f>T1161</f>
        <v>4</v>
      </c>
      <c r="V1173" s="3">
        <f>V1161*5</f>
        <v>150000</v>
      </c>
      <c r="X1173">
        <f t="shared" si="405"/>
        <v>0</v>
      </c>
      <c r="Y1173">
        <f t="shared" si="406"/>
        <v>0</v>
      </c>
      <c r="Z1173">
        <f t="shared" si="407"/>
        <v>0</v>
      </c>
      <c r="AA1173">
        <f t="shared" si="408"/>
        <v>0</v>
      </c>
      <c r="AB1173">
        <f t="shared" si="409"/>
        <v>0</v>
      </c>
      <c r="AC1173">
        <f t="shared" si="410"/>
        <v>0</v>
      </c>
      <c r="AD1173">
        <f t="shared" si="413"/>
        <v>0</v>
      </c>
      <c r="AE1173">
        <f t="shared" si="411"/>
        <v>0</v>
      </c>
      <c r="AF1173" s="3">
        <f t="shared" si="403"/>
        <v>0</v>
      </c>
      <c r="AH1173">
        <f t="shared" si="412"/>
        <v>0</v>
      </c>
    </row>
    <row r="1174" spans="2:34" hidden="1" outlineLevel="2" x14ac:dyDescent="0.25">
      <c r="B1174" t="s">
        <v>488</v>
      </c>
      <c r="C1174" s="73">
        <f>C1160</f>
        <v>4</v>
      </c>
      <c r="D1174" s="73" t="s">
        <v>684</v>
      </c>
      <c r="E1174" s="73">
        <f t="shared" ref="E1174:H1175" si="427">E1160</f>
        <v>14</v>
      </c>
      <c r="F1174" s="73">
        <f t="shared" si="427"/>
        <v>9</v>
      </c>
      <c r="G1174" s="73">
        <f t="shared" si="427"/>
        <v>17</v>
      </c>
      <c r="H1174" s="73">
        <f t="shared" si="427"/>
        <v>0</v>
      </c>
      <c r="M1174" s="2"/>
      <c r="N1174" s="73">
        <f>N1160</f>
        <v>0</v>
      </c>
      <c r="O1174" s="73" t="str">
        <f>O1160</f>
        <v>N</v>
      </c>
      <c r="P1174" s="45" t="str">
        <f t="shared" si="417"/>
        <v>Beide</v>
      </c>
      <c r="Q1174" s="73"/>
      <c r="R1174" s="73"/>
      <c r="S1174" s="73"/>
      <c r="T1174" s="73">
        <f>T1160</f>
        <v>8</v>
      </c>
      <c r="V1174" s="3">
        <f>V1160*4</f>
        <v>108000</v>
      </c>
      <c r="X1174">
        <f t="shared" si="405"/>
        <v>0</v>
      </c>
      <c r="Y1174">
        <f t="shared" si="406"/>
        <v>0</v>
      </c>
      <c r="Z1174">
        <f t="shared" si="407"/>
        <v>0</v>
      </c>
      <c r="AA1174">
        <f t="shared" si="408"/>
        <v>0</v>
      </c>
      <c r="AB1174">
        <f t="shared" si="409"/>
        <v>0</v>
      </c>
      <c r="AC1174">
        <f t="shared" si="410"/>
        <v>0</v>
      </c>
      <c r="AD1174">
        <f t="shared" si="413"/>
        <v>0</v>
      </c>
      <c r="AE1174">
        <f t="shared" si="411"/>
        <v>0</v>
      </c>
      <c r="AF1174" s="3">
        <f t="shared" si="403"/>
        <v>0</v>
      </c>
      <c r="AH1174">
        <f t="shared" si="412"/>
        <v>0</v>
      </c>
    </row>
    <row r="1175" spans="2:34" hidden="1" outlineLevel="2" x14ac:dyDescent="0.25">
      <c r="B1175" t="s">
        <v>489</v>
      </c>
      <c r="C1175" s="73">
        <f>C1161</f>
        <v>4</v>
      </c>
      <c r="D1175" s="73" t="s">
        <v>684</v>
      </c>
      <c r="E1175" s="73">
        <f t="shared" si="427"/>
        <v>7</v>
      </c>
      <c r="F1175" s="73">
        <f t="shared" si="427"/>
        <v>21</v>
      </c>
      <c r="G1175" s="73">
        <f t="shared" si="427"/>
        <v>14</v>
      </c>
      <c r="H1175" s="73">
        <f t="shared" si="427"/>
        <v>0</v>
      </c>
      <c r="M1175" s="2"/>
      <c r="N1175" s="73">
        <f>N1161</f>
        <v>0</v>
      </c>
      <c r="O1175" s="73" t="str">
        <f>O1161</f>
        <v>N</v>
      </c>
      <c r="P1175" s="45" t="str">
        <f t="shared" si="417"/>
        <v>Beide</v>
      </c>
      <c r="Q1175" s="73"/>
      <c r="R1175" s="73"/>
      <c r="S1175" s="73"/>
      <c r="T1175" s="73">
        <f>T1161</f>
        <v>4</v>
      </c>
      <c r="V1175" s="3">
        <f>V1161*4</f>
        <v>120000</v>
      </c>
      <c r="X1175">
        <f t="shared" si="405"/>
        <v>0</v>
      </c>
      <c r="Y1175">
        <f t="shared" si="406"/>
        <v>0</v>
      </c>
      <c r="Z1175">
        <f t="shared" si="407"/>
        <v>0</v>
      </c>
      <c r="AA1175">
        <f t="shared" si="408"/>
        <v>0</v>
      </c>
      <c r="AB1175">
        <f t="shared" si="409"/>
        <v>0</v>
      </c>
      <c r="AC1175">
        <f t="shared" si="410"/>
        <v>0</v>
      </c>
      <c r="AD1175">
        <f t="shared" si="413"/>
        <v>0</v>
      </c>
      <c r="AE1175">
        <f t="shared" si="411"/>
        <v>0</v>
      </c>
      <c r="AF1175" s="3">
        <f t="shared" si="403"/>
        <v>0</v>
      </c>
      <c r="AH1175">
        <f t="shared" si="412"/>
        <v>0</v>
      </c>
    </row>
    <row r="1176" spans="2:34" hidden="1" outlineLevel="2" x14ac:dyDescent="0.25">
      <c r="B1176" t="s">
        <v>695</v>
      </c>
      <c r="C1176" s="73">
        <f>C1160</f>
        <v>4</v>
      </c>
      <c r="D1176" s="73" t="s">
        <v>684</v>
      </c>
      <c r="E1176" s="73">
        <f t="shared" ref="E1176:H1177" si="428">E1160</f>
        <v>14</v>
      </c>
      <c r="F1176" s="73">
        <f t="shared" si="428"/>
        <v>9</v>
      </c>
      <c r="G1176" s="73">
        <f t="shared" si="428"/>
        <v>17</v>
      </c>
      <c r="H1176" s="73">
        <f t="shared" si="428"/>
        <v>0</v>
      </c>
      <c r="M1176" s="2"/>
      <c r="N1176" s="73">
        <f>N1160</f>
        <v>0</v>
      </c>
      <c r="O1176" s="73" t="str">
        <f>O1160</f>
        <v>N</v>
      </c>
      <c r="P1176" s="45" t="str">
        <f t="shared" si="417"/>
        <v>Beide</v>
      </c>
      <c r="Q1176" s="73"/>
      <c r="R1176" s="73"/>
      <c r="S1176" s="73"/>
      <c r="T1176" s="73">
        <f>T1160</f>
        <v>8</v>
      </c>
      <c r="V1176" s="74">
        <f>V1160*2</f>
        <v>54000</v>
      </c>
      <c r="X1176">
        <f t="shared" si="405"/>
        <v>0</v>
      </c>
      <c r="Y1176">
        <f t="shared" si="406"/>
        <v>0</v>
      </c>
      <c r="Z1176">
        <f t="shared" si="407"/>
        <v>0</v>
      </c>
      <c r="AA1176">
        <f t="shared" si="408"/>
        <v>0</v>
      </c>
      <c r="AB1176">
        <f t="shared" si="409"/>
        <v>0</v>
      </c>
      <c r="AC1176">
        <f t="shared" si="410"/>
        <v>0</v>
      </c>
      <c r="AD1176">
        <f t="shared" si="413"/>
        <v>0</v>
      </c>
      <c r="AE1176">
        <f t="shared" si="411"/>
        <v>0</v>
      </c>
      <c r="AF1176" s="3">
        <f t="shared" si="403"/>
        <v>0</v>
      </c>
      <c r="AH1176">
        <f t="shared" si="412"/>
        <v>0</v>
      </c>
    </row>
    <row r="1177" spans="2:34" hidden="1" outlineLevel="2" x14ac:dyDescent="0.25">
      <c r="B1177" t="s">
        <v>696</v>
      </c>
      <c r="C1177" s="73">
        <f>C1161</f>
        <v>4</v>
      </c>
      <c r="D1177" s="73" t="s">
        <v>684</v>
      </c>
      <c r="E1177" s="73">
        <f t="shared" si="428"/>
        <v>7</v>
      </c>
      <c r="F1177" s="73">
        <f t="shared" si="428"/>
        <v>21</v>
      </c>
      <c r="G1177" s="73">
        <f t="shared" si="428"/>
        <v>14</v>
      </c>
      <c r="H1177" s="73">
        <f t="shared" si="428"/>
        <v>0</v>
      </c>
      <c r="M1177" s="2"/>
      <c r="N1177" s="73">
        <f>N1161</f>
        <v>0</v>
      </c>
      <c r="O1177" s="73" t="str">
        <f>O1161</f>
        <v>N</v>
      </c>
      <c r="P1177" s="45" t="str">
        <f t="shared" si="417"/>
        <v>Beide</v>
      </c>
      <c r="Q1177" s="73"/>
      <c r="R1177" s="73"/>
      <c r="S1177" s="73"/>
      <c r="T1177" s="73">
        <f>T1161</f>
        <v>4</v>
      </c>
      <c r="V1177" s="74">
        <f>V1161*2</f>
        <v>60000</v>
      </c>
      <c r="X1177">
        <f t="shared" si="405"/>
        <v>0</v>
      </c>
      <c r="Y1177">
        <f t="shared" si="406"/>
        <v>0</v>
      </c>
      <c r="Z1177">
        <f t="shared" si="407"/>
        <v>0</v>
      </c>
      <c r="AA1177">
        <f t="shared" si="408"/>
        <v>0</v>
      </c>
      <c r="AB1177">
        <f t="shared" si="409"/>
        <v>0</v>
      </c>
      <c r="AC1177">
        <f t="shared" si="410"/>
        <v>0</v>
      </c>
      <c r="AD1177">
        <f t="shared" si="413"/>
        <v>0</v>
      </c>
      <c r="AE1177">
        <f t="shared" si="411"/>
        <v>0</v>
      </c>
      <c r="AF1177" s="3">
        <f t="shared" si="403"/>
        <v>0</v>
      </c>
      <c r="AH1177">
        <f t="shared" si="412"/>
        <v>0</v>
      </c>
    </row>
    <row r="1178" spans="2:34" hidden="1" outlineLevel="2" x14ac:dyDescent="0.25">
      <c r="B1178" t="s">
        <v>490</v>
      </c>
      <c r="C1178" s="73">
        <f>C1160</f>
        <v>4</v>
      </c>
      <c r="D1178" s="73" t="s">
        <v>684</v>
      </c>
      <c r="E1178" s="73">
        <f t="shared" ref="E1178:H1179" si="429">E1160</f>
        <v>14</v>
      </c>
      <c r="F1178" s="73">
        <f t="shared" si="429"/>
        <v>9</v>
      </c>
      <c r="G1178" s="73">
        <f t="shared" si="429"/>
        <v>17</v>
      </c>
      <c r="H1178" s="73">
        <f t="shared" si="429"/>
        <v>0</v>
      </c>
      <c r="M1178" s="2"/>
      <c r="N1178" s="73">
        <f>N1160</f>
        <v>0</v>
      </c>
      <c r="O1178" s="73" t="str">
        <f>O1160</f>
        <v>N</v>
      </c>
      <c r="P1178" s="45" t="str">
        <f t="shared" si="417"/>
        <v>Beide</v>
      </c>
      <c r="Q1178" s="73"/>
      <c r="R1178" s="73"/>
      <c r="S1178" s="73"/>
      <c r="T1178" s="73">
        <f>T1160</f>
        <v>8</v>
      </c>
      <c r="V1178" s="3">
        <f>V1160</f>
        <v>27000</v>
      </c>
      <c r="X1178">
        <f t="shared" si="405"/>
        <v>0</v>
      </c>
      <c r="Y1178">
        <f t="shared" si="406"/>
        <v>0</v>
      </c>
      <c r="Z1178">
        <f t="shared" si="407"/>
        <v>0</v>
      </c>
      <c r="AA1178">
        <f t="shared" si="408"/>
        <v>0</v>
      </c>
      <c r="AB1178">
        <f t="shared" si="409"/>
        <v>0</v>
      </c>
      <c r="AC1178">
        <f t="shared" si="410"/>
        <v>0</v>
      </c>
      <c r="AD1178">
        <f t="shared" si="413"/>
        <v>0</v>
      </c>
      <c r="AE1178">
        <f t="shared" si="411"/>
        <v>0</v>
      </c>
      <c r="AF1178" s="3">
        <f t="shared" si="403"/>
        <v>0</v>
      </c>
      <c r="AH1178">
        <f t="shared" si="412"/>
        <v>0</v>
      </c>
    </row>
    <row r="1179" spans="2:34" hidden="1" outlineLevel="2" x14ac:dyDescent="0.25">
      <c r="B1179" t="s">
        <v>491</v>
      </c>
      <c r="C1179" s="73">
        <f>C1161</f>
        <v>4</v>
      </c>
      <c r="D1179" s="73" t="s">
        <v>684</v>
      </c>
      <c r="E1179" s="73">
        <f t="shared" si="429"/>
        <v>7</v>
      </c>
      <c r="F1179" s="73">
        <f t="shared" si="429"/>
        <v>21</v>
      </c>
      <c r="G1179" s="73">
        <f t="shared" si="429"/>
        <v>14</v>
      </c>
      <c r="H1179" s="73">
        <f t="shared" si="429"/>
        <v>0</v>
      </c>
      <c r="M1179" s="2"/>
      <c r="N1179" s="73">
        <f>N1161</f>
        <v>0</v>
      </c>
      <c r="O1179" s="73" t="str">
        <f>O1161</f>
        <v>N</v>
      </c>
      <c r="P1179" s="45" t="str">
        <f t="shared" si="417"/>
        <v>Beide</v>
      </c>
      <c r="Q1179" s="73"/>
      <c r="R1179" s="73"/>
      <c r="S1179" s="73"/>
      <c r="T1179" s="73">
        <f>T1161</f>
        <v>4</v>
      </c>
      <c r="V1179" s="3">
        <f>V1161</f>
        <v>30000</v>
      </c>
      <c r="X1179">
        <f t="shared" si="405"/>
        <v>0</v>
      </c>
      <c r="Y1179">
        <f t="shared" si="406"/>
        <v>0</v>
      </c>
      <c r="Z1179">
        <f t="shared" si="407"/>
        <v>0</v>
      </c>
      <c r="AA1179">
        <f t="shared" si="408"/>
        <v>0</v>
      </c>
      <c r="AB1179">
        <f t="shared" si="409"/>
        <v>0</v>
      </c>
      <c r="AC1179">
        <f t="shared" si="410"/>
        <v>0</v>
      </c>
      <c r="AD1179">
        <f t="shared" si="413"/>
        <v>0</v>
      </c>
      <c r="AE1179">
        <f t="shared" si="411"/>
        <v>0</v>
      </c>
      <c r="AF1179" s="3">
        <f t="shared" si="403"/>
        <v>0</v>
      </c>
      <c r="AH1179">
        <f t="shared" si="412"/>
        <v>0</v>
      </c>
    </row>
    <row r="1180" spans="2:34" hidden="1" outlineLevel="2" x14ac:dyDescent="0.25">
      <c r="B1180" t="s">
        <v>465</v>
      </c>
      <c r="C1180" s="73">
        <f>C1160</f>
        <v>4</v>
      </c>
      <c r="D1180" s="73" t="s">
        <v>683</v>
      </c>
      <c r="E1180" s="73">
        <f>E1160</f>
        <v>14</v>
      </c>
      <c r="F1180" s="73">
        <f>F1160</f>
        <v>9</v>
      </c>
      <c r="G1180" s="73">
        <f>G1160/2</f>
        <v>8.5</v>
      </c>
      <c r="H1180" s="73">
        <f>H1160</f>
        <v>0</v>
      </c>
      <c r="M1180" s="2"/>
      <c r="N1180" s="73">
        <f>N1160</f>
        <v>0</v>
      </c>
      <c r="O1180" s="73" t="str">
        <f>O1160</f>
        <v>N</v>
      </c>
      <c r="P1180" s="45" t="str">
        <f t="shared" si="417"/>
        <v>Beide</v>
      </c>
      <c r="Q1180" s="73"/>
      <c r="R1180" s="73"/>
      <c r="S1180" s="73"/>
      <c r="T1180" s="73">
        <f>T1160</f>
        <v>8</v>
      </c>
      <c r="V1180" s="3">
        <f>V1160*2</f>
        <v>54000</v>
      </c>
      <c r="X1180">
        <f t="shared" si="405"/>
        <v>0</v>
      </c>
      <c r="Y1180">
        <f t="shared" si="406"/>
        <v>0</v>
      </c>
      <c r="Z1180">
        <f t="shared" si="407"/>
        <v>0</v>
      </c>
      <c r="AA1180">
        <f t="shared" si="408"/>
        <v>0</v>
      </c>
      <c r="AB1180">
        <f t="shared" si="409"/>
        <v>0</v>
      </c>
      <c r="AC1180">
        <f t="shared" si="410"/>
        <v>0</v>
      </c>
      <c r="AD1180">
        <f t="shared" si="413"/>
        <v>0</v>
      </c>
      <c r="AE1180">
        <f t="shared" si="411"/>
        <v>0</v>
      </c>
      <c r="AF1180" s="3">
        <f t="shared" si="403"/>
        <v>0</v>
      </c>
      <c r="AH1180">
        <f t="shared" si="412"/>
        <v>0</v>
      </c>
    </row>
    <row r="1181" spans="2:34" hidden="1" outlineLevel="2" x14ac:dyDescent="0.25">
      <c r="B1181" t="s">
        <v>478</v>
      </c>
      <c r="C1181" s="73">
        <f>C1161</f>
        <v>4</v>
      </c>
      <c r="D1181" s="73" t="s">
        <v>684</v>
      </c>
      <c r="E1181" s="73">
        <f>E1161</f>
        <v>7</v>
      </c>
      <c r="F1181" s="73">
        <f>F1161</f>
        <v>21</v>
      </c>
      <c r="G1181" s="73">
        <f>G1161</f>
        <v>14</v>
      </c>
      <c r="H1181" s="73">
        <f>H1161</f>
        <v>0</v>
      </c>
      <c r="M1181" s="2"/>
      <c r="N1181" s="73">
        <f>N1161</f>
        <v>0</v>
      </c>
      <c r="O1181" s="73" t="str">
        <f>O1161</f>
        <v>N</v>
      </c>
      <c r="P1181" s="45" t="str">
        <f t="shared" si="417"/>
        <v>Beide</v>
      </c>
      <c r="Q1181" s="73"/>
      <c r="R1181" s="73"/>
      <c r="S1181" s="73"/>
      <c r="T1181" s="73">
        <f>T1161</f>
        <v>4</v>
      </c>
      <c r="V1181" s="3">
        <f>V1161*2</f>
        <v>60000</v>
      </c>
      <c r="X1181">
        <f t="shared" si="405"/>
        <v>0</v>
      </c>
      <c r="Y1181">
        <f t="shared" si="406"/>
        <v>0</v>
      </c>
      <c r="Z1181">
        <f t="shared" si="407"/>
        <v>0</v>
      </c>
      <c r="AA1181">
        <f t="shared" si="408"/>
        <v>0</v>
      </c>
      <c r="AB1181">
        <f t="shared" si="409"/>
        <v>0</v>
      </c>
      <c r="AC1181">
        <f t="shared" si="410"/>
        <v>0</v>
      </c>
      <c r="AD1181">
        <f t="shared" si="413"/>
        <v>0</v>
      </c>
      <c r="AE1181">
        <f t="shared" si="411"/>
        <v>0</v>
      </c>
      <c r="AF1181" s="3">
        <f t="shared" si="403"/>
        <v>0</v>
      </c>
      <c r="AH1181">
        <f t="shared" si="412"/>
        <v>0</v>
      </c>
    </row>
    <row r="1182" spans="2:34" hidden="1" outlineLevel="2" x14ac:dyDescent="0.25">
      <c r="B1182" t="s">
        <v>479</v>
      </c>
      <c r="C1182" s="73">
        <f>C1161</f>
        <v>4</v>
      </c>
      <c r="D1182" s="73" t="s">
        <v>684</v>
      </c>
      <c r="E1182" s="73">
        <f>E1161</f>
        <v>7</v>
      </c>
      <c r="F1182" s="73">
        <f>F1161</f>
        <v>21</v>
      </c>
      <c r="G1182" s="73">
        <f>G1161</f>
        <v>14</v>
      </c>
      <c r="H1182" s="73">
        <f>H1161</f>
        <v>0</v>
      </c>
      <c r="M1182" s="2"/>
      <c r="N1182" s="73">
        <f>N1161</f>
        <v>0</v>
      </c>
      <c r="O1182" s="73" t="str">
        <f>O1161</f>
        <v>N</v>
      </c>
      <c r="P1182" s="45" t="str">
        <f t="shared" si="417"/>
        <v>Beide</v>
      </c>
      <c r="Q1182" s="73"/>
      <c r="R1182" s="73"/>
      <c r="S1182" s="73"/>
      <c r="T1182" s="73">
        <f>T1161</f>
        <v>4</v>
      </c>
      <c r="V1182" s="3">
        <f>V1161*3</f>
        <v>90000</v>
      </c>
      <c r="X1182">
        <f t="shared" si="405"/>
        <v>0</v>
      </c>
      <c r="Y1182">
        <f t="shared" si="406"/>
        <v>0</v>
      </c>
      <c r="Z1182">
        <f t="shared" si="407"/>
        <v>0</v>
      </c>
      <c r="AA1182">
        <f t="shared" si="408"/>
        <v>0</v>
      </c>
      <c r="AB1182">
        <f t="shared" si="409"/>
        <v>0</v>
      </c>
      <c r="AC1182">
        <f t="shared" si="410"/>
        <v>0</v>
      </c>
      <c r="AD1182">
        <f t="shared" si="413"/>
        <v>0</v>
      </c>
      <c r="AE1182">
        <f t="shared" si="411"/>
        <v>0</v>
      </c>
      <c r="AF1182" s="3">
        <f t="shared" si="403"/>
        <v>0</v>
      </c>
      <c r="AH1182">
        <f t="shared" si="412"/>
        <v>0</v>
      </c>
    </row>
    <row r="1183" spans="2:34" hidden="1" outlineLevel="2" x14ac:dyDescent="0.25">
      <c r="B1183" t="s">
        <v>697</v>
      </c>
      <c r="C1183" s="73">
        <f>C1160</f>
        <v>4</v>
      </c>
      <c r="D1183" s="73" t="s">
        <v>683</v>
      </c>
      <c r="E1183" s="73">
        <f t="shared" ref="E1183:H1184" si="430">E1160</f>
        <v>14</v>
      </c>
      <c r="F1183" s="73">
        <f t="shared" si="430"/>
        <v>9</v>
      </c>
      <c r="G1183" s="73">
        <f t="shared" si="430"/>
        <v>17</v>
      </c>
      <c r="H1183" s="73">
        <f t="shared" si="430"/>
        <v>0</v>
      </c>
      <c r="M1183" s="2"/>
      <c r="N1183" s="73">
        <f>N1160</f>
        <v>0</v>
      </c>
      <c r="O1183" s="73" t="str">
        <f>O1160</f>
        <v>N</v>
      </c>
      <c r="P1183" s="45" t="str">
        <f t="shared" si="417"/>
        <v>Beide</v>
      </c>
      <c r="Q1183" s="73"/>
      <c r="R1183" s="73"/>
      <c r="S1183" s="73"/>
      <c r="T1183" s="73">
        <f>T1160</f>
        <v>8</v>
      </c>
      <c r="V1183" s="74">
        <f>V1160*2</f>
        <v>54000</v>
      </c>
      <c r="X1183">
        <f t="shared" si="405"/>
        <v>0</v>
      </c>
      <c r="Y1183">
        <f t="shared" si="406"/>
        <v>0</v>
      </c>
      <c r="Z1183">
        <f t="shared" si="407"/>
        <v>0</v>
      </c>
      <c r="AA1183">
        <f t="shared" si="408"/>
        <v>0</v>
      </c>
      <c r="AB1183">
        <f t="shared" si="409"/>
        <v>0</v>
      </c>
      <c r="AC1183">
        <f t="shared" si="410"/>
        <v>0</v>
      </c>
      <c r="AD1183">
        <f t="shared" si="413"/>
        <v>0</v>
      </c>
      <c r="AE1183">
        <f t="shared" si="411"/>
        <v>0</v>
      </c>
      <c r="AF1183" s="3">
        <f t="shared" si="403"/>
        <v>0</v>
      </c>
      <c r="AH1183">
        <f t="shared" si="412"/>
        <v>0</v>
      </c>
    </row>
    <row r="1184" spans="2:34" hidden="1" outlineLevel="2" x14ac:dyDescent="0.25">
      <c r="B1184" t="s">
        <v>698</v>
      </c>
      <c r="C1184" s="73">
        <f>C1161</f>
        <v>4</v>
      </c>
      <c r="D1184" s="73" t="s">
        <v>683</v>
      </c>
      <c r="E1184" s="73">
        <f t="shared" si="430"/>
        <v>7</v>
      </c>
      <c r="F1184" s="73">
        <f t="shared" si="430"/>
        <v>21</v>
      </c>
      <c r="G1184" s="73">
        <f t="shared" si="430"/>
        <v>14</v>
      </c>
      <c r="H1184" s="73">
        <f t="shared" si="430"/>
        <v>0</v>
      </c>
      <c r="M1184" s="2"/>
      <c r="N1184" s="73">
        <f>N1161</f>
        <v>0</v>
      </c>
      <c r="O1184" s="73" t="str">
        <f>O1161</f>
        <v>N</v>
      </c>
      <c r="P1184" s="45" t="str">
        <f t="shared" si="417"/>
        <v>Beide</v>
      </c>
      <c r="Q1184" s="73"/>
      <c r="R1184" s="73"/>
      <c r="S1184" s="73"/>
      <c r="T1184" s="73">
        <f>T1161</f>
        <v>4</v>
      </c>
      <c r="V1184" s="74">
        <f>V1161*2</f>
        <v>60000</v>
      </c>
      <c r="X1184">
        <f t="shared" si="405"/>
        <v>0</v>
      </c>
      <c r="Y1184">
        <f t="shared" si="406"/>
        <v>0</v>
      </c>
      <c r="Z1184">
        <f t="shared" si="407"/>
        <v>0</v>
      </c>
      <c r="AA1184">
        <f t="shared" si="408"/>
        <v>0</v>
      </c>
      <c r="AB1184">
        <f t="shared" si="409"/>
        <v>0</v>
      </c>
      <c r="AC1184">
        <f t="shared" si="410"/>
        <v>0</v>
      </c>
      <c r="AD1184">
        <f t="shared" si="413"/>
        <v>0</v>
      </c>
      <c r="AE1184">
        <f t="shared" si="411"/>
        <v>0</v>
      </c>
      <c r="AF1184" s="3">
        <f t="shared" si="403"/>
        <v>0</v>
      </c>
      <c r="AH1184">
        <f t="shared" si="412"/>
        <v>0</v>
      </c>
    </row>
    <row r="1185" spans="1:34" hidden="1" outlineLevel="2" x14ac:dyDescent="0.25">
      <c r="B1185" t="s">
        <v>467</v>
      </c>
      <c r="C1185" s="73">
        <f>C1160</f>
        <v>4</v>
      </c>
      <c r="D1185" s="73" t="s">
        <v>684</v>
      </c>
      <c r="E1185" s="73">
        <f>E1160</f>
        <v>14</v>
      </c>
      <c r="F1185" s="73">
        <f>F1160</f>
        <v>9</v>
      </c>
      <c r="G1185" s="73">
        <f>G1160/2</f>
        <v>8.5</v>
      </c>
      <c r="H1185" s="73">
        <f>H1160</f>
        <v>0</v>
      </c>
      <c r="M1185" s="2"/>
      <c r="N1185" s="73">
        <f>N1160</f>
        <v>0</v>
      </c>
      <c r="O1185" s="73" t="str">
        <f>O1160</f>
        <v>N</v>
      </c>
      <c r="P1185" s="45" t="str">
        <f t="shared" si="417"/>
        <v>Beide</v>
      </c>
      <c r="Q1185" s="73"/>
      <c r="R1185" s="73"/>
      <c r="S1185" s="73"/>
      <c r="T1185" s="73">
        <f>T1160</f>
        <v>8</v>
      </c>
      <c r="V1185" s="3">
        <f>V1160*5</f>
        <v>135000</v>
      </c>
      <c r="X1185">
        <f t="shared" si="405"/>
        <v>0</v>
      </c>
      <c r="Y1185">
        <f t="shared" si="406"/>
        <v>0</v>
      </c>
      <c r="Z1185">
        <f t="shared" si="407"/>
        <v>0</v>
      </c>
      <c r="AA1185">
        <f t="shared" si="408"/>
        <v>0</v>
      </c>
      <c r="AB1185">
        <f t="shared" si="409"/>
        <v>0</v>
      </c>
      <c r="AC1185">
        <f t="shared" si="410"/>
        <v>0</v>
      </c>
      <c r="AD1185">
        <f t="shared" si="413"/>
        <v>0</v>
      </c>
      <c r="AE1185">
        <f t="shared" si="411"/>
        <v>0</v>
      </c>
      <c r="AF1185" s="3">
        <f t="shared" si="403"/>
        <v>0</v>
      </c>
      <c r="AH1185">
        <f t="shared" si="412"/>
        <v>0</v>
      </c>
    </row>
    <row r="1186" spans="1:34" hidden="1" outlineLevel="2" x14ac:dyDescent="0.25">
      <c r="B1186" t="s">
        <v>460</v>
      </c>
      <c r="C1186" s="73">
        <f>C1160</f>
        <v>4</v>
      </c>
      <c r="D1186" s="73" t="s">
        <v>701</v>
      </c>
      <c r="E1186" s="73">
        <f>E1160</f>
        <v>14</v>
      </c>
      <c r="F1186" s="73">
        <f>F1160</f>
        <v>9</v>
      </c>
      <c r="G1186" s="73">
        <f>G1160</f>
        <v>17</v>
      </c>
      <c r="H1186" s="73">
        <f>H1160</f>
        <v>0</v>
      </c>
      <c r="M1186" s="2"/>
      <c r="N1186" s="73">
        <f>N1160</f>
        <v>0</v>
      </c>
      <c r="O1186" s="73" t="str">
        <f>O1160</f>
        <v>N</v>
      </c>
      <c r="P1186" s="45" t="str">
        <f t="shared" si="417"/>
        <v>Beide</v>
      </c>
      <c r="Q1186" s="73"/>
      <c r="R1186" s="73"/>
      <c r="S1186" s="73"/>
      <c r="T1186" s="73">
        <f>T1160</f>
        <v>8</v>
      </c>
      <c r="V1186" s="3">
        <f>V1160*2</f>
        <v>54000</v>
      </c>
      <c r="X1186">
        <f t="shared" si="405"/>
        <v>0</v>
      </c>
      <c r="Y1186">
        <f t="shared" si="406"/>
        <v>0</v>
      </c>
      <c r="Z1186">
        <f t="shared" si="407"/>
        <v>0</v>
      </c>
      <c r="AA1186">
        <f t="shared" si="408"/>
        <v>0</v>
      </c>
      <c r="AB1186">
        <f t="shared" si="409"/>
        <v>0</v>
      </c>
      <c r="AC1186">
        <f t="shared" si="410"/>
        <v>0</v>
      </c>
      <c r="AD1186">
        <f t="shared" si="413"/>
        <v>0</v>
      </c>
      <c r="AE1186">
        <f t="shared" si="411"/>
        <v>0</v>
      </c>
      <c r="AF1186" s="3">
        <f t="shared" si="403"/>
        <v>0</v>
      </c>
      <c r="AH1186">
        <f t="shared" si="412"/>
        <v>0</v>
      </c>
    </row>
    <row r="1187" spans="1:34" hidden="1" outlineLevel="2" x14ac:dyDescent="0.25">
      <c r="B1187" t="s">
        <v>492</v>
      </c>
      <c r="C1187" s="73">
        <f>C1160</f>
        <v>4</v>
      </c>
      <c r="D1187" s="73" t="s">
        <v>684</v>
      </c>
      <c r="E1187" s="73">
        <f>E1160</f>
        <v>14</v>
      </c>
      <c r="F1187" s="73">
        <f>F1160</f>
        <v>9</v>
      </c>
      <c r="G1187" s="73">
        <f>G1160/2</f>
        <v>8.5</v>
      </c>
      <c r="H1187" s="73">
        <f>H1160</f>
        <v>0</v>
      </c>
      <c r="M1187" s="2"/>
      <c r="N1187" s="73">
        <f>N1160</f>
        <v>0</v>
      </c>
      <c r="O1187" s="73" t="str">
        <f>O1160</f>
        <v>N</v>
      </c>
      <c r="P1187" s="45" t="str">
        <f t="shared" si="417"/>
        <v>Beide</v>
      </c>
      <c r="Q1187" s="73"/>
      <c r="R1187" s="73"/>
      <c r="S1187" s="73"/>
      <c r="T1187" s="73">
        <f>T1160</f>
        <v>8</v>
      </c>
      <c r="V1187" s="3">
        <f>V1160*2</f>
        <v>54000</v>
      </c>
      <c r="X1187">
        <f t="shared" si="405"/>
        <v>0</v>
      </c>
      <c r="Y1187">
        <f t="shared" si="406"/>
        <v>0</v>
      </c>
      <c r="Z1187">
        <f t="shared" si="407"/>
        <v>0</v>
      </c>
      <c r="AA1187">
        <f t="shared" si="408"/>
        <v>0</v>
      </c>
      <c r="AB1187">
        <f t="shared" si="409"/>
        <v>0</v>
      </c>
      <c r="AC1187">
        <f t="shared" si="410"/>
        <v>0</v>
      </c>
      <c r="AD1187">
        <f t="shared" si="413"/>
        <v>0</v>
      </c>
      <c r="AE1187">
        <f t="shared" si="411"/>
        <v>0</v>
      </c>
      <c r="AF1187" s="3">
        <f t="shared" si="403"/>
        <v>0</v>
      </c>
      <c r="AH1187">
        <f t="shared" si="412"/>
        <v>0</v>
      </c>
    </row>
    <row r="1188" spans="1:34" hidden="1" outlineLevel="2" x14ac:dyDescent="0.25">
      <c r="B1188" t="s">
        <v>493</v>
      </c>
      <c r="C1188" s="73">
        <f>C1161</f>
        <v>4</v>
      </c>
      <c r="D1188" s="73" t="s">
        <v>684</v>
      </c>
      <c r="E1188" s="73">
        <f>E1161</f>
        <v>7</v>
      </c>
      <c r="F1188" s="73">
        <f>F1161</f>
        <v>21</v>
      </c>
      <c r="G1188" s="73">
        <f>G1161/2</f>
        <v>7</v>
      </c>
      <c r="H1188" s="73">
        <f>H1161</f>
        <v>0</v>
      </c>
      <c r="M1188" s="2"/>
      <c r="N1188" s="73">
        <f>N1161</f>
        <v>0</v>
      </c>
      <c r="O1188" s="73" t="str">
        <f>O1161</f>
        <v>N</v>
      </c>
      <c r="P1188" s="45" t="str">
        <f t="shared" si="417"/>
        <v>Beide</v>
      </c>
      <c r="Q1188" s="73"/>
      <c r="R1188" s="73"/>
      <c r="S1188" s="73"/>
      <c r="T1188" s="73">
        <f>T1161</f>
        <v>4</v>
      </c>
      <c r="V1188" s="3">
        <f>V1161*2</f>
        <v>60000</v>
      </c>
      <c r="X1188">
        <f t="shared" si="405"/>
        <v>0</v>
      </c>
      <c r="Y1188">
        <f t="shared" si="406"/>
        <v>0</v>
      </c>
      <c r="Z1188">
        <f t="shared" si="407"/>
        <v>0</v>
      </c>
      <c r="AA1188">
        <f t="shared" si="408"/>
        <v>0</v>
      </c>
      <c r="AB1188">
        <f t="shared" si="409"/>
        <v>0</v>
      </c>
      <c r="AC1188">
        <f t="shared" si="410"/>
        <v>0</v>
      </c>
      <c r="AD1188">
        <f t="shared" si="413"/>
        <v>0</v>
      </c>
      <c r="AE1188">
        <f t="shared" si="411"/>
        <v>0</v>
      </c>
      <c r="AF1188" s="3">
        <f t="shared" si="403"/>
        <v>0</v>
      </c>
      <c r="AH1188">
        <f t="shared" si="412"/>
        <v>0</v>
      </c>
    </row>
    <row r="1189" spans="1:34" s="25" customFormat="1" hidden="1" outlineLevel="1" collapsed="1" x14ac:dyDescent="0.25">
      <c r="A1189" s="25" t="s">
        <v>431</v>
      </c>
      <c r="B1189" s="25" t="s">
        <v>483</v>
      </c>
      <c r="C1189" s="45">
        <v>5</v>
      </c>
      <c r="D1189" s="45" t="s">
        <v>684</v>
      </c>
      <c r="E1189" s="45">
        <v>18</v>
      </c>
      <c r="F1189" s="45">
        <v>9</v>
      </c>
      <c r="G1189" s="45">
        <v>13</v>
      </c>
      <c r="H1189" s="45">
        <v>1</v>
      </c>
      <c r="I1189" s="2"/>
      <c r="J1189" s="2"/>
      <c r="K1189" s="2"/>
      <c r="L1189" s="2"/>
      <c r="M1189" s="2"/>
      <c r="N1189" s="45">
        <v>0</v>
      </c>
      <c r="O1189" s="45" t="s">
        <v>636</v>
      </c>
      <c r="P1189" s="45" t="str">
        <f t="shared" si="417"/>
        <v>Beide</v>
      </c>
      <c r="Q1189" s="45">
        <v>6</v>
      </c>
      <c r="R1189" s="45">
        <v>5</v>
      </c>
      <c r="S1189" s="45">
        <v>86</v>
      </c>
      <c r="T1189" s="45">
        <v>11</v>
      </c>
      <c r="U1189" s="48">
        <v>125000</v>
      </c>
      <c r="V1189" s="48">
        <v>27000</v>
      </c>
      <c r="X1189" s="25">
        <f t="shared" si="405"/>
        <v>0</v>
      </c>
      <c r="Y1189" s="25">
        <f t="shared" si="406"/>
        <v>0</v>
      </c>
      <c r="Z1189" s="25">
        <f t="shared" si="407"/>
        <v>0</v>
      </c>
      <c r="AA1189" s="25">
        <f t="shared" si="408"/>
        <v>0</v>
      </c>
      <c r="AB1189" s="25">
        <f t="shared" si="409"/>
        <v>0</v>
      </c>
      <c r="AC1189" s="25">
        <f t="shared" si="410"/>
        <v>0</v>
      </c>
      <c r="AD1189" s="25">
        <f t="shared" si="413"/>
        <v>0</v>
      </c>
      <c r="AE1189" s="25">
        <f t="shared" si="411"/>
        <v>0</v>
      </c>
      <c r="AF1189" s="48">
        <f t="shared" si="403"/>
        <v>0</v>
      </c>
      <c r="AH1189" s="25">
        <f t="shared" si="412"/>
        <v>0</v>
      </c>
    </row>
    <row r="1190" spans="1:34" hidden="1" outlineLevel="2" x14ac:dyDescent="0.25">
      <c r="B1190" t="s">
        <v>484</v>
      </c>
      <c r="C1190" s="73">
        <v>5</v>
      </c>
      <c r="D1190" s="73" t="s">
        <v>684</v>
      </c>
      <c r="E1190" s="73">
        <v>9</v>
      </c>
      <c r="F1190" s="73">
        <v>21</v>
      </c>
      <c r="G1190" s="73">
        <v>11</v>
      </c>
      <c r="H1190" s="73">
        <v>1</v>
      </c>
      <c r="M1190" s="2"/>
      <c r="N1190" s="73">
        <f>N1189</f>
        <v>0</v>
      </c>
      <c r="O1190" s="73" t="str">
        <f>O1189</f>
        <v>N</v>
      </c>
      <c r="P1190" s="45" t="str">
        <f t="shared" si="417"/>
        <v>Beide</v>
      </c>
      <c r="Q1190" s="73"/>
      <c r="R1190" s="73"/>
      <c r="S1190" s="73"/>
      <c r="T1190" s="73">
        <v>4</v>
      </c>
      <c r="V1190" s="3">
        <v>30000</v>
      </c>
      <c r="X1190">
        <f t="shared" si="405"/>
        <v>0</v>
      </c>
      <c r="Y1190">
        <f t="shared" si="406"/>
        <v>0</v>
      </c>
      <c r="Z1190">
        <f t="shared" si="407"/>
        <v>0</v>
      </c>
      <c r="AA1190">
        <f t="shared" si="408"/>
        <v>0</v>
      </c>
      <c r="AB1190">
        <f t="shared" si="409"/>
        <v>0</v>
      </c>
      <c r="AC1190">
        <f t="shared" si="410"/>
        <v>0</v>
      </c>
      <c r="AD1190">
        <f t="shared" si="413"/>
        <v>0</v>
      </c>
      <c r="AE1190">
        <f t="shared" si="411"/>
        <v>0</v>
      </c>
      <c r="AF1190" s="3">
        <f t="shared" si="403"/>
        <v>0</v>
      </c>
      <c r="AH1190">
        <f t="shared" si="412"/>
        <v>0</v>
      </c>
    </row>
    <row r="1191" spans="1:34" hidden="1" outlineLevel="2" x14ac:dyDescent="0.25">
      <c r="B1191" t="s">
        <v>699</v>
      </c>
      <c r="C1191" s="73">
        <f>C1189</f>
        <v>5</v>
      </c>
      <c r="D1191" s="73" t="s">
        <v>693</v>
      </c>
      <c r="E1191" s="73">
        <f t="shared" ref="E1191:H1192" si="431">E1189</f>
        <v>18</v>
      </c>
      <c r="F1191" s="73">
        <f t="shared" si="431"/>
        <v>9</v>
      </c>
      <c r="G1191" s="73">
        <f t="shared" si="431"/>
        <v>13</v>
      </c>
      <c r="H1191" s="73">
        <f t="shared" si="431"/>
        <v>1</v>
      </c>
      <c r="M1191" s="2"/>
      <c r="N1191" s="73">
        <f>N1189</f>
        <v>0</v>
      </c>
      <c r="O1191" s="73" t="str">
        <f>O1189</f>
        <v>N</v>
      </c>
      <c r="P1191" s="45" t="str">
        <f t="shared" si="417"/>
        <v>Beide</v>
      </c>
      <c r="Q1191" s="73"/>
      <c r="R1191" s="73"/>
      <c r="S1191" s="73"/>
      <c r="T1191" s="73">
        <f>T1189</f>
        <v>11</v>
      </c>
      <c r="V1191" s="74">
        <f>V1189*3</f>
        <v>81000</v>
      </c>
      <c r="X1191">
        <f t="shared" si="405"/>
        <v>0</v>
      </c>
      <c r="Y1191">
        <f t="shared" si="406"/>
        <v>0</v>
      </c>
      <c r="Z1191">
        <f t="shared" si="407"/>
        <v>0</v>
      </c>
      <c r="AA1191">
        <f t="shared" si="408"/>
        <v>0</v>
      </c>
      <c r="AB1191">
        <f t="shared" si="409"/>
        <v>0</v>
      </c>
      <c r="AC1191">
        <f t="shared" si="410"/>
        <v>0</v>
      </c>
      <c r="AD1191">
        <f t="shared" si="413"/>
        <v>0</v>
      </c>
      <c r="AE1191">
        <f t="shared" si="411"/>
        <v>0</v>
      </c>
      <c r="AF1191" s="3">
        <f t="shared" si="403"/>
        <v>0</v>
      </c>
      <c r="AH1191">
        <f t="shared" si="412"/>
        <v>0</v>
      </c>
    </row>
    <row r="1192" spans="1:34" hidden="1" outlineLevel="2" x14ac:dyDescent="0.25">
      <c r="B1192" t="s">
        <v>700</v>
      </c>
      <c r="C1192" s="73">
        <f>C1190</f>
        <v>5</v>
      </c>
      <c r="D1192" s="73" t="s">
        <v>693</v>
      </c>
      <c r="E1192" s="73">
        <f t="shared" si="431"/>
        <v>9</v>
      </c>
      <c r="F1192" s="73">
        <f t="shared" si="431"/>
        <v>21</v>
      </c>
      <c r="G1192" s="73">
        <f t="shared" si="431"/>
        <v>11</v>
      </c>
      <c r="H1192" s="73">
        <f t="shared" si="431"/>
        <v>1</v>
      </c>
      <c r="M1192" s="2"/>
      <c r="N1192" s="73">
        <f>N1190</f>
        <v>0</v>
      </c>
      <c r="O1192" s="73" t="str">
        <f>O1190</f>
        <v>N</v>
      </c>
      <c r="P1192" s="45" t="str">
        <f t="shared" si="417"/>
        <v>Beide</v>
      </c>
      <c r="Q1192" s="73"/>
      <c r="R1192" s="73"/>
      <c r="S1192" s="73"/>
      <c r="T1192" s="73">
        <f>T1190</f>
        <v>4</v>
      </c>
      <c r="V1192" s="74">
        <f>V1190*3</f>
        <v>90000</v>
      </c>
      <c r="X1192">
        <f t="shared" si="405"/>
        <v>0</v>
      </c>
      <c r="Y1192">
        <f t="shared" si="406"/>
        <v>0</v>
      </c>
      <c r="Z1192">
        <f t="shared" si="407"/>
        <v>0</v>
      </c>
      <c r="AA1192">
        <f t="shared" si="408"/>
        <v>0</v>
      </c>
      <c r="AB1192">
        <f t="shared" si="409"/>
        <v>0</v>
      </c>
      <c r="AC1192">
        <f t="shared" si="410"/>
        <v>0</v>
      </c>
      <c r="AD1192">
        <f t="shared" si="413"/>
        <v>0</v>
      </c>
      <c r="AE1192">
        <f t="shared" si="411"/>
        <v>0</v>
      </c>
      <c r="AF1192" s="3">
        <f t="shared" ref="AF1192:AF1231" si="432">U1192*(I1192+J1192+K1192+L1192)+V1192/G1192*M1192</f>
        <v>0</v>
      </c>
      <c r="AH1192">
        <f t="shared" si="412"/>
        <v>0</v>
      </c>
    </row>
    <row r="1193" spans="1:34" hidden="1" outlineLevel="2" x14ac:dyDescent="0.25">
      <c r="B1193" t="s">
        <v>279</v>
      </c>
      <c r="C1193" s="73">
        <f>C1190</f>
        <v>5</v>
      </c>
      <c r="D1193" s="73" t="s">
        <v>683</v>
      </c>
      <c r="E1193" s="73">
        <f t="shared" ref="E1193:H1193" si="433">E1190</f>
        <v>9</v>
      </c>
      <c r="F1193" s="73">
        <f t="shared" si="433"/>
        <v>21</v>
      </c>
      <c r="G1193" s="73">
        <f t="shared" si="433"/>
        <v>11</v>
      </c>
      <c r="H1193" s="73">
        <f t="shared" si="433"/>
        <v>1</v>
      </c>
      <c r="M1193" s="2"/>
      <c r="N1193" s="73">
        <f t="shared" ref="N1193:O1193" si="434">N1190</f>
        <v>0</v>
      </c>
      <c r="O1193" s="73" t="str">
        <f t="shared" si="434"/>
        <v>N</v>
      </c>
      <c r="P1193" s="45" t="str">
        <f t="shared" si="417"/>
        <v>Beide</v>
      </c>
      <c r="Q1193" s="73"/>
      <c r="R1193" s="73"/>
      <c r="S1193" s="73"/>
      <c r="T1193" s="73">
        <f>T1189</f>
        <v>11</v>
      </c>
      <c r="V1193" s="74">
        <f>V1190*1.5</f>
        <v>45000</v>
      </c>
      <c r="X1193">
        <f t="shared" si="405"/>
        <v>0</v>
      </c>
      <c r="Y1193">
        <f t="shared" si="406"/>
        <v>0</v>
      </c>
      <c r="Z1193">
        <f t="shared" si="407"/>
        <v>0</v>
      </c>
      <c r="AA1193">
        <f t="shared" si="408"/>
        <v>0</v>
      </c>
      <c r="AB1193">
        <f t="shared" si="409"/>
        <v>0</v>
      </c>
      <c r="AC1193">
        <f t="shared" si="410"/>
        <v>0</v>
      </c>
      <c r="AD1193">
        <f t="shared" si="413"/>
        <v>0</v>
      </c>
      <c r="AE1193">
        <f t="shared" si="411"/>
        <v>0</v>
      </c>
      <c r="AF1193" s="3">
        <f t="shared" si="432"/>
        <v>0</v>
      </c>
      <c r="AH1193">
        <f t="shared" si="412"/>
        <v>0</v>
      </c>
    </row>
    <row r="1194" spans="1:34" hidden="1" outlineLevel="2" x14ac:dyDescent="0.25">
      <c r="B1194" t="s">
        <v>473</v>
      </c>
      <c r="C1194" s="73">
        <f>C1190</f>
        <v>5</v>
      </c>
      <c r="D1194" s="73" t="s">
        <v>684</v>
      </c>
      <c r="E1194" s="73">
        <f>E1190</f>
        <v>9</v>
      </c>
      <c r="F1194" s="73">
        <f>F1190</f>
        <v>21</v>
      </c>
      <c r="G1194" s="73">
        <f>G1190</f>
        <v>11</v>
      </c>
      <c r="H1194" s="73">
        <f>H1190</f>
        <v>1</v>
      </c>
      <c r="M1194" s="2"/>
      <c r="N1194" s="73">
        <f>N1190</f>
        <v>0</v>
      </c>
      <c r="O1194" s="73" t="str">
        <f>O1190</f>
        <v>N</v>
      </c>
      <c r="P1194" s="45" t="str">
        <f t="shared" si="417"/>
        <v>Beide</v>
      </c>
      <c r="Q1194" s="73"/>
      <c r="R1194" s="73"/>
      <c r="S1194" s="73"/>
      <c r="T1194" s="73">
        <f>T1190</f>
        <v>4</v>
      </c>
      <c r="V1194" s="74">
        <f>V1190*2</f>
        <v>60000</v>
      </c>
      <c r="X1194">
        <f t="shared" si="405"/>
        <v>0</v>
      </c>
      <c r="Y1194">
        <f t="shared" si="406"/>
        <v>0</v>
      </c>
      <c r="Z1194">
        <f t="shared" si="407"/>
        <v>0</v>
      </c>
      <c r="AA1194">
        <f t="shared" si="408"/>
        <v>0</v>
      </c>
      <c r="AB1194">
        <f t="shared" si="409"/>
        <v>0</v>
      </c>
      <c r="AC1194">
        <f t="shared" si="410"/>
        <v>0</v>
      </c>
      <c r="AD1194">
        <f t="shared" si="413"/>
        <v>0</v>
      </c>
      <c r="AE1194">
        <f t="shared" si="411"/>
        <v>0</v>
      </c>
      <c r="AF1194" s="3">
        <f t="shared" si="432"/>
        <v>0</v>
      </c>
      <c r="AH1194">
        <f t="shared" si="412"/>
        <v>0</v>
      </c>
    </row>
    <row r="1195" spans="1:34" hidden="1" outlineLevel="2" x14ac:dyDescent="0.25">
      <c r="B1195" t="s">
        <v>476</v>
      </c>
      <c r="C1195" s="73">
        <f>C1190</f>
        <v>5</v>
      </c>
      <c r="D1195" s="73" t="s">
        <v>684</v>
      </c>
      <c r="E1195" s="73">
        <f>E1190</f>
        <v>9</v>
      </c>
      <c r="F1195" s="73">
        <f>F1190</f>
        <v>21</v>
      </c>
      <c r="G1195" s="73">
        <f>G1190/2</f>
        <v>5.5</v>
      </c>
      <c r="H1195" s="73">
        <f>H1190</f>
        <v>1</v>
      </c>
      <c r="M1195" s="2"/>
      <c r="N1195" s="73">
        <f>N1190</f>
        <v>0</v>
      </c>
      <c r="O1195" s="73" t="str">
        <f>O1190</f>
        <v>N</v>
      </c>
      <c r="P1195" s="45" t="str">
        <f t="shared" si="417"/>
        <v>Beide</v>
      </c>
      <c r="Q1195" s="73"/>
      <c r="R1195" s="73"/>
      <c r="S1195" s="73"/>
      <c r="T1195" s="73">
        <f>T1190</f>
        <v>4</v>
      </c>
      <c r="V1195" s="74">
        <f>V1190*3</f>
        <v>90000</v>
      </c>
      <c r="X1195">
        <f t="shared" si="405"/>
        <v>0</v>
      </c>
      <c r="Y1195">
        <f t="shared" si="406"/>
        <v>0</v>
      </c>
      <c r="Z1195">
        <f t="shared" si="407"/>
        <v>0</v>
      </c>
      <c r="AA1195">
        <f t="shared" si="408"/>
        <v>0</v>
      </c>
      <c r="AB1195">
        <f t="shared" si="409"/>
        <v>0</v>
      </c>
      <c r="AC1195">
        <f t="shared" si="410"/>
        <v>0</v>
      </c>
      <c r="AD1195">
        <f t="shared" si="413"/>
        <v>0</v>
      </c>
      <c r="AE1195">
        <f t="shared" si="411"/>
        <v>0</v>
      </c>
      <c r="AF1195" s="3">
        <f t="shared" si="432"/>
        <v>0</v>
      </c>
      <c r="AH1195">
        <f t="shared" si="412"/>
        <v>0</v>
      </c>
    </row>
    <row r="1196" spans="1:34" hidden="1" outlineLevel="2" x14ac:dyDescent="0.25">
      <c r="B1196" t="s">
        <v>475</v>
      </c>
      <c r="C1196" s="73">
        <f>C1190</f>
        <v>5</v>
      </c>
      <c r="D1196" s="73" t="s">
        <v>684</v>
      </c>
      <c r="E1196" s="73">
        <f>E1190</f>
        <v>9</v>
      </c>
      <c r="F1196" s="73">
        <f>F1190</f>
        <v>21</v>
      </c>
      <c r="G1196" s="73">
        <f>G1190/2</f>
        <v>5.5</v>
      </c>
      <c r="H1196" s="73">
        <f>H1190</f>
        <v>1</v>
      </c>
      <c r="M1196" s="2"/>
      <c r="N1196" s="73">
        <f>N1190</f>
        <v>0</v>
      </c>
      <c r="O1196" s="73" t="str">
        <f>O1190</f>
        <v>N</v>
      </c>
      <c r="P1196" s="45" t="str">
        <f t="shared" si="417"/>
        <v>Beide</v>
      </c>
      <c r="Q1196" s="73"/>
      <c r="R1196" s="73"/>
      <c r="S1196" s="73"/>
      <c r="T1196" s="73">
        <f>T1190</f>
        <v>4</v>
      </c>
      <c r="V1196" s="74">
        <f>V1190</f>
        <v>30000</v>
      </c>
      <c r="X1196">
        <f t="shared" ref="X1196:X1199" si="435">C1196*(I1196+J1196+K1196+L1196)/(1+H1196)</f>
        <v>0</v>
      </c>
      <c r="Y1196">
        <f t="shared" ref="Y1196:Y1199" si="436">Q1196*(I1196+J1196)+M1196/G1196</f>
        <v>0</v>
      </c>
      <c r="Z1196">
        <f t="shared" ref="Z1196:Z1199" si="437">R1196*(I1196+J1196)+M1196/G1196</f>
        <v>0</v>
      </c>
      <c r="AA1196">
        <f t="shared" ref="AA1196:AA1199" si="438">S1196*(I1196+J1196+K1196+L1196)+T1196*(M1196/G1196)</f>
        <v>0</v>
      </c>
      <c r="AB1196">
        <f t="shared" ref="AB1196:AB1199" si="439">15*M1196/G1196</f>
        <v>0</v>
      </c>
      <c r="AC1196">
        <f t="shared" ref="AC1196:AC1199" si="440">E1196*(I1196+J1196+K1196+L1196)/(H1196+1)</f>
        <v>0</v>
      </c>
      <c r="AD1196">
        <f t="shared" si="413"/>
        <v>0</v>
      </c>
      <c r="AE1196">
        <f t="shared" ref="AE1196:AE1199" si="441">IF(AD1196&gt;0,S1196*(I1196+J1196)*0.25,0)</f>
        <v>0</v>
      </c>
      <c r="AF1196" s="3">
        <f t="shared" ref="AF1196:AF1199" si="442">U1196*(I1196+J1196+K1196+L1196)+V1196/G1196*M1196</f>
        <v>0</v>
      </c>
      <c r="AH1196">
        <f t="shared" ref="AH1196:AH1199" si="443">(K1196+L1196)*Q1196*1.1</f>
        <v>0</v>
      </c>
    </row>
    <row r="1197" spans="1:34" hidden="1" outlineLevel="2" x14ac:dyDescent="0.25">
      <c r="B1197" t="s">
        <v>474</v>
      </c>
      <c r="C1197" s="73">
        <f>C1190</f>
        <v>5</v>
      </c>
      <c r="D1197" s="73" t="s">
        <v>684</v>
      </c>
      <c r="E1197" s="73">
        <f>E1190</f>
        <v>9</v>
      </c>
      <c r="F1197" s="73">
        <f>F1190</f>
        <v>21</v>
      </c>
      <c r="G1197" s="73">
        <f>G1190/2</f>
        <v>5.5</v>
      </c>
      <c r="H1197" s="73">
        <f>H1190</f>
        <v>1</v>
      </c>
      <c r="M1197" s="2"/>
      <c r="N1197" s="73">
        <f>N1190</f>
        <v>0</v>
      </c>
      <c r="O1197" s="73" t="str">
        <f>O1190</f>
        <v>N</v>
      </c>
      <c r="P1197" s="45" t="str">
        <f t="shared" si="417"/>
        <v>Beide</v>
      </c>
      <c r="Q1197" s="73"/>
      <c r="R1197" s="73"/>
      <c r="S1197" s="73"/>
      <c r="T1197" s="73">
        <f>T1190</f>
        <v>4</v>
      </c>
      <c r="V1197" s="74">
        <f>V1190*4</f>
        <v>120000</v>
      </c>
      <c r="X1197">
        <f t="shared" si="435"/>
        <v>0</v>
      </c>
      <c r="Y1197">
        <f t="shared" si="436"/>
        <v>0</v>
      </c>
      <c r="Z1197">
        <f t="shared" si="437"/>
        <v>0</v>
      </c>
      <c r="AA1197">
        <f t="shared" si="438"/>
        <v>0</v>
      </c>
      <c r="AB1197">
        <f t="shared" si="439"/>
        <v>0</v>
      </c>
      <c r="AC1197">
        <f t="shared" si="440"/>
        <v>0</v>
      </c>
      <c r="AD1197">
        <f t="shared" si="413"/>
        <v>0</v>
      </c>
      <c r="AE1197">
        <f t="shared" si="441"/>
        <v>0</v>
      </c>
      <c r="AF1197" s="3">
        <f t="shared" si="442"/>
        <v>0</v>
      </c>
      <c r="AH1197">
        <f t="shared" si="443"/>
        <v>0</v>
      </c>
    </row>
    <row r="1198" spans="1:34" hidden="1" outlineLevel="2" x14ac:dyDescent="0.25">
      <c r="B1198" t="s">
        <v>480</v>
      </c>
      <c r="C1198" s="73">
        <f>C1190</f>
        <v>5</v>
      </c>
      <c r="D1198" s="73" t="s">
        <v>684</v>
      </c>
      <c r="E1198" s="73">
        <f>E1190</f>
        <v>9</v>
      </c>
      <c r="F1198" s="73">
        <f>F1190</f>
        <v>21</v>
      </c>
      <c r="G1198" s="73">
        <f>G1190/2</f>
        <v>5.5</v>
      </c>
      <c r="H1198" s="73">
        <f>H1190</f>
        <v>1</v>
      </c>
      <c r="M1198" s="2"/>
      <c r="N1198" s="73">
        <f>N1190</f>
        <v>0</v>
      </c>
      <c r="O1198" s="73" t="str">
        <f>O1190</f>
        <v>N</v>
      </c>
      <c r="P1198" s="45" t="str">
        <f t="shared" si="417"/>
        <v>Beide</v>
      </c>
      <c r="Q1198" s="73"/>
      <c r="R1198" s="73"/>
      <c r="S1198" s="73"/>
      <c r="T1198" s="73">
        <f>T1190</f>
        <v>4</v>
      </c>
      <c r="V1198" s="74">
        <f>V1190*2.5</f>
        <v>75000</v>
      </c>
      <c r="X1198">
        <f t="shared" si="435"/>
        <v>0</v>
      </c>
      <c r="Y1198">
        <f t="shared" si="436"/>
        <v>0</v>
      </c>
      <c r="Z1198">
        <f t="shared" si="437"/>
        <v>0</v>
      </c>
      <c r="AA1198">
        <f t="shared" si="438"/>
        <v>0</v>
      </c>
      <c r="AB1198">
        <f t="shared" si="439"/>
        <v>0</v>
      </c>
      <c r="AC1198">
        <f t="shared" si="440"/>
        <v>0</v>
      </c>
      <c r="AD1198">
        <f t="shared" si="413"/>
        <v>0</v>
      </c>
      <c r="AE1198">
        <f t="shared" si="441"/>
        <v>0</v>
      </c>
      <c r="AF1198" s="3">
        <f t="shared" si="442"/>
        <v>0</v>
      </c>
      <c r="AH1198">
        <f t="shared" si="443"/>
        <v>0</v>
      </c>
    </row>
    <row r="1199" spans="1:34" hidden="1" outlineLevel="2" x14ac:dyDescent="0.25">
      <c r="B1199" t="s">
        <v>481</v>
      </c>
      <c r="C1199" s="73">
        <f>C1190</f>
        <v>5</v>
      </c>
      <c r="D1199" s="73" t="s">
        <v>684</v>
      </c>
      <c r="E1199" s="73">
        <f>E1190</f>
        <v>9</v>
      </c>
      <c r="F1199" s="73">
        <f>F1190</f>
        <v>21</v>
      </c>
      <c r="G1199" s="73">
        <f>G1190/2</f>
        <v>5.5</v>
      </c>
      <c r="H1199" s="73">
        <f>H1190</f>
        <v>1</v>
      </c>
      <c r="M1199" s="2"/>
      <c r="N1199" s="73">
        <f>N1190</f>
        <v>0</v>
      </c>
      <c r="O1199" s="73" t="str">
        <f>O1190</f>
        <v>N</v>
      </c>
      <c r="P1199" s="45" t="str">
        <f t="shared" si="417"/>
        <v>Beide</v>
      </c>
      <c r="Q1199" s="73"/>
      <c r="R1199" s="73"/>
      <c r="S1199" s="73"/>
      <c r="T1199" s="73">
        <f>T1190</f>
        <v>4</v>
      </c>
      <c r="V1199" s="74">
        <f>V1190*2</f>
        <v>60000</v>
      </c>
      <c r="X1199">
        <f t="shared" si="435"/>
        <v>0</v>
      </c>
      <c r="Y1199">
        <f t="shared" si="436"/>
        <v>0</v>
      </c>
      <c r="Z1199">
        <f t="shared" si="437"/>
        <v>0</v>
      </c>
      <c r="AA1199">
        <f t="shared" si="438"/>
        <v>0</v>
      </c>
      <c r="AB1199">
        <f t="shared" si="439"/>
        <v>0</v>
      </c>
      <c r="AC1199">
        <f t="shared" si="440"/>
        <v>0</v>
      </c>
      <c r="AD1199">
        <f t="shared" si="413"/>
        <v>0</v>
      </c>
      <c r="AE1199">
        <f t="shared" si="441"/>
        <v>0</v>
      </c>
      <c r="AF1199" s="3">
        <f t="shared" si="442"/>
        <v>0</v>
      </c>
      <c r="AH1199">
        <f t="shared" si="443"/>
        <v>0</v>
      </c>
    </row>
    <row r="1200" spans="1:34" hidden="1" outlineLevel="2" x14ac:dyDescent="0.25">
      <c r="B1200" t="s">
        <v>485</v>
      </c>
      <c r="C1200" s="73">
        <f>C1189</f>
        <v>5</v>
      </c>
      <c r="D1200" s="73" t="s">
        <v>684</v>
      </c>
      <c r="E1200" s="73">
        <f>E1189</f>
        <v>18</v>
      </c>
      <c r="F1200" s="73">
        <f>F1189</f>
        <v>9</v>
      </c>
      <c r="G1200" s="73">
        <f>G1189</f>
        <v>13</v>
      </c>
      <c r="H1200" s="73">
        <f>H1189</f>
        <v>1</v>
      </c>
      <c r="M1200" s="2"/>
      <c r="N1200" s="73">
        <f>N1189</f>
        <v>0</v>
      </c>
      <c r="O1200" s="73" t="str">
        <f>O1189</f>
        <v>N</v>
      </c>
      <c r="P1200" s="45" t="str">
        <f t="shared" si="417"/>
        <v>Beide</v>
      </c>
      <c r="Q1200" s="73"/>
      <c r="R1200" s="73"/>
      <c r="S1200" s="73"/>
      <c r="T1200" s="73">
        <f>T1189</f>
        <v>11</v>
      </c>
      <c r="V1200" s="3">
        <f>V1189*2</f>
        <v>54000</v>
      </c>
      <c r="X1200">
        <f t="shared" si="405"/>
        <v>0</v>
      </c>
      <c r="Y1200">
        <f t="shared" si="406"/>
        <v>0</v>
      </c>
      <c r="Z1200">
        <f t="shared" si="407"/>
        <v>0</v>
      </c>
      <c r="AA1200">
        <f t="shared" si="408"/>
        <v>0</v>
      </c>
      <c r="AB1200">
        <f t="shared" si="409"/>
        <v>0</v>
      </c>
      <c r="AC1200">
        <f t="shared" si="410"/>
        <v>0</v>
      </c>
      <c r="AD1200">
        <f t="shared" si="413"/>
        <v>0</v>
      </c>
      <c r="AE1200">
        <f t="shared" si="411"/>
        <v>0</v>
      </c>
      <c r="AF1200" s="3">
        <f t="shared" si="432"/>
        <v>0</v>
      </c>
      <c r="AH1200">
        <f t="shared" si="412"/>
        <v>0</v>
      </c>
    </row>
    <row r="1201" spans="2:34" hidden="1" outlineLevel="2" x14ac:dyDescent="0.25">
      <c r="B1201" t="s">
        <v>486</v>
      </c>
      <c r="C1201" s="73">
        <f>C1189</f>
        <v>5</v>
      </c>
      <c r="D1201" s="73" t="s">
        <v>684</v>
      </c>
      <c r="E1201" s="73">
        <f t="shared" ref="E1201:H1202" si="444">E1189</f>
        <v>18</v>
      </c>
      <c r="F1201" s="73">
        <f t="shared" si="444"/>
        <v>9</v>
      </c>
      <c r="G1201" s="73">
        <f t="shared" si="444"/>
        <v>13</v>
      </c>
      <c r="H1201" s="73">
        <f t="shared" si="444"/>
        <v>1</v>
      </c>
      <c r="M1201" s="2"/>
      <c r="N1201" s="73">
        <f>N1189</f>
        <v>0</v>
      </c>
      <c r="O1201" s="73" t="str">
        <f>O1189</f>
        <v>N</v>
      </c>
      <c r="P1201" s="45" t="str">
        <f t="shared" si="417"/>
        <v>Beide</v>
      </c>
      <c r="Q1201" s="73"/>
      <c r="R1201" s="73"/>
      <c r="S1201" s="73"/>
      <c r="T1201" s="73">
        <f>T1189</f>
        <v>11</v>
      </c>
      <c r="V1201" s="3">
        <f>V1189*5</f>
        <v>135000</v>
      </c>
      <c r="X1201">
        <f t="shared" si="405"/>
        <v>0</v>
      </c>
      <c r="Y1201">
        <f t="shared" si="406"/>
        <v>0</v>
      </c>
      <c r="Z1201">
        <f t="shared" si="407"/>
        <v>0</v>
      </c>
      <c r="AA1201">
        <f t="shared" si="408"/>
        <v>0</v>
      </c>
      <c r="AB1201">
        <f t="shared" si="409"/>
        <v>0</v>
      </c>
      <c r="AC1201">
        <f t="shared" si="410"/>
        <v>0</v>
      </c>
      <c r="AD1201">
        <f t="shared" si="413"/>
        <v>0</v>
      </c>
      <c r="AE1201">
        <f t="shared" si="411"/>
        <v>0</v>
      </c>
      <c r="AF1201" s="3">
        <f t="shared" si="432"/>
        <v>0</v>
      </c>
      <c r="AH1201">
        <f t="shared" si="412"/>
        <v>0</v>
      </c>
    </row>
    <row r="1202" spans="2:34" hidden="1" outlineLevel="2" x14ac:dyDescent="0.25">
      <c r="B1202" t="s">
        <v>487</v>
      </c>
      <c r="C1202" s="73">
        <f>C1190</f>
        <v>5</v>
      </c>
      <c r="D1202" s="73" t="s">
        <v>684</v>
      </c>
      <c r="E1202" s="73">
        <f t="shared" si="444"/>
        <v>9</v>
      </c>
      <c r="F1202" s="73">
        <f t="shared" si="444"/>
        <v>21</v>
      </c>
      <c r="G1202" s="73">
        <f t="shared" si="444"/>
        <v>11</v>
      </c>
      <c r="H1202" s="73">
        <f t="shared" si="444"/>
        <v>1</v>
      </c>
      <c r="M1202" s="2"/>
      <c r="N1202" s="73">
        <f>N1190</f>
        <v>0</v>
      </c>
      <c r="O1202" s="73" t="str">
        <f>O1190</f>
        <v>N</v>
      </c>
      <c r="P1202" s="45" t="str">
        <f t="shared" si="417"/>
        <v>Beide</v>
      </c>
      <c r="Q1202" s="73"/>
      <c r="R1202" s="73"/>
      <c r="S1202" s="73"/>
      <c r="T1202" s="73">
        <f>T1190</f>
        <v>4</v>
      </c>
      <c r="V1202" s="3">
        <f>V1190*5</f>
        <v>150000</v>
      </c>
      <c r="X1202">
        <f t="shared" si="405"/>
        <v>0</v>
      </c>
      <c r="Y1202">
        <f t="shared" si="406"/>
        <v>0</v>
      </c>
      <c r="Z1202">
        <f t="shared" si="407"/>
        <v>0</v>
      </c>
      <c r="AA1202">
        <f t="shared" si="408"/>
        <v>0</v>
      </c>
      <c r="AB1202">
        <f t="shared" si="409"/>
        <v>0</v>
      </c>
      <c r="AC1202">
        <f t="shared" si="410"/>
        <v>0</v>
      </c>
      <c r="AD1202">
        <f t="shared" si="413"/>
        <v>0</v>
      </c>
      <c r="AE1202">
        <f t="shared" si="411"/>
        <v>0</v>
      </c>
      <c r="AF1202" s="3">
        <f t="shared" si="432"/>
        <v>0</v>
      </c>
      <c r="AH1202">
        <f t="shared" si="412"/>
        <v>0</v>
      </c>
    </row>
    <row r="1203" spans="2:34" hidden="1" outlineLevel="2" x14ac:dyDescent="0.25">
      <c r="B1203" t="s">
        <v>488</v>
      </c>
      <c r="C1203" s="73">
        <f>C1189</f>
        <v>5</v>
      </c>
      <c r="D1203" s="73" t="s">
        <v>684</v>
      </c>
      <c r="E1203" s="73">
        <f t="shared" ref="E1203:H1204" si="445">E1189</f>
        <v>18</v>
      </c>
      <c r="F1203" s="73">
        <f t="shared" si="445"/>
        <v>9</v>
      </c>
      <c r="G1203" s="73">
        <f t="shared" si="445"/>
        <v>13</v>
      </c>
      <c r="H1203" s="73">
        <f t="shared" si="445"/>
        <v>1</v>
      </c>
      <c r="M1203" s="2"/>
      <c r="N1203" s="73">
        <f>N1189</f>
        <v>0</v>
      </c>
      <c r="O1203" s="73" t="str">
        <f>O1189</f>
        <v>N</v>
      </c>
      <c r="P1203" s="45" t="str">
        <f t="shared" si="417"/>
        <v>Beide</v>
      </c>
      <c r="Q1203" s="73"/>
      <c r="R1203" s="73"/>
      <c r="S1203" s="73"/>
      <c r="T1203" s="73">
        <f>T1189</f>
        <v>11</v>
      </c>
      <c r="V1203" s="3">
        <f>V1189*4</f>
        <v>108000</v>
      </c>
      <c r="X1203">
        <f t="shared" si="405"/>
        <v>0</v>
      </c>
      <c r="Y1203">
        <f t="shared" si="406"/>
        <v>0</v>
      </c>
      <c r="Z1203">
        <f t="shared" si="407"/>
        <v>0</v>
      </c>
      <c r="AA1203">
        <f t="shared" si="408"/>
        <v>0</v>
      </c>
      <c r="AB1203">
        <f t="shared" si="409"/>
        <v>0</v>
      </c>
      <c r="AC1203">
        <f t="shared" si="410"/>
        <v>0</v>
      </c>
      <c r="AD1203">
        <f t="shared" si="413"/>
        <v>0</v>
      </c>
      <c r="AE1203">
        <f t="shared" si="411"/>
        <v>0</v>
      </c>
      <c r="AF1203" s="3">
        <f t="shared" si="432"/>
        <v>0</v>
      </c>
      <c r="AH1203">
        <f t="shared" si="412"/>
        <v>0</v>
      </c>
    </row>
    <row r="1204" spans="2:34" hidden="1" outlineLevel="2" x14ac:dyDescent="0.25">
      <c r="B1204" t="s">
        <v>489</v>
      </c>
      <c r="C1204" s="73">
        <f>C1190</f>
        <v>5</v>
      </c>
      <c r="D1204" s="73" t="s">
        <v>684</v>
      </c>
      <c r="E1204" s="73">
        <f t="shared" si="445"/>
        <v>9</v>
      </c>
      <c r="F1204" s="73">
        <f t="shared" si="445"/>
        <v>21</v>
      </c>
      <c r="G1204" s="73">
        <f t="shared" si="445"/>
        <v>11</v>
      </c>
      <c r="H1204" s="73">
        <f t="shared" si="445"/>
        <v>1</v>
      </c>
      <c r="M1204" s="2"/>
      <c r="N1204" s="73">
        <f>N1190</f>
        <v>0</v>
      </c>
      <c r="O1204" s="73" t="str">
        <f>O1190</f>
        <v>N</v>
      </c>
      <c r="P1204" s="45" t="str">
        <f t="shared" si="417"/>
        <v>Beide</v>
      </c>
      <c r="Q1204" s="73"/>
      <c r="R1204" s="73"/>
      <c r="S1204" s="73"/>
      <c r="T1204" s="73">
        <f>T1190</f>
        <v>4</v>
      </c>
      <c r="V1204" s="3">
        <f>V1190*4</f>
        <v>120000</v>
      </c>
      <c r="X1204">
        <f t="shared" si="405"/>
        <v>0</v>
      </c>
      <c r="Y1204">
        <f t="shared" si="406"/>
        <v>0</v>
      </c>
      <c r="Z1204">
        <f t="shared" si="407"/>
        <v>0</v>
      </c>
      <c r="AA1204">
        <f t="shared" si="408"/>
        <v>0</v>
      </c>
      <c r="AB1204">
        <f t="shared" si="409"/>
        <v>0</v>
      </c>
      <c r="AC1204">
        <f t="shared" si="410"/>
        <v>0</v>
      </c>
      <c r="AD1204">
        <f t="shared" si="413"/>
        <v>0</v>
      </c>
      <c r="AE1204">
        <f t="shared" si="411"/>
        <v>0</v>
      </c>
      <c r="AF1204" s="3">
        <f t="shared" si="432"/>
        <v>0</v>
      </c>
      <c r="AH1204">
        <f t="shared" si="412"/>
        <v>0</v>
      </c>
    </row>
    <row r="1205" spans="2:34" hidden="1" outlineLevel="2" x14ac:dyDescent="0.25">
      <c r="B1205" t="s">
        <v>695</v>
      </c>
      <c r="C1205" s="73">
        <f>C1189</f>
        <v>5</v>
      </c>
      <c r="D1205" s="73" t="s">
        <v>684</v>
      </c>
      <c r="E1205" s="73">
        <f t="shared" ref="E1205:H1206" si="446">E1189</f>
        <v>18</v>
      </c>
      <c r="F1205" s="73">
        <f t="shared" si="446"/>
        <v>9</v>
      </c>
      <c r="G1205" s="73">
        <f t="shared" si="446"/>
        <v>13</v>
      </c>
      <c r="H1205" s="73">
        <f t="shared" si="446"/>
        <v>1</v>
      </c>
      <c r="M1205" s="2"/>
      <c r="N1205" s="73">
        <f>N1189</f>
        <v>0</v>
      </c>
      <c r="O1205" s="73" t="str">
        <f>O1189</f>
        <v>N</v>
      </c>
      <c r="P1205" s="45" t="str">
        <f t="shared" si="417"/>
        <v>Beide</v>
      </c>
      <c r="Q1205" s="73"/>
      <c r="R1205" s="73"/>
      <c r="S1205" s="73"/>
      <c r="T1205" s="73">
        <f>T1189</f>
        <v>11</v>
      </c>
      <c r="V1205" s="74">
        <f>V1189*2</f>
        <v>54000</v>
      </c>
      <c r="X1205">
        <f t="shared" si="405"/>
        <v>0</v>
      </c>
      <c r="Y1205">
        <f t="shared" si="406"/>
        <v>0</v>
      </c>
      <c r="Z1205">
        <f t="shared" si="407"/>
        <v>0</v>
      </c>
      <c r="AA1205">
        <f t="shared" si="408"/>
        <v>0</v>
      </c>
      <c r="AB1205">
        <f t="shared" si="409"/>
        <v>0</v>
      </c>
      <c r="AC1205">
        <f t="shared" si="410"/>
        <v>0</v>
      </c>
      <c r="AD1205">
        <f t="shared" si="413"/>
        <v>0</v>
      </c>
      <c r="AE1205">
        <f t="shared" si="411"/>
        <v>0</v>
      </c>
      <c r="AF1205" s="3">
        <f t="shared" si="432"/>
        <v>0</v>
      </c>
      <c r="AH1205">
        <f t="shared" si="412"/>
        <v>0</v>
      </c>
    </row>
    <row r="1206" spans="2:34" hidden="1" outlineLevel="2" x14ac:dyDescent="0.25">
      <c r="B1206" t="s">
        <v>696</v>
      </c>
      <c r="C1206" s="73">
        <f>C1190</f>
        <v>5</v>
      </c>
      <c r="D1206" s="73" t="s">
        <v>684</v>
      </c>
      <c r="E1206" s="73">
        <f t="shared" si="446"/>
        <v>9</v>
      </c>
      <c r="F1206" s="73">
        <f t="shared" si="446"/>
        <v>21</v>
      </c>
      <c r="G1206" s="73">
        <f t="shared" si="446"/>
        <v>11</v>
      </c>
      <c r="H1206" s="73">
        <f t="shared" si="446"/>
        <v>1</v>
      </c>
      <c r="M1206" s="2"/>
      <c r="N1206" s="73">
        <f>N1190</f>
        <v>0</v>
      </c>
      <c r="O1206" s="73" t="str">
        <f>O1190</f>
        <v>N</v>
      </c>
      <c r="P1206" s="45" t="str">
        <f t="shared" si="417"/>
        <v>Beide</v>
      </c>
      <c r="Q1206" s="73"/>
      <c r="R1206" s="73"/>
      <c r="S1206" s="73"/>
      <c r="T1206" s="73">
        <f>T1190</f>
        <v>4</v>
      </c>
      <c r="V1206" s="74">
        <f>V1190*2</f>
        <v>60000</v>
      </c>
      <c r="X1206">
        <f t="shared" si="405"/>
        <v>0</v>
      </c>
      <c r="Y1206">
        <f t="shared" si="406"/>
        <v>0</v>
      </c>
      <c r="Z1206">
        <f t="shared" si="407"/>
        <v>0</v>
      </c>
      <c r="AA1206">
        <f t="shared" si="408"/>
        <v>0</v>
      </c>
      <c r="AB1206">
        <f t="shared" si="409"/>
        <v>0</v>
      </c>
      <c r="AC1206">
        <f t="shared" si="410"/>
        <v>0</v>
      </c>
      <c r="AD1206">
        <f t="shared" si="413"/>
        <v>0</v>
      </c>
      <c r="AE1206">
        <f t="shared" si="411"/>
        <v>0</v>
      </c>
      <c r="AF1206" s="3">
        <f t="shared" si="432"/>
        <v>0</v>
      </c>
      <c r="AH1206">
        <f t="shared" si="412"/>
        <v>0</v>
      </c>
    </row>
    <row r="1207" spans="2:34" hidden="1" outlineLevel="2" x14ac:dyDescent="0.25">
      <c r="B1207" t="s">
        <v>490</v>
      </c>
      <c r="C1207" s="73">
        <f>C1189</f>
        <v>5</v>
      </c>
      <c r="D1207" s="73" t="s">
        <v>684</v>
      </c>
      <c r="E1207" s="73">
        <f t="shared" ref="E1207:H1208" si="447">E1189</f>
        <v>18</v>
      </c>
      <c r="F1207" s="73">
        <f t="shared" si="447"/>
        <v>9</v>
      </c>
      <c r="G1207" s="73">
        <f t="shared" si="447"/>
        <v>13</v>
      </c>
      <c r="H1207" s="73">
        <f t="shared" si="447"/>
        <v>1</v>
      </c>
      <c r="M1207" s="2"/>
      <c r="N1207" s="73">
        <f>N1189</f>
        <v>0</v>
      </c>
      <c r="O1207" s="73" t="str">
        <f>O1189</f>
        <v>N</v>
      </c>
      <c r="P1207" s="45" t="str">
        <f t="shared" si="417"/>
        <v>Beide</v>
      </c>
      <c r="Q1207" s="73"/>
      <c r="R1207" s="73"/>
      <c r="S1207" s="73"/>
      <c r="T1207" s="73">
        <f>T1189</f>
        <v>11</v>
      </c>
      <c r="V1207" s="3">
        <f>V1189</f>
        <v>27000</v>
      </c>
      <c r="X1207">
        <f t="shared" si="405"/>
        <v>0</v>
      </c>
      <c r="Y1207">
        <f t="shared" si="406"/>
        <v>0</v>
      </c>
      <c r="Z1207">
        <f t="shared" si="407"/>
        <v>0</v>
      </c>
      <c r="AA1207">
        <f t="shared" si="408"/>
        <v>0</v>
      </c>
      <c r="AB1207">
        <f t="shared" si="409"/>
        <v>0</v>
      </c>
      <c r="AC1207">
        <f t="shared" si="410"/>
        <v>0</v>
      </c>
      <c r="AD1207">
        <f t="shared" si="413"/>
        <v>0</v>
      </c>
      <c r="AE1207">
        <f t="shared" si="411"/>
        <v>0</v>
      </c>
      <c r="AF1207" s="3">
        <f t="shared" si="432"/>
        <v>0</v>
      </c>
      <c r="AH1207">
        <f t="shared" si="412"/>
        <v>0</v>
      </c>
    </row>
    <row r="1208" spans="2:34" hidden="1" outlineLevel="2" x14ac:dyDescent="0.25">
      <c r="B1208" t="s">
        <v>491</v>
      </c>
      <c r="C1208" s="73">
        <f>C1190</f>
        <v>5</v>
      </c>
      <c r="D1208" s="73" t="s">
        <v>684</v>
      </c>
      <c r="E1208" s="73">
        <f t="shared" si="447"/>
        <v>9</v>
      </c>
      <c r="F1208" s="73">
        <f t="shared" si="447"/>
        <v>21</v>
      </c>
      <c r="G1208" s="73">
        <f t="shared" si="447"/>
        <v>11</v>
      </c>
      <c r="H1208" s="73">
        <f t="shared" si="447"/>
        <v>1</v>
      </c>
      <c r="M1208" s="2"/>
      <c r="N1208" s="73">
        <f>N1190</f>
        <v>0</v>
      </c>
      <c r="O1208" s="73" t="str">
        <f>O1190</f>
        <v>N</v>
      </c>
      <c r="P1208" s="45" t="str">
        <f t="shared" si="417"/>
        <v>Beide</v>
      </c>
      <c r="Q1208" s="73"/>
      <c r="R1208" s="73"/>
      <c r="S1208" s="73"/>
      <c r="T1208" s="73">
        <f>T1190</f>
        <v>4</v>
      </c>
      <c r="V1208" s="3">
        <f>V1190</f>
        <v>30000</v>
      </c>
      <c r="X1208">
        <f t="shared" si="405"/>
        <v>0</v>
      </c>
      <c r="Y1208">
        <f t="shared" si="406"/>
        <v>0</v>
      </c>
      <c r="Z1208">
        <f t="shared" si="407"/>
        <v>0</v>
      </c>
      <c r="AA1208">
        <f t="shared" si="408"/>
        <v>0</v>
      </c>
      <c r="AB1208">
        <f t="shared" si="409"/>
        <v>0</v>
      </c>
      <c r="AC1208">
        <f t="shared" si="410"/>
        <v>0</v>
      </c>
      <c r="AD1208">
        <f t="shared" si="413"/>
        <v>0</v>
      </c>
      <c r="AE1208">
        <f t="shared" si="411"/>
        <v>0</v>
      </c>
      <c r="AF1208" s="3">
        <f t="shared" si="432"/>
        <v>0</v>
      </c>
      <c r="AH1208">
        <f t="shared" si="412"/>
        <v>0</v>
      </c>
    </row>
    <row r="1209" spans="2:34" hidden="1" outlineLevel="2" x14ac:dyDescent="0.25">
      <c r="B1209" t="s">
        <v>465</v>
      </c>
      <c r="C1209" s="73">
        <f>C1189</f>
        <v>5</v>
      </c>
      <c r="D1209" s="73" t="s">
        <v>683</v>
      </c>
      <c r="E1209" s="73">
        <f>E1189</f>
        <v>18</v>
      </c>
      <c r="F1209" s="73">
        <f>F1189</f>
        <v>9</v>
      </c>
      <c r="G1209" s="73">
        <f>G1189/2</f>
        <v>6.5</v>
      </c>
      <c r="H1209" s="73">
        <f>H1189</f>
        <v>1</v>
      </c>
      <c r="M1209" s="2"/>
      <c r="N1209" s="73">
        <f>N1189</f>
        <v>0</v>
      </c>
      <c r="O1209" s="73" t="str">
        <f>O1189</f>
        <v>N</v>
      </c>
      <c r="P1209" s="45" t="str">
        <f t="shared" si="417"/>
        <v>Beide</v>
      </c>
      <c r="Q1209" s="73"/>
      <c r="R1209" s="73"/>
      <c r="S1209" s="73"/>
      <c r="T1209" s="73">
        <f>T1189</f>
        <v>11</v>
      </c>
      <c r="V1209" s="3">
        <f>V1189*2</f>
        <v>54000</v>
      </c>
      <c r="X1209">
        <f t="shared" si="405"/>
        <v>0</v>
      </c>
      <c r="Y1209">
        <f t="shared" si="406"/>
        <v>0</v>
      </c>
      <c r="Z1209">
        <f t="shared" si="407"/>
        <v>0</v>
      </c>
      <c r="AA1209">
        <f t="shared" si="408"/>
        <v>0</v>
      </c>
      <c r="AB1209">
        <f t="shared" si="409"/>
        <v>0</v>
      </c>
      <c r="AC1209">
        <f t="shared" si="410"/>
        <v>0</v>
      </c>
      <c r="AD1209">
        <f t="shared" si="413"/>
        <v>0</v>
      </c>
      <c r="AE1209">
        <f t="shared" si="411"/>
        <v>0</v>
      </c>
      <c r="AF1209" s="3">
        <f t="shared" si="432"/>
        <v>0</v>
      </c>
      <c r="AH1209">
        <f t="shared" si="412"/>
        <v>0</v>
      </c>
    </row>
    <row r="1210" spans="2:34" hidden="1" outlineLevel="2" x14ac:dyDescent="0.25">
      <c r="B1210" t="s">
        <v>478</v>
      </c>
      <c r="C1210" s="73">
        <f>C1190</f>
        <v>5</v>
      </c>
      <c r="D1210" s="73" t="s">
        <v>684</v>
      </c>
      <c r="E1210" s="73">
        <f>E1190</f>
        <v>9</v>
      </c>
      <c r="F1210" s="73">
        <f>F1190</f>
        <v>21</v>
      </c>
      <c r="G1210" s="73">
        <f>G1190</f>
        <v>11</v>
      </c>
      <c r="H1210" s="73">
        <f>H1190</f>
        <v>1</v>
      </c>
      <c r="M1210" s="2"/>
      <c r="N1210" s="73">
        <f>N1190</f>
        <v>0</v>
      </c>
      <c r="O1210" s="73" t="str">
        <f>O1190</f>
        <v>N</v>
      </c>
      <c r="P1210" s="45" t="str">
        <f t="shared" si="417"/>
        <v>Beide</v>
      </c>
      <c r="Q1210" s="73"/>
      <c r="R1210" s="73"/>
      <c r="S1210" s="73"/>
      <c r="T1210" s="73">
        <f>T1190</f>
        <v>4</v>
      </c>
      <c r="V1210" s="3">
        <f>V1190*2</f>
        <v>60000</v>
      </c>
      <c r="X1210">
        <f t="shared" si="405"/>
        <v>0</v>
      </c>
      <c r="Y1210">
        <f t="shared" si="406"/>
        <v>0</v>
      </c>
      <c r="Z1210">
        <f t="shared" si="407"/>
        <v>0</v>
      </c>
      <c r="AA1210">
        <f t="shared" si="408"/>
        <v>0</v>
      </c>
      <c r="AB1210">
        <f t="shared" si="409"/>
        <v>0</v>
      </c>
      <c r="AC1210">
        <f t="shared" si="410"/>
        <v>0</v>
      </c>
      <c r="AD1210">
        <f t="shared" si="413"/>
        <v>0</v>
      </c>
      <c r="AE1210">
        <f t="shared" si="411"/>
        <v>0</v>
      </c>
      <c r="AF1210" s="3">
        <f t="shared" si="432"/>
        <v>0</v>
      </c>
      <c r="AH1210">
        <f t="shared" si="412"/>
        <v>0</v>
      </c>
    </row>
    <row r="1211" spans="2:34" hidden="1" outlineLevel="2" x14ac:dyDescent="0.25">
      <c r="B1211" t="s">
        <v>479</v>
      </c>
      <c r="C1211" s="73">
        <f>C1190</f>
        <v>5</v>
      </c>
      <c r="D1211" s="73" t="s">
        <v>684</v>
      </c>
      <c r="E1211" s="73">
        <f>E1190</f>
        <v>9</v>
      </c>
      <c r="F1211" s="73">
        <f>F1190</f>
        <v>21</v>
      </c>
      <c r="G1211" s="73">
        <f>G1190</f>
        <v>11</v>
      </c>
      <c r="H1211" s="73">
        <f>H1190</f>
        <v>1</v>
      </c>
      <c r="M1211" s="2"/>
      <c r="N1211" s="73">
        <f>N1190</f>
        <v>0</v>
      </c>
      <c r="O1211" s="73" t="str">
        <f>O1190</f>
        <v>N</v>
      </c>
      <c r="P1211" s="45" t="str">
        <f t="shared" si="417"/>
        <v>Beide</v>
      </c>
      <c r="Q1211" s="73"/>
      <c r="R1211" s="73"/>
      <c r="S1211" s="73"/>
      <c r="T1211" s="73">
        <f>T1190</f>
        <v>4</v>
      </c>
      <c r="V1211" s="3">
        <f>V1190*3</f>
        <v>90000</v>
      </c>
      <c r="X1211">
        <f t="shared" si="405"/>
        <v>0</v>
      </c>
      <c r="Y1211">
        <f t="shared" si="406"/>
        <v>0</v>
      </c>
      <c r="Z1211">
        <f t="shared" si="407"/>
        <v>0</v>
      </c>
      <c r="AA1211">
        <f t="shared" si="408"/>
        <v>0</v>
      </c>
      <c r="AB1211">
        <f t="shared" si="409"/>
        <v>0</v>
      </c>
      <c r="AC1211">
        <f t="shared" si="410"/>
        <v>0</v>
      </c>
      <c r="AD1211">
        <f t="shared" si="413"/>
        <v>0</v>
      </c>
      <c r="AE1211">
        <f t="shared" si="411"/>
        <v>0</v>
      </c>
      <c r="AF1211" s="3">
        <f t="shared" si="432"/>
        <v>0</v>
      </c>
      <c r="AH1211">
        <f t="shared" si="412"/>
        <v>0</v>
      </c>
    </row>
    <row r="1212" spans="2:34" hidden="1" outlineLevel="2" x14ac:dyDescent="0.25">
      <c r="B1212" t="s">
        <v>697</v>
      </c>
      <c r="C1212" s="73">
        <f>C1189</f>
        <v>5</v>
      </c>
      <c r="D1212" s="73" t="s">
        <v>683</v>
      </c>
      <c r="E1212" s="73">
        <f t="shared" ref="E1212:H1213" si="448">E1189</f>
        <v>18</v>
      </c>
      <c r="F1212" s="73">
        <f t="shared" si="448"/>
        <v>9</v>
      </c>
      <c r="G1212" s="73">
        <f t="shared" si="448"/>
        <v>13</v>
      </c>
      <c r="H1212" s="73">
        <f t="shared" si="448"/>
        <v>1</v>
      </c>
      <c r="M1212" s="2"/>
      <c r="N1212" s="73">
        <f>N1189</f>
        <v>0</v>
      </c>
      <c r="O1212" s="73" t="str">
        <f>O1189</f>
        <v>N</v>
      </c>
      <c r="P1212" s="45" t="str">
        <f t="shared" si="417"/>
        <v>Beide</v>
      </c>
      <c r="Q1212" s="73"/>
      <c r="R1212" s="73"/>
      <c r="S1212" s="73"/>
      <c r="T1212" s="73">
        <f>T1189</f>
        <v>11</v>
      </c>
      <c r="V1212" s="74">
        <f>V1189*2</f>
        <v>54000</v>
      </c>
      <c r="X1212">
        <f t="shared" si="405"/>
        <v>0</v>
      </c>
      <c r="Y1212">
        <f t="shared" si="406"/>
        <v>0</v>
      </c>
      <c r="Z1212">
        <f t="shared" si="407"/>
        <v>0</v>
      </c>
      <c r="AA1212">
        <f t="shared" si="408"/>
        <v>0</v>
      </c>
      <c r="AB1212">
        <f t="shared" si="409"/>
        <v>0</v>
      </c>
      <c r="AC1212">
        <f t="shared" si="410"/>
        <v>0</v>
      </c>
      <c r="AD1212">
        <f t="shared" si="413"/>
        <v>0</v>
      </c>
      <c r="AE1212">
        <f t="shared" si="411"/>
        <v>0</v>
      </c>
      <c r="AF1212" s="3">
        <f t="shared" si="432"/>
        <v>0</v>
      </c>
      <c r="AH1212">
        <f t="shared" si="412"/>
        <v>0</v>
      </c>
    </row>
    <row r="1213" spans="2:34" hidden="1" outlineLevel="2" x14ac:dyDescent="0.25">
      <c r="B1213" t="s">
        <v>698</v>
      </c>
      <c r="C1213" s="73">
        <f>C1190</f>
        <v>5</v>
      </c>
      <c r="D1213" s="73" t="s">
        <v>683</v>
      </c>
      <c r="E1213" s="73">
        <f t="shared" si="448"/>
        <v>9</v>
      </c>
      <c r="F1213" s="73">
        <f t="shared" si="448"/>
        <v>21</v>
      </c>
      <c r="G1213" s="73">
        <f t="shared" si="448"/>
        <v>11</v>
      </c>
      <c r="H1213" s="73">
        <f t="shared" si="448"/>
        <v>1</v>
      </c>
      <c r="M1213" s="2"/>
      <c r="N1213" s="73">
        <f>N1190</f>
        <v>0</v>
      </c>
      <c r="O1213" s="73" t="str">
        <f>O1190</f>
        <v>N</v>
      </c>
      <c r="P1213" s="45" t="str">
        <f t="shared" si="417"/>
        <v>Beide</v>
      </c>
      <c r="Q1213" s="73"/>
      <c r="R1213" s="73"/>
      <c r="S1213" s="73"/>
      <c r="T1213" s="73">
        <f>T1190</f>
        <v>4</v>
      </c>
      <c r="V1213" s="74">
        <f>V1190*2</f>
        <v>60000</v>
      </c>
      <c r="X1213">
        <f t="shared" si="405"/>
        <v>0</v>
      </c>
      <c r="Y1213">
        <f t="shared" si="406"/>
        <v>0</v>
      </c>
      <c r="Z1213">
        <f t="shared" si="407"/>
        <v>0</v>
      </c>
      <c r="AA1213">
        <f t="shared" si="408"/>
        <v>0</v>
      </c>
      <c r="AB1213">
        <f t="shared" si="409"/>
        <v>0</v>
      </c>
      <c r="AC1213">
        <f t="shared" si="410"/>
        <v>0</v>
      </c>
      <c r="AD1213">
        <f t="shared" si="413"/>
        <v>0</v>
      </c>
      <c r="AE1213">
        <f t="shared" si="411"/>
        <v>0</v>
      </c>
      <c r="AF1213" s="3">
        <f t="shared" si="432"/>
        <v>0</v>
      </c>
      <c r="AH1213">
        <f t="shared" si="412"/>
        <v>0</v>
      </c>
    </row>
    <row r="1214" spans="2:34" hidden="1" outlineLevel="2" x14ac:dyDescent="0.25">
      <c r="B1214" t="s">
        <v>467</v>
      </c>
      <c r="C1214" s="73">
        <f>C1189</f>
        <v>5</v>
      </c>
      <c r="D1214" s="73" t="s">
        <v>684</v>
      </c>
      <c r="E1214" s="73">
        <f>E1189</f>
        <v>18</v>
      </c>
      <c r="F1214" s="73">
        <f>F1189</f>
        <v>9</v>
      </c>
      <c r="G1214" s="73">
        <f>G1189/2</f>
        <v>6.5</v>
      </c>
      <c r="H1214" s="73">
        <f>H1189</f>
        <v>1</v>
      </c>
      <c r="M1214" s="2"/>
      <c r="N1214" s="73">
        <f>N1189</f>
        <v>0</v>
      </c>
      <c r="O1214" s="73" t="str">
        <f>O1189</f>
        <v>N</v>
      </c>
      <c r="P1214" s="45" t="str">
        <f t="shared" si="417"/>
        <v>Beide</v>
      </c>
      <c r="Q1214" s="73"/>
      <c r="R1214" s="73"/>
      <c r="S1214" s="73"/>
      <c r="T1214" s="73">
        <f>T1189</f>
        <v>11</v>
      </c>
      <c r="V1214" s="3">
        <f>V1189*5</f>
        <v>135000</v>
      </c>
      <c r="X1214">
        <f t="shared" si="405"/>
        <v>0</v>
      </c>
      <c r="Y1214">
        <f t="shared" si="406"/>
        <v>0</v>
      </c>
      <c r="Z1214">
        <f t="shared" si="407"/>
        <v>0</v>
      </c>
      <c r="AA1214">
        <f t="shared" si="408"/>
        <v>0</v>
      </c>
      <c r="AB1214">
        <f t="shared" si="409"/>
        <v>0</v>
      </c>
      <c r="AC1214">
        <f t="shared" si="410"/>
        <v>0</v>
      </c>
      <c r="AD1214">
        <f t="shared" si="413"/>
        <v>0</v>
      </c>
      <c r="AE1214">
        <f t="shared" si="411"/>
        <v>0</v>
      </c>
      <c r="AF1214" s="3">
        <f t="shared" si="432"/>
        <v>0</v>
      </c>
      <c r="AH1214">
        <f t="shared" si="412"/>
        <v>0</v>
      </c>
    </row>
    <row r="1215" spans="2:34" hidden="1" outlineLevel="2" x14ac:dyDescent="0.25">
      <c r="B1215" t="s">
        <v>460</v>
      </c>
      <c r="C1215" s="73">
        <f>C1189</f>
        <v>5</v>
      </c>
      <c r="D1215" s="73" t="s">
        <v>701</v>
      </c>
      <c r="E1215" s="73">
        <f>E1189</f>
        <v>18</v>
      </c>
      <c r="F1215" s="73">
        <f>F1189</f>
        <v>9</v>
      </c>
      <c r="G1215" s="73">
        <f>G1189</f>
        <v>13</v>
      </c>
      <c r="H1215" s="73">
        <f>H1189</f>
        <v>1</v>
      </c>
      <c r="M1215" s="2"/>
      <c r="N1215" s="73">
        <f>N1189</f>
        <v>0</v>
      </c>
      <c r="O1215" s="73" t="str">
        <f>O1189</f>
        <v>N</v>
      </c>
      <c r="P1215" s="45" t="str">
        <f t="shared" si="417"/>
        <v>Beide</v>
      </c>
      <c r="Q1215" s="73"/>
      <c r="R1215" s="73"/>
      <c r="S1215" s="73"/>
      <c r="T1215" s="73">
        <f>T1189</f>
        <v>11</v>
      </c>
      <c r="V1215" s="3">
        <f>V1189*2</f>
        <v>54000</v>
      </c>
      <c r="X1215">
        <f t="shared" si="405"/>
        <v>0</v>
      </c>
      <c r="Y1215">
        <f t="shared" si="406"/>
        <v>0</v>
      </c>
      <c r="Z1215">
        <f t="shared" si="407"/>
        <v>0</v>
      </c>
      <c r="AA1215">
        <f t="shared" si="408"/>
        <v>0</v>
      </c>
      <c r="AB1215">
        <f t="shared" si="409"/>
        <v>0</v>
      </c>
      <c r="AC1215">
        <f t="shared" si="410"/>
        <v>0</v>
      </c>
      <c r="AD1215">
        <f t="shared" si="413"/>
        <v>0</v>
      </c>
      <c r="AE1215">
        <f t="shared" si="411"/>
        <v>0</v>
      </c>
      <c r="AF1215" s="3">
        <f t="shared" si="432"/>
        <v>0</v>
      </c>
      <c r="AH1215">
        <f t="shared" si="412"/>
        <v>0</v>
      </c>
    </row>
    <row r="1216" spans="2:34" hidden="1" outlineLevel="2" x14ac:dyDescent="0.25">
      <c r="B1216" t="s">
        <v>492</v>
      </c>
      <c r="C1216" s="73">
        <f>C1189</f>
        <v>5</v>
      </c>
      <c r="D1216" s="73" t="s">
        <v>684</v>
      </c>
      <c r="E1216" s="73">
        <f>E1189</f>
        <v>18</v>
      </c>
      <c r="F1216" s="73">
        <f>F1189</f>
        <v>9</v>
      </c>
      <c r="G1216" s="73">
        <f>G1189/2</f>
        <v>6.5</v>
      </c>
      <c r="H1216" s="73">
        <f>H1189</f>
        <v>1</v>
      </c>
      <c r="M1216" s="2"/>
      <c r="N1216" s="73">
        <f>N1189</f>
        <v>0</v>
      </c>
      <c r="O1216" s="73" t="str">
        <f>O1189</f>
        <v>N</v>
      </c>
      <c r="P1216" s="45" t="str">
        <f t="shared" si="417"/>
        <v>Beide</v>
      </c>
      <c r="Q1216" s="73"/>
      <c r="R1216" s="73"/>
      <c r="S1216" s="73"/>
      <c r="T1216" s="73">
        <f>T1189</f>
        <v>11</v>
      </c>
      <c r="V1216" s="3">
        <f>V1189*2</f>
        <v>54000</v>
      </c>
      <c r="X1216">
        <f t="shared" si="405"/>
        <v>0</v>
      </c>
      <c r="Y1216">
        <f t="shared" si="406"/>
        <v>0</v>
      </c>
      <c r="Z1216">
        <f t="shared" si="407"/>
        <v>0</v>
      </c>
      <c r="AA1216">
        <f t="shared" si="408"/>
        <v>0</v>
      </c>
      <c r="AB1216">
        <f t="shared" si="409"/>
        <v>0</v>
      </c>
      <c r="AC1216">
        <f t="shared" si="410"/>
        <v>0</v>
      </c>
      <c r="AD1216">
        <f t="shared" si="413"/>
        <v>0</v>
      </c>
      <c r="AE1216">
        <f t="shared" si="411"/>
        <v>0</v>
      </c>
      <c r="AF1216" s="3">
        <f t="shared" si="432"/>
        <v>0</v>
      </c>
      <c r="AH1216">
        <f t="shared" si="412"/>
        <v>0</v>
      </c>
    </row>
    <row r="1217" spans="1:34" hidden="1" outlineLevel="2" x14ac:dyDescent="0.25">
      <c r="B1217" t="s">
        <v>493</v>
      </c>
      <c r="C1217" s="73">
        <f>C1190</f>
        <v>5</v>
      </c>
      <c r="D1217" s="73" t="s">
        <v>684</v>
      </c>
      <c r="E1217" s="73">
        <f>E1190</f>
        <v>9</v>
      </c>
      <c r="F1217" s="73">
        <f>F1190</f>
        <v>21</v>
      </c>
      <c r="G1217" s="73">
        <f>G1190/2</f>
        <v>5.5</v>
      </c>
      <c r="H1217" s="73">
        <f>H1190</f>
        <v>1</v>
      </c>
      <c r="M1217" s="2"/>
      <c r="N1217" s="73">
        <f>N1190</f>
        <v>0</v>
      </c>
      <c r="O1217" s="73" t="str">
        <f>O1190</f>
        <v>N</v>
      </c>
      <c r="P1217" s="45" t="str">
        <f t="shared" si="417"/>
        <v>Beide</v>
      </c>
      <c r="Q1217" s="73"/>
      <c r="R1217" s="73"/>
      <c r="S1217" s="73"/>
      <c r="T1217" s="73">
        <f>T1190</f>
        <v>4</v>
      </c>
      <c r="V1217" s="3">
        <f>V1190*2</f>
        <v>60000</v>
      </c>
      <c r="X1217">
        <f t="shared" si="405"/>
        <v>0</v>
      </c>
      <c r="Y1217">
        <f t="shared" si="406"/>
        <v>0</v>
      </c>
      <c r="Z1217">
        <f t="shared" si="407"/>
        <v>0</v>
      </c>
      <c r="AA1217">
        <f t="shared" si="408"/>
        <v>0</v>
      </c>
      <c r="AB1217">
        <f t="shared" si="409"/>
        <v>0</v>
      </c>
      <c r="AC1217">
        <f t="shared" si="410"/>
        <v>0</v>
      </c>
      <c r="AD1217">
        <f t="shared" si="413"/>
        <v>0</v>
      </c>
      <c r="AE1217">
        <f t="shared" si="411"/>
        <v>0</v>
      </c>
      <c r="AF1217" s="3">
        <f t="shared" si="432"/>
        <v>0</v>
      </c>
      <c r="AH1217">
        <f t="shared" si="412"/>
        <v>0</v>
      </c>
    </row>
    <row r="1218" spans="1:34" s="25" customFormat="1" hidden="1" outlineLevel="1" collapsed="1" x14ac:dyDescent="0.25">
      <c r="A1218" s="25" t="s">
        <v>432</v>
      </c>
      <c r="B1218" s="25" t="s">
        <v>483</v>
      </c>
      <c r="C1218" s="45">
        <v>2</v>
      </c>
      <c r="D1218" s="45" t="s">
        <v>684</v>
      </c>
      <c r="E1218" s="45">
        <v>6</v>
      </c>
      <c r="F1218" s="45">
        <v>9</v>
      </c>
      <c r="G1218" s="45">
        <v>40</v>
      </c>
      <c r="H1218" s="45">
        <v>0</v>
      </c>
      <c r="I1218" s="2"/>
      <c r="J1218" s="2"/>
      <c r="K1218" s="2"/>
      <c r="L1218" s="2"/>
      <c r="M1218" s="2"/>
      <c r="N1218" s="45">
        <v>0</v>
      </c>
      <c r="O1218" s="45" t="s">
        <v>636</v>
      </c>
      <c r="P1218" s="45" t="str">
        <f t="shared" si="417"/>
        <v>Beide</v>
      </c>
      <c r="Q1218" s="45">
        <v>2.5</v>
      </c>
      <c r="R1218" s="45">
        <v>3</v>
      </c>
      <c r="S1218" s="45">
        <v>35</v>
      </c>
      <c r="T1218" s="45">
        <v>4</v>
      </c>
      <c r="U1218" s="48">
        <v>145000</v>
      </c>
      <c r="V1218" s="48">
        <v>54000</v>
      </c>
      <c r="X1218" s="25">
        <f t="shared" si="405"/>
        <v>0</v>
      </c>
      <c r="Y1218" s="25">
        <f t="shared" si="406"/>
        <v>0</v>
      </c>
      <c r="Z1218" s="25">
        <f t="shared" si="407"/>
        <v>0</v>
      </c>
      <c r="AA1218" s="25">
        <f t="shared" si="408"/>
        <v>0</v>
      </c>
      <c r="AB1218" s="25">
        <f t="shared" si="409"/>
        <v>0</v>
      </c>
      <c r="AC1218" s="25">
        <f t="shared" si="410"/>
        <v>0</v>
      </c>
      <c r="AD1218" s="25">
        <f t="shared" si="413"/>
        <v>0</v>
      </c>
      <c r="AE1218" s="25">
        <f t="shared" si="411"/>
        <v>0</v>
      </c>
      <c r="AF1218" s="48">
        <f t="shared" si="432"/>
        <v>0</v>
      </c>
      <c r="AH1218" s="25">
        <f t="shared" si="412"/>
        <v>0</v>
      </c>
    </row>
    <row r="1219" spans="1:34" hidden="1" outlineLevel="2" x14ac:dyDescent="0.25">
      <c r="B1219" t="s">
        <v>484</v>
      </c>
      <c r="C1219" s="73">
        <v>2</v>
      </c>
      <c r="D1219" s="73" t="s">
        <v>684</v>
      </c>
      <c r="E1219" s="73">
        <v>3</v>
      </c>
      <c r="F1219" s="73">
        <v>21</v>
      </c>
      <c r="G1219" s="73">
        <v>33</v>
      </c>
      <c r="H1219" s="73">
        <v>0</v>
      </c>
      <c r="M1219" s="2"/>
      <c r="N1219" s="73">
        <f>N1218</f>
        <v>0</v>
      </c>
      <c r="O1219" s="73" t="str">
        <f>O1218</f>
        <v>N</v>
      </c>
      <c r="P1219" s="45" t="str">
        <f t="shared" si="417"/>
        <v>Beide</v>
      </c>
      <c r="Q1219" s="73"/>
      <c r="R1219" s="73"/>
      <c r="S1219" s="73"/>
      <c r="T1219" s="73">
        <v>4</v>
      </c>
      <c r="V1219" s="3">
        <v>60000</v>
      </c>
      <c r="X1219">
        <f t="shared" si="405"/>
        <v>0</v>
      </c>
      <c r="Y1219">
        <f t="shared" si="406"/>
        <v>0</v>
      </c>
      <c r="Z1219">
        <f t="shared" si="407"/>
        <v>0</v>
      </c>
      <c r="AA1219">
        <f t="shared" si="408"/>
        <v>0</v>
      </c>
      <c r="AB1219">
        <f t="shared" si="409"/>
        <v>0</v>
      </c>
      <c r="AC1219">
        <f t="shared" si="410"/>
        <v>0</v>
      </c>
      <c r="AD1219">
        <f t="shared" si="413"/>
        <v>0</v>
      </c>
      <c r="AE1219">
        <f t="shared" si="411"/>
        <v>0</v>
      </c>
      <c r="AF1219" s="3">
        <f t="shared" si="432"/>
        <v>0</v>
      </c>
      <c r="AH1219">
        <f t="shared" si="412"/>
        <v>0</v>
      </c>
    </row>
    <row r="1220" spans="1:34" hidden="1" outlineLevel="2" x14ac:dyDescent="0.25">
      <c r="B1220" t="s">
        <v>699</v>
      </c>
      <c r="C1220" s="73">
        <f>C1218</f>
        <v>2</v>
      </c>
      <c r="D1220" s="73" t="s">
        <v>693</v>
      </c>
      <c r="E1220" s="73">
        <f t="shared" ref="E1220:H1221" si="449">E1218</f>
        <v>6</v>
      </c>
      <c r="F1220" s="73">
        <f t="shared" si="449"/>
        <v>9</v>
      </c>
      <c r="G1220" s="73">
        <f t="shared" si="449"/>
        <v>40</v>
      </c>
      <c r="H1220" s="73">
        <f t="shared" si="449"/>
        <v>0</v>
      </c>
      <c r="M1220" s="2"/>
      <c r="N1220" s="73">
        <f>N1218</f>
        <v>0</v>
      </c>
      <c r="O1220" s="73" t="str">
        <f>O1218</f>
        <v>N</v>
      </c>
      <c r="P1220" s="45" t="str">
        <f t="shared" si="417"/>
        <v>Beide</v>
      </c>
      <c r="Q1220" s="73"/>
      <c r="R1220" s="73"/>
      <c r="S1220" s="73"/>
      <c r="T1220" s="73">
        <f>T1218</f>
        <v>4</v>
      </c>
      <c r="V1220" s="74">
        <f>V1218*3</f>
        <v>162000</v>
      </c>
      <c r="X1220">
        <f t="shared" si="405"/>
        <v>0</v>
      </c>
      <c r="Y1220">
        <f t="shared" si="406"/>
        <v>0</v>
      </c>
      <c r="Z1220">
        <f t="shared" si="407"/>
        <v>0</v>
      </c>
      <c r="AA1220">
        <f t="shared" si="408"/>
        <v>0</v>
      </c>
      <c r="AB1220">
        <f t="shared" si="409"/>
        <v>0</v>
      </c>
      <c r="AC1220">
        <f t="shared" si="410"/>
        <v>0</v>
      </c>
      <c r="AD1220">
        <f t="shared" si="413"/>
        <v>0</v>
      </c>
      <c r="AE1220">
        <f t="shared" si="411"/>
        <v>0</v>
      </c>
      <c r="AF1220" s="3">
        <f t="shared" si="432"/>
        <v>0</v>
      </c>
      <c r="AH1220">
        <f t="shared" si="412"/>
        <v>0</v>
      </c>
    </row>
    <row r="1221" spans="1:34" hidden="1" outlineLevel="2" x14ac:dyDescent="0.25">
      <c r="B1221" t="s">
        <v>700</v>
      </c>
      <c r="C1221" s="73">
        <f>C1219</f>
        <v>2</v>
      </c>
      <c r="D1221" s="73" t="s">
        <v>693</v>
      </c>
      <c r="E1221" s="73">
        <f t="shared" si="449"/>
        <v>3</v>
      </c>
      <c r="F1221" s="73">
        <f t="shared" si="449"/>
        <v>21</v>
      </c>
      <c r="G1221" s="73">
        <f t="shared" si="449"/>
        <v>33</v>
      </c>
      <c r="H1221" s="73">
        <f t="shared" si="449"/>
        <v>0</v>
      </c>
      <c r="M1221" s="2"/>
      <c r="N1221" s="73">
        <f>N1219</f>
        <v>0</v>
      </c>
      <c r="O1221" s="73" t="str">
        <f>O1219</f>
        <v>N</v>
      </c>
      <c r="P1221" s="45" t="str">
        <f t="shared" si="417"/>
        <v>Beide</v>
      </c>
      <c r="Q1221" s="73"/>
      <c r="R1221" s="73"/>
      <c r="S1221" s="73"/>
      <c r="T1221" s="73">
        <f>T1219</f>
        <v>4</v>
      </c>
      <c r="V1221" s="74">
        <f>V1219*3</f>
        <v>180000</v>
      </c>
      <c r="X1221">
        <f t="shared" si="405"/>
        <v>0</v>
      </c>
      <c r="Y1221">
        <f t="shared" si="406"/>
        <v>0</v>
      </c>
      <c r="Z1221">
        <f t="shared" si="407"/>
        <v>0</v>
      </c>
      <c r="AA1221">
        <f t="shared" si="408"/>
        <v>0</v>
      </c>
      <c r="AB1221">
        <f t="shared" si="409"/>
        <v>0</v>
      </c>
      <c r="AC1221">
        <f t="shared" si="410"/>
        <v>0</v>
      </c>
      <c r="AD1221">
        <f t="shared" si="413"/>
        <v>0</v>
      </c>
      <c r="AE1221">
        <f t="shared" si="411"/>
        <v>0</v>
      </c>
      <c r="AF1221" s="3">
        <f t="shared" si="432"/>
        <v>0</v>
      </c>
      <c r="AH1221">
        <f t="shared" si="412"/>
        <v>0</v>
      </c>
    </row>
    <row r="1222" spans="1:34" hidden="1" outlineLevel="2" x14ac:dyDescent="0.25">
      <c r="B1222" t="s">
        <v>279</v>
      </c>
      <c r="C1222" s="73">
        <f>C1219</f>
        <v>2</v>
      </c>
      <c r="D1222" s="73" t="s">
        <v>683</v>
      </c>
      <c r="E1222" s="73">
        <f t="shared" ref="E1222:H1222" si="450">E1219</f>
        <v>3</v>
      </c>
      <c r="F1222" s="73">
        <f t="shared" si="450"/>
        <v>21</v>
      </c>
      <c r="G1222" s="73">
        <f t="shared" si="450"/>
        <v>33</v>
      </c>
      <c r="H1222" s="73">
        <f t="shared" si="450"/>
        <v>0</v>
      </c>
      <c r="M1222" s="2"/>
      <c r="N1222" s="73">
        <f t="shared" ref="N1222:O1222" si="451">N1219</f>
        <v>0</v>
      </c>
      <c r="O1222" s="73" t="str">
        <f t="shared" si="451"/>
        <v>N</v>
      </c>
      <c r="P1222" s="45" t="str">
        <f t="shared" si="417"/>
        <v>Beide</v>
      </c>
      <c r="Q1222" s="73"/>
      <c r="R1222" s="73"/>
      <c r="S1222" s="73"/>
      <c r="T1222" s="73">
        <f>T1218</f>
        <v>4</v>
      </c>
      <c r="V1222" s="74">
        <f>V1219*1.5</f>
        <v>90000</v>
      </c>
      <c r="X1222">
        <f t="shared" si="405"/>
        <v>0</v>
      </c>
      <c r="Y1222">
        <f t="shared" si="406"/>
        <v>0</v>
      </c>
      <c r="Z1222">
        <f t="shared" si="407"/>
        <v>0</v>
      </c>
      <c r="AA1222">
        <f t="shared" si="408"/>
        <v>0</v>
      </c>
      <c r="AB1222">
        <f t="shared" si="409"/>
        <v>0</v>
      </c>
      <c r="AC1222">
        <f t="shared" si="410"/>
        <v>0</v>
      </c>
      <c r="AD1222">
        <f t="shared" si="413"/>
        <v>0</v>
      </c>
      <c r="AE1222">
        <f t="shared" si="411"/>
        <v>0</v>
      </c>
      <c r="AF1222" s="3">
        <f t="shared" si="432"/>
        <v>0</v>
      </c>
      <c r="AH1222">
        <f t="shared" si="412"/>
        <v>0</v>
      </c>
    </row>
    <row r="1223" spans="1:34" hidden="1" outlineLevel="2" x14ac:dyDescent="0.25">
      <c r="B1223" t="s">
        <v>473</v>
      </c>
      <c r="C1223" s="73">
        <f>C1219</f>
        <v>2</v>
      </c>
      <c r="D1223" s="73" t="s">
        <v>684</v>
      </c>
      <c r="E1223" s="73">
        <f>E1219</f>
        <v>3</v>
      </c>
      <c r="F1223" s="73">
        <f>F1219</f>
        <v>21</v>
      </c>
      <c r="G1223" s="73">
        <f>G1219</f>
        <v>33</v>
      </c>
      <c r="H1223" s="73">
        <f>H1219</f>
        <v>0</v>
      </c>
      <c r="M1223" s="2"/>
      <c r="N1223" s="73">
        <f>N1219</f>
        <v>0</v>
      </c>
      <c r="O1223" s="73" t="str">
        <f>O1219</f>
        <v>N</v>
      </c>
      <c r="P1223" s="45" t="str">
        <f t="shared" si="417"/>
        <v>Beide</v>
      </c>
      <c r="Q1223" s="73"/>
      <c r="R1223" s="73"/>
      <c r="S1223" s="73"/>
      <c r="T1223" s="73">
        <f>T1219</f>
        <v>4</v>
      </c>
      <c r="V1223" s="74">
        <f>V1219*2</f>
        <v>120000</v>
      </c>
      <c r="X1223">
        <f t="shared" si="405"/>
        <v>0</v>
      </c>
      <c r="Y1223">
        <f t="shared" si="406"/>
        <v>0</v>
      </c>
      <c r="Z1223">
        <f t="shared" si="407"/>
        <v>0</v>
      </c>
      <c r="AA1223">
        <f t="shared" si="408"/>
        <v>0</v>
      </c>
      <c r="AB1223">
        <f t="shared" si="409"/>
        <v>0</v>
      </c>
      <c r="AC1223">
        <f t="shared" si="410"/>
        <v>0</v>
      </c>
      <c r="AD1223">
        <f t="shared" si="413"/>
        <v>0</v>
      </c>
      <c r="AE1223">
        <f t="shared" si="411"/>
        <v>0</v>
      </c>
      <c r="AF1223" s="3">
        <f t="shared" si="432"/>
        <v>0</v>
      </c>
      <c r="AH1223">
        <f t="shared" si="412"/>
        <v>0</v>
      </c>
    </row>
    <row r="1224" spans="1:34" hidden="1" outlineLevel="2" x14ac:dyDescent="0.25">
      <c r="B1224" t="s">
        <v>476</v>
      </c>
      <c r="C1224" s="73">
        <f>C1219</f>
        <v>2</v>
      </c>
      <c r="D1224" s="73" t="s">
        <v>684</v>
      </c>
      <c r="E1224" s="73">
        <f>E1219</f>
        <v>3</v>
      </c>
      <c r="F1224" s="73">
        <f>F1219</f>
        <v>21</v>
      </c>
      <c r="G1224" s="73">
        <f>G1219/2</f>
        <v>16.5</v>
      </c>
      <c r="H1224" s="73">
        <f>H1219</f>
        <v>0</v>
      </c>
      <c r="M1224" s="2"/>
      <c r="N1224" s="73">
        <f>N1219</f>
        <v>0</v>
      </c>
      <c r="O1224" s="73" t="str">
        <f>O1219</f>
        <v>N</v>
      </c>
      <c r="P1224" s="45" t="str">
        <f t="shared" si="417"/>
        <v>Beide</v>
      </c>
      <c r="Q1224" s="73"/>
      <c r="R1224" s="73"/>
      <c r="S1224" s="73"/>
      <c r="T1224" s="73">
        <f>T1219</f>
        <v>4</v>
      </c>
      <c r="V1224" s="74">
        <f>V1219*3</f>
        <v>180000</v>
      </c>
      <c r="X1224">
        <f t="shared" si="405"/>
        <v>0</v>
      </c>
      <c r="Y1224">
        <f t="shared" si="406"/>
        <v>0</v>
      </c>
      <c r="Z1224">
        <f t="shared" si="407"/>
        <v>0</v>
      </c>
      <c r="AA1224">
        <f t="shared" si="408"/>
        <v>0</v>
      </c>
      <c r="AB1224">
        <f t="shared" si="409"/>
        <v>0</v>
      </c>
      <c r="AC1224">
        <f t="shared" si="410"/>
        <v>0</v>
      </c>
      <c r="AD1224">
        <f t="shared" si="413"/>
        <v>0</v>
      </c>
      <c r="AE1224">
        <f t="shared" si="411"/>
        <v>0</v>
      </c>
      <c r="AF1224" s="3">
        <f t="shared" si="432"/>
        <v>0</v>
      </c>
      <c r="AH1224">
        <f t="shared" si="412"/>
        <v>0</v>
      </c>
    </row>
    <row r="1225" spans="1:34" hidden="1" outlineLevel="2" x14ac:dyDescent="0.25">
      <c r="B1225" t="s">
        <v>475</v>
      </c>
      <c r="C1225" s="73">
        <f>C1219</f>
        <v>2</v>
      </c>
      <c r="D1225" s="73" t="s">
        <v>684</v>
      </c>
      <c r="E1225" s="73">
        <f>E1219</f>
        <v>3</v>
      </c>
      <c r="F1225" s="73">
        <f>F1219</f>
        <v>21</v>
      </c>
      <c r="G1225" s="73">
        <f>G1219/2</f>
        <v>16.5</v>
      </c>
      <c r="H1225" s="73">
        <f>H1219</f>
        <v>0</v>
      </c>
      <c r="M1225" s="2"/>
      <c r="N1225" s="73">
        <f>N1219</f>
        <v>0</v>
      </c>
      <c r="O1225" s="73" t="str">
        <f>O1219</f>
        <v>N</v>
      </c>
      <c r="P1225" s="45" t="str">
        <f t="shared" si="417"/>
        <v>Beide</v>
      </c>
      <c r="Q1225" s="73"/>
      <c r="R1225" s="73"/>
      <c r="S1225" s="73"/>
      <c r="T1225" s="73">
        <f>T1219</f>
        <v>4</v>
      </c>
      <c r="V1225" s="74">
        <f>V1219</f>
        <v>60000</v>
      </c>
      <c r="X1225">
        <f t="shared" si="405"/>
        <v>0</v>
      </c>
      <c r="Y1225">
        <f t="shared" si="406"/>
        <v>0</v>
      </c>
      <c r="Z1225">
        <f t="shared" si="407"/>
        <v>0</v>
      </c>
      <c r="AA1225">
        <f t="shared" si="408"/>
        <v>0</v>
      </c>
      <c r="AB1225">
        <f t="shared" si="409"/>
        <v>0</v>
      </c>
      <c r="AC1225">
        <f t="shared" si="410"/>
        <v>0</v>
      </c>
      <c r="AD1225">
        <f t="shared" ref="AD1225:AD1288" si="452">(I1225+J1225)*Q1225*IF(O1225="J",IF(P1225="Innere Sphäre",0.25,0)+IF(P1225="Clan",0.2,0)+IF(P1225="Beide",0.2,0),0)</f>
        <v>0</v>
      </c>
      <c r="AE1225">
        <f t="shared" si="411"/>
        <v>0</v>
      </c>
      <c r="AF1225" s="3">
        <f t="shared" si="432"/>
        <v>0</v>
      </c>
      <c r="AH1225">
        <f t="shared" si="412"/>
        <v>0</v>
      </c>
    </row>
    <row r="1226" spans="1:34" hidden="1" outlineLevel="2" x14ac:dyDescent="0.25">
      <c r="B1226" t="s">
        <v>474</v>
      </c>
      <c r="C1226" s="73">
        <f>C1219</f>
        <v>2</v>
      </c>
      <c r="D1226" s="73" t="s">
        <v>684</v>
      </c>
      <c r="E1226" s="73">
        <f>E1219</f>
        <v>3</v>
      </c>
      <c r="F1226" s="73">
        <f>F1219</f>
        <v>21</v>
      </c>
      <c r="G1226" s="73">
        <f>G1219/2</f>
        <v>16.5</v>
      </c>
      <c r="H1226" s="73">
        <f>H1219</f>
        <v>0</v>
      </c>
      <c r="M1226" s="2"/>
      <c r="N1226" s="73">
        <f>N1219</f>
        <v>0</v>
      </c>
      <c r="O1226" s="73" t="str">
        <f>O1219</f>
        <v>N</v>
      </c>
      <c r="P1226" s="45" t="str">
        <f t="shared" si="417"/>
        <v>Beide</v>
      </c>
      <c r="Q1226" s="73"/>
      <c r="R1226" s="73"/>
      <c r="S1226" s="73"/>
      <c r="T1226" s="73">
        <f>T1219</f>
        <v>4</v>
      </c>
      <c r="V1226" s="74">
        <f>V1219*4</f>
        <v>240000</v>
      </c>
      <c r="X1226">
        <f t="shared" ref="X1226:X1229" si="453">C1226*(I1226+J1226+K1226+L1226)/(1+H1226)</f>
        <v>0</v>
      </c>
      <c r="Y1226">
        <f t="shared" ref="Y1226:Y1229" si="454">Q1226*(I1226+J1226)+M1226/G1226</f>
        <v>0</v>
      </c>
      <c r="Z1226">
        <f t="shared" ref="Z1226:Z1229" si="455">R1226*(I1226+J1226)+M1226/G1226</f>
        <v>0</v>
      </c>
      <c r="AA1226">
        <f t="shared" ref="AA1226:AA1229" si="456">S1226*(I1226+J1226+K1226+L1226)+T1226*(M1226/G1226)</f>
        <v>0</v>
      </c>
      <c r="AB1226">
        <f t="shared" ref="AB1226:AB1229" si="457">15*M1226/G1226</f>
        <v>0</v>
      </c>
      <c r="AC1226">
        <f t="shared" ref="AC1226:AC1229" si="458">E1226*(I1226+J1226+K1226+L1226)/(H1226+1)</f>
        <v>0</v>
      </c>
      <c r="AD1226">
        <f t="shared" si="452"/>
        <v>0</v>
      </c>
      <c r="AE1226">
        <f t="shared" ref="AE1226:AE1229" si="459">IF(AD1226&gt;0,S1226*(I1226+J1226)*0.25,0)</f>
        <v>0</v>
      </c>
      <c r="AF1226" s="3">
        <f t="shared" ref="AF1226:AF1229" si="460">U1226*(I1226+J1226+K1226+L1226)+V1226/G1226*M1226</f>
        <v>0</v>
      </c>
      <c r="AH1226">
        <f t="shared" ref="AH1226:AH1229" si="461">(K1226+L1226)*Q1226*1.1</f>
        <v>0</v>
      </c>
    </row>
    <row r="1227" spans="1:34" hidden="1" outlineLevel="2" x14ac:dyDescent="0.25">
      <c r="B1227" t="s">
        <v>480</v>
      </c>
      <c r="C1227" s="73">
        <f>C1219</f>
        <v>2</v>
      </c>
      <c r="D1227" s="73" t="s">
        <v>684</v>
      </c>
      <c r="E1227" s="73">
        <f>E1219</f>
        <v>3</v>
      </c>
      <c r="F1227" s="73">
        <f>F1219</f>
        <v>21</v>
      </c>
      <c r="G1227" s="73">
        <f>G1219/2</f>
        <v>16.5</v>
      </c>
      <c r="H1227" s="73">
        <f>H1219</f>
        <v>0</v>
      </c>
      <c r="M1227" s="2"/>
      <c r="N1227" s="73">
        <f>N1219</f>
        <v>0</v>
      </c>
      <c r="O1227" s="73" t="str">
        <f>O1219</f>
        <v>N</v>
      </c>
      <c r="P1227" s="45" t="str">
        <f t="shared" si="417"/>
        <v>Beide</v>
      </c>
      <c r="Q1227" s="73"/>
      <c r="R1227" s="73"/>
      <c r="S1227" s="73"/>
      <c r="T1227" s="73">
        <f>T1219</f>
        <v>4</v>
      </c>
      <c r="V1227" s="74">
        <f>V1219*2.5</f>
        <v>150000</v>
      </c>
      <c r="X1227">
        <f t="shared" si="453"/>
        <v>0</v>
      </c>
      <c r="Y1227">
        <f t="shared" si="454"/>
        <v>0</v>
      </c>
      <c r="Z1227">
        <f t="shared" si="455"/>
        <v>0</v>
      </c>
      <c r="AA1227">
        <f t="shared" si="456"/>
        <v>0</v>
      </c>
      <c r="AB1227">
        <f t="shared" si="457"/>
        <v>0</v>
      </c>
      <c r="AC1227">
        <f t="shared" si="458"/>
        <v>0</v>
      </c>
      <c r="AD1227">
        <f t="shared" si="452"/>
        <v>0</v>
      </c>
      <c r="AE1227">
        <f t="shared" si="459"/>
        <v>0</v>
      </c>
      <c r="AF1227" s="3">
        <f t="shared" si="460"/>
        <v>0</v>
      </c>
      <c r="AH1227">
        <f t="shared" si="461"/>
        <v>0</v>
      </c>
    </row>
    <row r="1228" spans="1:34" hidden="1" outlineLevel="2" x14ac:dyDescent="0.25">
      <c r="B1228" t="s">
        <v>481</v>
      </c>
      <c r="C1228" s="73">
        <f>C1219</f>
        <v>2</v>
      </c>
      <c r="D1228" s="73" t="s">
        <v>684</v>
      </c>
      <c r="E1228" s="73">
        <f>E1219</f>
        <v>3</v>
      </c>
      <c r="F1228" s="73">
        <f>F1219</f>
        <v>21</v>
      </c>
      <c r="G1228" s="73">
        <f>G1219/2</f>
        <v>16.5</v>
      </c>
      <c r="H1228" s="73">
        <f>H1219</f>
        <v>0</v>
      </c>
      <c r="M1228" s="2"/>
      <c r="N1228" s="73">
        <f>N1219</f>
        <v>0</v>
      </c>
      <c r="O1228" s="73" t="str">
        <f>O1219</f>
        <v>N</v>
      </c>
      <c r="P1228" s="45" t="str">
        <f t="shared" si="417"/>
        <v>Beide</v>
      </c>
      <c r="Q1228" s="73"/>
      <c r="R1228" s="73"/>
      <c r="S1228" s="73"/>
      <c r="T1228" s="73">
        <f>T1219</f>
        <v>4</v>
      </c>
      <c r="V1228" s="74">
        <f>V1219*2</f>
        <v>120000</v>
      </c>
      <c r="X1228">
        <f t="shared" si="453"/>
        <v>0</v>
      </c>
      <c r="Y1228">
        <f t="shared" si="454"/>
        <v>0</v>
      </c>
      <c r="Z1228">
        <f t="shared" si="455"/>
        <v>0</v>
      </c>
      <c r="AA1228">
        <f t="shared" si="456"/>
        <v>0</v>
      </c>
      <c r="AB1228">
        <f t="shared" si="457"/>
        <v>0</v>
      </c>
      <c r="AC1228">
        <f t="shared" si="458"/>
        <v>0</v>
      </c>
      <c r="AD1228">
        <f t="shared" si="452"/>
        <v>0</v>
      </c>
      <c r="AE1228">
        <f t="shared" si="459"/>
        <v>0</v>
      </c>
      <c r="AF1228" s="3">
        <f t="shared" si="460"/>
        <v>0</v>
      </c>
      <c r="AH1228">
        <f t="shared" si="461"/>
        <v>0</v>
      </c>
    </row>
    <row r="1229" spans="1:34" hidden="1" outlineLevel="2" x14ac:dyDescent="0.25">
      <c r="B1229" t="s">
        <v>485</v>
      </c>
      <c r="C1229" s="73">
        <f>C1218</f>
        <v>2</v>
      </c>
      <c r="D1229" s="73" t="s">
        <v>684</v>
      </c>
      <c r="E1229" s="73">
        <f>E1218</f>
        <v>6</v>
      </c>
      <c r="F1229" s="73">
        <f>F1218</f>
        <v>9</v>
      </c>
      <c r="G1229" s="73">
        <f>G1218</f>
        <v>40</v>
      </c>
      <c r="H1229" s="73">
        <f>H1218</f>
        <v>0</v>
      </c>
      <c r="M1229" s="2"/>
      <c r="N1229" s="73">
        <f>N1218</f>
        <v>0</v>
      </c>
      <c r="O1229" s="73" t="str">
        <f>O1218</f>
        <v>N</v>
      </c>
      <c r="P1229" s="45" t="str">
        <f t="shared" si="417"/>
        <v>Beide</v>
      </c>
      <c r="Q1229" s="73"/>
      <c r="R1229" s="73"/>
      <c r="S1229" s="73"/>
      <c r="T1229" s="73">
        <f>T1218</f>
        <v>4</v>
      </c>
      <c r="V1229" s="3">
        <f>V1218*2</f>
        <v>108000</v>
      </c>
      <c r="X1229">
        <f t="shared" si="453"/>
        <v>0</v>
      </c>
      <c r="Y1229">
        <f t="shared" si="454"/>
        <v>0</v>
      </c>
      <c r="Z1229">
        <f t="shared" si="455"/>
        <v>0</v>
      </c>
      <c r="AA1229">
        <f t="shared" si="456"/>
        <v>0</v>
      </c>
      <c r="AB1229">
        <f t="shared" si="457"/>
        <v>0</v>
      </c>
      <c r="AC1229">
        <f t="shared" si="458"/>
        <v>0</v>
      </c>
      <c r="AD1229">
        <f t="shared" si="452"/>
        <v>0</v>
      </c>
      <c r="AE1229">
        <f t="shared" si="459"/>
        <v>0</v>
      </c>
      <c r="AF1229" s="3">
        <f t="shared" si="460"/>
        <v>0</v>
      </c>
      <c r="AH1229">
        <f t="shared" si="461"/>
        <v>0</v>
      </c>
    </row>
    <row r="1230" spans="1:34" hidden="1" outlineLevel="2" x14ac:dyDescent="0.25">
      <c r="B1230" t="s">
        <v>486</v>
      </c>
      <c r="C1230" s="73">
        <f>C1218</f>
        <v>2</v>
      </c>
      <c r="D1230" s="73" t="s">
        <v>684</v>
      </c>
      <c r="E1230" s="73">
        <f t="shared" ref="E1230:H1231" si="462">E1218</f>
        <v>6</v>
      </c>
      <c r="F1230" s="73">
        <f t="shared" si="462"/>
        <v>9</v>
      </c>
      <c r="G1230" s="73">
        <f t="shared" si="462"/>
        <v>40</v>
      </c>
      <c r="H1230" s="73">
        <f t="shared" si="462"/>
        <v>0</v>
      </c>
      <c r="M1230" s="2"/>
      <c r="N1230" s="73">
        <f>N1218</f>
        <v>0</v>
      </c>
      <c r="O1230" s="73" t="str">
        <f>O1218</f>
        <v>N</v>
      </c>
      <c r="P1230" s="45" t="str">
        <f t="shared" ref="P1230:P1293" si="463">IF(P1186="Beide",P1186,"Innere Sphäre")</f>
        <v>Beide</v>
      </c>
      <c r="Q1230" s="73"/>
      <c r="R1230" s="73"/>
      <c r="S1230" s="73"/>
      <c r="T1230" s="73">
        <f>T1218</f>
        <v>4</v>
      </c>
      <c r="V1230" s="3">
        <f>V1218*5</f>
        <v>270000</v>
      </c>
      <c r="X1230">
        <f t="shared" si="405"/>
        <v>0</v>
      </c>
      <c r="Y1230">
        <f t="shared" si="406"/>
        <v>0</v>
      </c>
      <c r="Z1230">
        <f t="shared" si="407"/>
        <v>0</v>
      </c>
      <c r="AA1230">
        <f t="shared" si="408"/>
        <v>0</v>
      </c>
      <c r="AB1230">
        <f t="shared" si="409"/>
        <v>0</v>
      </c>
      <c r="AC1230">
        <f t="shared" si="410"/>
        <v>0</v>
      </c>
      <c r="AD1230">
        <f t="shared" si="452"/>
        <v>0</v>
      </c>
      <c r="AE1230">
        <f t="shared" si="411"/>
        <v>0</v>
      </c>
      <c r="AF1230" s="3">
        <f t="shared" si="432"/>
        <v>0</v>
      </c>
      <c r="AH1230">
        <f t="shared" si="412"/>
        <v>0</v>
      </c>
    </row>
    <row r="1231" spans="1:34" hidden="1" outlineLevel="2" x14ac:dyDescent="0.25">
      <c r="B1231" t="s">
        <v>487</v>
      </c>
      <c r="C1231" s="73">
        <f>C1219</f>
        <v>2</v>
      </c>
      <c r="D1231" s="73" t="s">
        <v>684</v>
      </c>
      <c r="E1231" s="73">
        <f t="shared" si="462"/>
        <v>3</v>
      </c>
      <c r="F1231" s="73">
        <f t="shared" si="462"/>
        <v>21</v>
      </c>
      <c r="G1231" s="73">
        <f t="shared" si="462"/>
        <v>33</v>
      </c>
      <c r="H1231" s="73">
        <f t="shared" si="462"/>
        <v>0</v>
      </c>
      <c r="M1231" s="2"/>
      <c r="N1231" s="73">
        <f>N1219</f>
        <v>0</v>
      </c>
      <c r="O1231" s="73" t="str">
        <f>O1219</f>
        <v>N</v>
      </c>
      <c r="P1231" s="45" t="str">
        <f t="shared" si="463"/>
        <v>Beide</v>
      </c>
      <c r="Q1231" s="73"/>
      <c r="R1231" s="73"/>
      <c r="S1231" s="73"/>
      <c r="T1231" s="73">
        <f>T1219</f>
        <v>4</v>
      </c>
      <c r="V1231" s="3">
        <f>V1219*5</f>
        <v>300000</v>
      </c>
      <c r="X1231">
        <f t="shared" si="405"/>
        <v>0</v>
      </c>
      <c r="Y1231">
        <f t="shared" si="406"/>
        <v>0</v>
      </c>
      <c r="Z1231">
        <f t="shared" si="407"/>
        <v>0</v>
      </c>
      <c r="AA1231">
        <f t="shared" si="408"/>
        <v>0</v>
      </c>
      <c r="AB1231">
        <f t="shared" si="409"/>
        <v>0</v>
      </c>
      <c r="AC1231">
        <f t="shared" si="410"/>
        <v>0</v>
      </c>
      <c r="AD1231">
        <f t="shared" si="452"/>
        <v>0</v>
      </c>
      <c r="AE1231">
        <f t="shared" si="411"/>
        <v>0</v>
      </c>
      <c r="AF1231" s="3">
        <f t="shared" si="432"/>
        <v>0</v>
      </c>
      <c r="AH1231">
        <f t="shared" si="412"/>
        <v>0</v>
      </c>
    </row>
    <row r="1232" spans="1:34" hidden="1" outlineLevel="2" x14ac:dyDescent="0.25">
      <c r="B1232" t="s">
        <v>488</v>
      </c>
      <c r="C1232" s="73">
        <f>C1218</f>
        <v>2</v>
      </c>
      <c r="D1232" s="73" t="s">
        <v>684</v>
      </c>
      <c r="E1232" s="73">
        <f t="shared" ref="E1232:H1233" si="464">E1218</f>
        <v>6</v>
      </c>
      <c r="F1232" s="73">
        <f t="shared" si="464"/>
        <v>9</v>
      </c>
      <c r="G1232" s="73">
        <f t="shared" si="464"/>
        <v>40</v>
      </c>
      <c r="H1232" s="73">
        <f t="shared" si="464"/>
        <v>0</v>
      </c>
      <c r="M1232" s="2"/>
      <c r="N1232" s="73">
        <f>N1218</f>
        <v>0</v>
      </c>
      <c r="O1232" s="73" t="str">
        <f>O1218</f>
        <v>N</v>
      </c>
      <c r="P1232" s="45" t="str">
        <f t="shared" si="463"/>
        <v>Beide</v>
      </c>
      <c r="Q1232" s="73"/>
      <c r="R1232" s="73"/>
      <c r="S1232" s="73"/>
      <c r="T1232" s="73">
        <f>T1218</f>
        <v>4</v>
      </c>
      <c r="V1232" s="3">
        <f>V1218*4</f>
        <v>216000</v>
      </c>
      <c r="X1232">
        <f t="shared" ref="X1232:X1303" si="465">C1232*(I1232+J1232+K1232+L1232)/(1+H1232)</f>
        <v>0</v>
      </c>
      <c r="Y1232">
        <f t="shared" ref="Y1232:Y1303" si="466">Q1232*(I1232+J1232)+M1232/G1232</f>
        <v>0</v>
      </c>
      <c r="Z1232">
        <f t="shared" ref="Z1232:Z1303" si="467">R1232*(I1232+J1232)+M1232/G1232</f>
        <v>0</v>
      </c>
      <c r="AA1232">
        <f t="shared" ref="AA1232:AA1303" si="468">S1232*(I1232+J1232+K1232+L1232)+T1232*(M1232/G1232)</f>
        <v>0</v>
      </c>
      <c r="AB1232">
        <f t="shared" ref="AB1232:AB1303" si="469">15*M1232/G1232</f>
        <v>0</v>
      </c>
      <c r="AC1232">
        <f t="shared" ref="AC1232:AC1303" si="470">E1232*(I1232+J1232+K1232+L1232)/(H1232+1)</f>
        <v>0</v>
      </c>
      <c r="AD1232">
        <f t="shared" si="452"/>
        <v>0</v>
      </c>
      <c r="AE1232">
        <f t="shared" ref="AE1232:AE1303" si="471">IF(AD1232&gt;0,S1232*(I1232+J1232)*0.25,0)</f>
        <v>0</v>
      </c>
      <c r="AF1232" s="3">
        <f t="shared" ref="AF1232:AF1303" si="472">U1232*(I1232+J1232+K1232+L1232)+V1232/G1232*M1232</f>
        <v>0</v>
      </c>
      <c r="AH1232">
        <f t="shared" ref="AH1232:AH1303" si="473">(K1232+L1232)*Q1232*1.1</f>
        <v>0</v>
      </c>
    </row>
    <row r="1233" spans="1:34" hidden="1" outlineLevel="2" x14ac:dyDescent="0.25">
      <c r="B1233" t="s">
        <v>489</v>
      </c>
      <c r="C1233" s="73">
        <f>C1219</f>
        <v>2</v>
      </c>
      <c r="D1233" s="73" t="s">
        <v>684</v>
      </c>
      <c r="E1233" s="73">
        <f t="shared" si="464"/>
        <v>3</v>
      </c>
      <c r="F1233" s="73">
        <f t="shared" si="464"/>
        <v>21</v>
      </c>
      <c r="G1233" s="73">
        <f t="shared" si="464"/>
        <v>33</v>
      </c>
      <c r="H1233" s="73">
        <f t="shared" si="464"/>
        <v>0</v>
      </c>
      <c r="M1233" s="2"/>
      <c r="N1233" s="73">
        <f>N1219</f>
        <v>0</v>
      </c>
      <c r="O1233" s="73" t="str">
        <f>O1219</f>
        <v>N</v>
      </c>
      <c r="P1233" s="45" t="str">
        <f t="shared" si="463"/>
        <v>Beide</v>
      </c>
      <c r="Q1233" s="73"/>
      <c r="R1233" s="73"/>
      <c r="S1233" s="73"/>
      <c r="T1233" s="73">
        <f>T1219</f>
        <v>4</v>
      </c>
      <c r="V1233" s="3">
        <f>V1219*4</f>
        <v>240000</v>
      </c>
      <c r="X1233">
        <f t="shared" si="465"/>
        <v>0</v>
      </c>
      <c r="Y1233">
        <f t="shared" si="466"/>
        <v>0</v>
      </c>
      <c r="Z1233">
        <f t="shared" si="467"/>
        <v>0</v>
      </c>
      <c r="AA1233">
        <f t="shared" si="468"/>
        <v>0</v>
      </c>
      <c r="AB1233">
        <f t="shared" si="469"/>
        <v>0</v>
      </c>
      <c r="AC1233">
        <f t="shared" si="470"/>
        <v>0</v>
      </c>
      <c r="AD1233">
        <f t="shared" si="452"/>
        <v>0</v>
      </c>
      <c r="AE1233">
        <f t="shared" si="471"/>
        <v>0</v>
      </c>
      <c r="AF1233" s="3">
        <f t="shared" si="472"/>
        <v>0</v>
      </c>
      <c r="AH1233">
        <f t="shared" si="473"/>
        <v>0</v>
      </c>
    </row>
    <row r="1234" spans="1:34" hidden="1" outlineLevel="2" x14ac:dyDescent="0.25">
      <c r="B1234" t="s">
        <v>695</v>
      </c>
      <c r="C1234" s="73">
        <f>C1218</f>
        <v>2</v>
      </c>
      <c r="D1234" s="73" t="s">
        <v>684</v>
      </c>
      <c r="E1234" s="73">
        <f t="shared" ref="E1234:H1235" si="474">E1218</f>
        <v>6</v>
      </c>
      <c r="F1234" s="73">
        <f t="shared" si="474"/>
        <v>9</v>
      </c>
      <c r="G1234" s="73">
        <f t="shared" si="474"/>
        <v>40</v>
      </c>
      <c r="H1234" s="73">
        <f t="shared" si="474"/>
        <v>0</v>
      </c>
      <c r="M1234" s="2"/>
      <c r="N1234" s="73">
        <f>N1218</f>
        <v>0</v>
      </c>
      <c r="O1234" s="73" t="str">
        <f>O1218</f>
        <v>N</v>
      </c>
      <c r="P1234" s="45" t="str">
        <f t="shared" si="463"/>
        <v>Beide</v>
      </c>
      <c r="Q1234" s="73"/>
      <c r="R1234" s="73"/>
      <c r="S1234" s="73"/>
      <c r="T1234" s="73">
        <f>T1218</f>
        <v>4</v>
      </c>
      <c r="V1234" s="74">
        <f>V1218*2</f>
        <v>108000</v>
      </c>
      <c r="X1234">
        <f t="shared" si="465"/>
        <v>0</v>
      </c>
      <c r="Y1234">
        <f t="shared" si="466"/>
        <v>0</v>
      </c>
      <c r="Z1234">
        <f t="shared" si="467"/>
        <v>0</v>
      </c>
      <c r="AA1234">
        <f t="shared" si="468"/>
        <v>0</v>
      </c>
      <c r="AB1234">
        <f t="shared" si="469"/>
        <v>0</v>
      </c>
      <c r="AC1234">
        <f t="shared" si="470"/>
        <v>0</v>
      </c>
      <c r="AD1234">
        <f t="shared" si="452"/>
        <v>0</v>
      </c>
      <c r="AE1234">
        <f t="shared" si="471"/>
        <v>0</v>
      </c>
      <c r="AF1234" s="3">
        <f t="shared" si="472"/>
        <v>0</v>
      </c>
      <c r="AH1234">
        <f t="shared" si="473"/>
        <v>0</v>
      </c>
    </row>
    <row r="1235" spans="1:34" hidden="1" outlineLevel="2" x14ac:dyDescent="0.25">
      <c r="B1235" t="s">
        <v>696</v>
      </c>
      <c r="C1235" s="73">
        <f>C1219</f>
        <v>2</v>
      </c>
      <c r="D1235" s="73" t="s">
        <v>684</v>
      </c>
      <c r="E1235" s="73">
        <f t="shared" si="474"/>
        <v>3</v>
      </c>
      <c r="F1235" s="73">
        <f t="shared" si="474"/>
        <v>21</v>
      </c>
      <c r="G1235" s="73">
        <f t="shared" si="474"/>
        <v>33</v>
      </c>
      <c r="H1235" s="73">
        <f t="shared" si="474"/>
        <v>0</v>
      </c>
      <c r="M1235" s="2"/>
      <c r="N1235" s="73">
        <f>N1219</f>
        <v>0</v>
      </c>
      <c r="O1235" s="73" t="str">
        <f>O1219</f>
        <v>N</v>
      </c>
      <c r="P1235" s="45" t="str">
        <f t="shared" si="463"/>
        <v>Beide</v>
      </c>
      <c r="Q1235" s="73"/>
      <c r="R1235" s="73"/>
      <c r="S1235" s="73"/>
      <c r="T1235" s="73">
        <f>T1219</f>
        <v>4</v>
      </c>
      <c r="V1235" s="74">
        <f>V1219*2</f>
        <v>120000</v>
      </c>
      <c r="X1235">
        <f t="shared" si="465"/>
        <v>0</v>
      </c>
      <c r="Y1235">
        <f t="shared" si="466"/>
        <v>0</v>
      </c>
      <c r="Z1235">
        <f t="shared" si="467"/>
        <v>0</v>
      </c>
      <c r="AA1235">
        <f t="shared" si="468"/>
        <v>0</v>
      </c>
      <c r="AB1235">
        <f t="shared" si="469"/>
        <v>0</v>
      </c>
      <c r="AC1235">
        <f t="shared" si="470"/>
        <v>0</v>
      </c>
      <c r="AD1235">
        <f t="shared" si="452"/>
        <v>0</v>
      </c>
      <c r="AE1235">
        <f t="shared" si="471"/>
        <v>0</v>
      </c>
      <c r="AF1235" s="3">
        <f t="shared" si="472"/>
        <v>0</v>
      </c>
      <c r="AH1235">
        <f t="shared" si="473"/>
        <v>0</v>
      </c>
    </row>
    <row r="1236" spans="1:34" hidden="1" outlineLevel="2" x14ac:dyDescent="0.25">
      <c r="B1236" t="s">
        <v>490</v>
      </c>
      <c r="C1236" s="73">
        <f>C1218</f>
        <v>2</v>
      </c>
      <c r="D1236" s="73" t="s">
        <v>684</v>
      </c>
      <c r="E1236" s="73">
        <f t="shared" ref="E1236:H1237" si="475">E1218</f>
        <v>6</v>
      </c>
      <c r="F1236" s="73">
        <f t="shared" si="475"/>
        <v>9</v>
      </c>
      <c r="G1236" s="73">
        <f t="shared" si="475"/>
        <v>40</v>
      </c>
      <c r="H1236" s="73">
        <f t="shared" si="475"/>
        <v>0</v>
      </c>
      <c r="M1236" s="2"/>
      <c r="N1236" s="73">
        <f>N1218</f>
        <v>0</v>
      </c>
      <c r="O1236" s="73" t="str">
        <f>O1218</f>
        <v>N</v>
      </c>
      <c r="P1236" s="45" t="str">
        <f t="shared" si="463"/>
        <v>Beide</v>
      </c>
      <c r="Q1236" s="73"/>
      <c r="R1236" s="73"/>
      <c r="S1236" s="73"/>
      <c r="T1236" s="73">
        <f>T1218</f>
        <v>4</v>
      </c>
      <c r="V1236" s="3">
        <f>V1218</f>
        <v>54000</v>
      </c>
      <c r="X1236">
        <f t="shared" si="465"/>
        <v>0</v>
      </c>
      <c r="Y1236">
        <f t="shared" si="466"/>
        <v>0</v>
      </c>
      <c r="Z1236">
        <f t="shared" si="467"/>
        <v>0</v>
      </c>
      <c r="AA1236">
        <f t="shared" si="468"/>
        <v>0</v>
      </c>
      <c r="AB1236">
        <f t="shared" si="469"/>
        <v>0</v>
      </c>
      <c r="AC1236">
        <f t="shared" si="470"/>
        <v>0</v>
      </c>
      <c r="AD1236">
        <f t="shared" si="452"/>
        <v>0</v>
      </c>
      <c r="AE1236">
        <f t="shared" si="471"/>
        <v>0</v>
      </c>
      <c r="AF1236" s="3">
        <f t="shared" si="472"/>
        <v>0</v>
      </c>
      <c r="AH1236">
        <f t="shared" si="473"/>
        <v>0</v>
      </c>
    </row>
    <row r="1237" spans="1:34" hidden="1" outlineLevel="2" x14ac:dyDescent="0.25">
      <c r="B1237" t="s">
        <v>491</v>
      </c>
      <c r="C1237" s="73">
        <f>C1219</f>
        <v>2</v>
      </c>
      <c r="D1237" s="73" t="s">
        <v>684</v>
      </c>
      <c r="E1237" s="73">
        <f t="shared" si="475"/>
        <v>3</v>
      </c>
      <c r="F1237" s="73">
        <f t="shared" si="475"/>
        <v>21</v>
      </c>
      <c r="G1237" s="73">
        <f t="shared" si="475"/>
        <v>33</v>
      </c>
      <c r="H1237" s="73">
        <f t="shared" si="475"/>
        <v>0</v>
      </c>
      <c r="M1237" s="2"/>
      <c r="N1237" s="73">
        <f>N1219</f>
        <v>0</v>
      </c>
      <c r="O1237" s="73" t="str">
        <f>O1219</f>
        <v>N</v>
      </c>
      <c r="P1237" s="45" t="str">
        <f t="shared" si="463"/>
        <v>Beide</v>
      </c>
      <c r="Q1237" s="73"/>
      <c r="R1237" s="73"/>
      <c r="S1237" s="73"/>
      <c r="T1237" s="73">
        <f>T1219</f>
        <v>4</v>
      </c>
      <c r="V1237" s="3">
        <f>V1219</f>
        <v>60000</v>
      </c>
      <c r="X1237">
        <f t="shared" si="465"/>
        <v>0</v>
      </c>
      <c r="Y1237">
        <f t="shared" si="466"/>
        <v>0</v>
      </c>
      <c r="Z1237">
        <f t="shared" si="467"/>
        <v>0</v>
      </c>
      <c r="AA1237">
        <f t="shared" si="468"/>
        <v>0</v>
      </c>
      <c r="AB1237">
        <f t="shared" si="469"/>
        <v>0</v>
      </c>
      <c r="AC1237">
        <f t="shared" si="470"/>
        <v>0</v>
      </c>
      <c r="AD1237">
        <f t="shared" si="452"/>
        <v>0</v>
      </c>
      <c r="AE1237">
        <f t="shared" si="471"/>
        <v>0</v>
      </c>
      <c r="AF1237" s="3">
        <f t="shared" si="472"/>
        <v>0</v>
      </c>
      <c r="AH1237">
        <f t="shared" si="473"/>
        <v>0</v>
      </c>
    </row>
    <row r="1238" spans="1:34" hidden="1" outlineLevel="2" x14ac:dyDescent="0.25">
      <c r="B1238" t="s">
        <v>465</v>
      </c>
      <c r="C1238" s="73">
        <f>C1218</f>
        <v>2</v>
      </c>
      <c r="D1238" s="73" t="s">
        <v>683</v>
      </c>
      <c r="E1238" s="73">
        <f>E1218</f>
        <v>6</v>
      </c>
      <c r="F1238" s="73">
        <f>F1218</f>
        <v>9</v>
      </c>
      <c r="G1238" s="73">
        <f>G1218/2</f>
        <v>20</v>
      </c>
      <c r="H1238" s="73">
        <f>H1218</f>
        <v>0</v>
      </c>
      <c r="M1238" s="2"/>
      <c r="N1238" s="73">
        <f>N1218</f>
        <v>0</v>
      </c>
      <c r="O1238" s="73" t="str">
        <f>O1218</f>
        <v>N</v>
      </c>
      <c r="P1238" s="45" t="str">
        <f t="shared" si="463"/>
        <v>Beide</v>
      </c>
      <c r="Q1238" s="73"/>
      <c r="R1238" s="73"/>
      <c r="S1238" s="73"/>
      <c r="T1238" s="73">
        <f>T1218</f>
        <v>4</v>
      </c>
      <c r="V1238" s="3">
        <f>V1218*2</f>
        <v>108000</v>
      </c>
      <c r="X1238">
        <f t="shared" si="465"/>
        <v>0</v>
      </c>
      <c r="Y1238">
        <f t="shared" si="466"/>
        <v>0</v>
      </c>
      <c r="Z1238">
        <f t="shared" si="467"/>
        <v>0</v>
      </c>
      <c r="AA1238">
        <f t="shared" si="468"/>
        <v>0</v>
      </c>
      <c r="AB1238">
        <f t="shared" si="469"/>
        <v>0</v>
      </c>
      <c r="AC1238">
        <f t="shared" si="470"/>
        <v>0</v>
      </c>
      <c r="AD1238">
        <f t="shared" si="452"/>
        <v>0</v>
      </c>
      <c r="AE1238">
        <f t="shared" si="471"/>
        <v>0</v>
      </c>
      <c r="AF1238" s="3">
        <f t="shared" si="472"/>
        <v>0</v>
      </c>
      <c r="AH1238">
        <f t="shared" si="473"/>
        <v>0</v>
      </c>
    </row>
    <row r="1239" spans="1:34" hidden="1" outlineLevel="2" x14ac:dyDescent="0.25">
      <c r="B1239" t="s">
        <v>478</v>
      </c>
      <c r="C1239" s="73">
        <f>C1219</f>
        <v>2</v>
      </c>
      <c r="D1239" s="73" t="s">
        <v>684</v>
      </c>
      <c r="E1239" s="73">
        <f>E1219</f>
        <v>3</v>
      </c>
      <c r="F1239" s="73">
        <f>F1219</f>
        <v>21</v>
      </c>
      <c r="G1239" s="73">
        <f>G1219</f>
        <v>33</v>
      </c>
      <c r="H1239" s="73">
        <f>H1219</f>
        <v>0</v>
      </c>
      <c r="M1239" s="2"/>
      <c r="N1239" s="73">
        <f>N1219</f>
        <v>0</v>
      </c>
      <c r="O1239" s="73" t="str">
        <f>O1219</f>
        <v>N</v>
      </c>
      <c r="P1239" s="45" t="str">
        <f t="shared" si="463"/>
        <v>Beide</v>
      </c>
      <c r="Q1239" s="73"/>
      <c r="R1239" s="73"/>
      <c r="S1239" s="73"/>
      <c r="T1239" s="73">
        <f>T1219</f>
        <v>4</v>
      </c>
      <c r="V1239" s="3">
        <f>V1219*2</f>
        <v>120000</v>
      </c>
      <c r="X1239">
        <f t="shared" si="465"/>
        <v>0</v>
      </c>
      <c r="Y1239">
        <f t="shared" si="466"/>
        <v>0</v>
      </c>
      <c r="Z1239">
        <f t="shared" si="467"/>
        <v>0</v>
      </c>
      <c r="AA1239">
        <f t="shared" si="468"/>
        <v>0</v>
      </c>
      <c r="AB1239">
        <f t="shared" si="469"/>
        <v>0</v>
      </c>
      <c r="AC1239">
        <f t="shared" si="470"/>
        <v>0</v>
      </c>
      <c r="AD1239">
        <f t="shared" si="452"/>
        <v>0</v>
      </c>
      <c r="AE1239">
        <f t="shared" si="471"/>
        <v>0</v>
      </c>
      <c r="AF1239" s="3">
        <f t="shared" si="472"/>
        <v>0</v>
      </c>
      <c r="AH1239">
        <f t="shared" si="473"/>
        <v>0</v>
      </c>
    </row>
    <row r="1240" spans="1:34" hidden="1" outlineLevel="2" x14ac:dyDescent="0.25">
      <c r="B1240" t="s">
        <v>479</v>
      </c>
      <c r="C1240" s="73">
        <f>C1219</f>
        <v>2</v>
      </c>
      <c r="D1240" s="73" t="s">
        <v>684</v>
      </c>
      <c r="E1240" s="73">
        <f>E1219</f>
        <v>3</v>
      </c>
      <c r="F1240" s="73">
        <f>F1219</f>
        <v>21</v>
      </c>
      <c r="G1240" s="73">
        <f>G1219</f>
        <v>33</v>
      </c>
      <c r="H1240" s="73">
        <f>H1219</f>
        <v>0</v>
      </c>
      <c r="M1240" s="2"/>
      <c r="N1240" s="73">
        <f>N1219</f>
        <v>0</v>
      </c>
      <c r="O1240" s="73" t="str">
        <f>O1219</f>
        <v>N</v>
      </c>
      <c r="P1240" s="45" t="str">
        <f t="shared" si="463"/>
        <v>Beide</v>
      </c>
      <c r="Q1240" s="73"/>
      <c r="R1240" s="73"/>
      <c r="S1240" s="73"/>
      <c r="T1240" s="73">
        <f>T1219</f>
        <v>4</v>
      </c>
      <c r="V1240" s="3">
        <f>V1219*3</f>
        <v>180000</v>
      </c>
      <c r="X1240">
        <f t="shared" si="465"/>
        <v>0</v>
      </c>
      <c r="Y1240">
        <f t="shared" si="466"/>
        <v>0</v>
      </c>
      <c r="Z1240">
        <f t="shared" si="467"/>
        <v>0</v>
      </c>
      <c r="AA1240">
        <f t="shared" si="468"/>
        <v>0</v>
      </c>
      <c r="AB1240">
        <f t="shared" si="469"/>
        <v>0</v>
      </c>
      <c r="AC1240">
        <f t="shared" si="470"/>
        <v>0</v>
      </c>
      <c r="AD1240">
        <f t="shared" si="452"/>
        <v>0</v>
      </c>
      <c r="AE1240">
        <f t="shared" si="471"/>
        <v>0</v>
      </c>
      <c r="AF1240" s="3">
        <f t="shared" si="472"/>
        <v>0</v>
      </c>
      <c r="AH1240">
        <f t="shared" si="473"/>
        <v>0</v>
      </c>
    </row>
    <row r="1241" spans="1:34" hidden="1" outlineLevel="2" x14ac:dyDescent="0.25">
      <c r="B1241" t="s">
        <v>697</v>
      </c>
      <c r="C1241" s="73">
        <f>C1218</f>
        <v>2</v>
      </c>
      <c r="D1241" s="73" t="s">
        <v>683</v>
      </c>
      <c r="E1241" s="73">
        <f t="shared" ref="E1241:H1242" si="476">E1218</f>
        <v>6</v>
      </c>
      <c r="F1241" s="73">
        <f t="shared" si="476"/>
        <v>9</v>
      </c>
      <c r="G1241" s="73">
        <f t="shared" si="476"/>
        <v>40</v>
      </c>
      <c r="H1241" s="73">
        <f t="shared" si="476"/>
        <v>0</v>
      </c>
      <c r="M1241" s="2"/>
      <c r="N1241" s="73">
        <f>N1218</f>
        <v>0</v>
      </c>
      <c r="O1241" s="73" t="str">
        <f>O1218</f>
        <v>N</v>
      </c>
      <c r="P1241" s="45" t="str">
        <f t="shared" si="463"/>
        <v>Beide</v>
      </c>
      <c r="Q1241" s="73"/>
      <c r="R1241" s="73"/>
      <c r="S1241" s="73"/>
      <c r="T1241" s="73">
        <f>T1218</f>
        <v>4</v>
      </c>
      <c r="V1241" s="74">
        <f>V1218*2</f>
        <v>108000</v>
      </c>
      <c r="X1241">
        <f t="shared" si="465"/>
        <v>0</v>
      </c>
      <c r="Y1241">
        <f t="shared" si="466"/>
        <v>0</v>
      </c>
      <c r="Z1241">
        <f t="shared" si="467"/>
        <v>0</v>
      </c>
      <c r="AA1241">
        <f t="shared" si="468"/>
        <v>0</v>
      </c>
      <c r="AB1241">
        <f t="shared" si="469"/>
        <v>0</v>
      </c>
      <c r="AC1241">
        <f t="shared" si="470"/>
        <v>0</v>
      </c>
      <c r="AD1241">
        <f t="shared" si="452"/>
        <v>0</v>
      </c>
      <c r="AE1241">
        <f t="shared" si="471"/>
        <v>0</v>
      </c>
      <c r="AF1241" s="3">
        <f t="shared" si="472"/>
        <v>0</v>
      </c>
      <c r="AH1241">
        <f t="shared" si="473"/>
        <v>0</v>
      </c>
    </row>
    <row r="1242" spans="1:34" hidden="1" outlineLevel="2" x14ac:dyDescent="0.25">
      <c r="B1242" t="s">
        <v>698</v>
      </c>
      <c r="C1242" s="73">
        <f>C1219</f>
        <v>2</v>
      </c>
      <c r="D1242" s="73" t="s">
        <v>683</v>
      </c>
      <c r="E1242" s="73">
        <f t="shared" si="476"/>
        <v>3</v>
      </c>
      <c r="F1242" s="73">
        <f t="shared" si="476"/>
        <v>21</v>
      </c>
      <c r="G1242" s="73">
        <f t="shared" si="476"/>
        <v>33</v>
      </c>
      <c r="H1242" s="73">
        <f t="shared" si="476"/>
        <v>0</v>
      </c>
      <c r="M1242" s="2"/>
      <c r="N1242" s="73">
        <f>N1219</f>
        <v>0</v>
      </c>
      <c r="O1242" s="73" t="str">
        <f>O1219</f>
        <v>N</v>
      </c>
      <c r="P1242" s="45" t="str">
        <f t="shared" si="463"/>
        <v>Beide</v>
      </c>
      <c r="Q1242" s="73"/>
      <c r="R1242" s="73"/>
      <c r="S1242" s="73"/>
      <c r="T1242" s="73">
        <f>T1219</f>
        <v>4</v>
      </c>
      <c r="V1242" s="74">
        <f>V1219*2</f>
        <v>120000</v>
      </c>
      <c r="X1242">
        <f t="shared" si="465"/>
        <v>0</v>
      </c>
      <c r="Y1242">
        <f t="shared" si="466"/>
        <v>0</v>
      </c>
      <c r="Z1242">
        <f t="shared" si="467"/>
        <v>0</v>
      </c>
      <c r="AA1242">
        <f t="shared" si="468"/>
        <v>0</v>
      </c>
      <c r="AB1242">
        <f t="shared" si="469"/>
        <v>0</v>
      </c>
      <c r="AC1242">
        <f t="shared" si="470"/>
        <v>0</v>
      </c>
      <c r="AD1242">
        <f t="shared" si="452"/>
        <v>0</v>
      </c>
      <c r="AE1242">
        <f t="shared" si="471"/>
        <v>0</v>
      </c>
      <c r="AF1242" s="3">
        <f t="shared" si="472"/>
        <v>0</v>
      </c>
      <c r="AH1242">
        <f t="shared" si="473"/>
        <v>0</v>
      </c>
    </row>
    <row r="1243" spans="1:34" hidden="1" outlineLevel="2" x14ac:dyDescent="0.25">
      <c r="B1243" t="s">
        <v>467</v>
      </c>
      <c r="C1243" s="73">
        <f>C1218</f>
        <v>2</v>
      </c>
      <c r="D1243" s="73" t="s">
        <v>684</v>
      </c>
      <c r="E1243" s="73">
        <f>E1218</f>
        <v>6</v>
      </c>
      <c r="F1243" s="73">
        <f>F1218</f>
        <v>9</v>
      </c>
      <c r="G1243" s="73">
        <f>G1218/2</f>
        <v>20</v>
      </c>
      <c r="H1243" s="73">
        <f>H1218</f>
        <v>0</v>
      </c>
      <c r="M1243" s="2"/>
      <c r="N1243" s="73">
        <f>N1218</f>
        <v>0</v>
      </c>
      <c r="O1243" s="73" t="str">
        <f>O1218</f>
        <v>N</v>
      </c>
      <c r="P1243" s="45" t="str">
        <f t="shared" si="463"/>
        <v>Beide</v>
      </c>
      <c r="Q1243" s="73"/>
      <c r="R1243" s="73"/>
      <c r="S1243" s="73"/>
      <c r="T1243" s="73">
        <f>T1218</f>
        <v>4</v>
      </c>
      <c r="V1243" s="3">
        <f>V1218*5</f>
        <v>270000</v>
      </c>
      <c r="X1243">
        <f t="shared" si="465"/>
        <v>0</v>
      </c>
      <c r="Y1243">
        <f t="shared" si="466"/>
        <v>0</v>
      </c>
      <c r="Z1243">
        <f t="shared" si="467"/>
        <v>0</v>
      </c>
      <c r="AA1243">
        <f t="shared" si="468"/>
        <v>0</v>
      </c>
      <c r="AB1243">
        <f t="shared" si="469"/>
        <v>0</v>
      </c>
      <c r="AC1243">
        <f t="shared" si="470"/>
        <v>0</v>
      </c>
      <c r="AD1243">
        <f t="shared" si="452"/>
        <v>0</v>
      </c>
      <c r="AE1243">
        <f t="shared" si="471"/>
        <v>0</v>
      </c>
      <c r="AF1243" s="3">
        <f t="shared" si="472"/>
        <v>0</v>
      </c>
      <c r="AH1243">
        <f t="shared" si="473"/>
        <v>0</v>
      </c>
    </row>
    <row r="1244" spans="1:34" hidden="1" outlineLevel="2" x14ac:dyDescent="0.25">
      <c r="B1244" t="s">
        <v>460</v>
      </c>
      <c r="C1244" s="73">
        <f>C1218</f>
        <v>2</v>
      </c>
      <c r="D1244" s="73" t="s">
        <v>701</v>
      </c>
      <c r="E1244" s="73">
        <f>E1218</f>
        <v>6</v>
      </c>
      <c r="F1244" s="73">
        <f>F1218</f>
        <v>9</v>
      </c>
      <c r="G1244" s="73">
        <f>G1218</f>
        <v>40</v>
      </c>
      <c r="H1244" s="73">
        <f>H1218</f>
        <v>0</v>
      </c>
      <c r="M1244" s="2"/>
      <c r="N1244" s="73">
        <f>N1218</f>
        <v>0</v>
      </c>
      <c r="O1244" s="73" t="str">
        <f>O1218</f>
        <v>N</v>
      </c>
      <c r="P1244" s="45" t="str">
        <f t="shared" si="463"/>
        <v>Beide</v>
      </c>
      <c r="Q1244" s="73"/>
      <c r="R1244" s="73"/>
      <c r="S1244" s="73"/>
      <c r="T1244" s="73">
        <f>T1218</f>
        <v>4</v>
      </c>
      <c r="V1244" s="3">
        <f>V1218*2</f>
        <v>108000</v>
      </c>
      <c r="X1244">
        <f t="shared" si="465"/>
        <v>0</v>
      </c>
      <c r="Y1244">
        <f t="shared" si="466"/>
        <v>0</v>
      </c>
      <c r="Z1244">
        <f t="shared" si="467"/>
        <v>0</v>
      </c>
      <c r="AA1244">
        <f t="shared" si="468"/>
        <v>0</v>
      </c>
      <c r="AB1244">
        <f t="shared" si="469"/>
        <v>0</v>
      </c>
      <c r="AC1244">
        <f t="shared" si="470"/>
        <v>0</v>
      </c>
      <c r="AD1244">
        <f t="shared" si="452"/>
        <v>0</v>
      </c>
      <c r="AE1244">
        <f t="shared" si="471"/>
        <v>0</v>
      </c>
      <c r="AF1244" s="3">
        <f t="shared" si="472"/>
        <v>0</v>
      </c>
      <c r="AH1244">
        <f t="shared" si="473"/>
        <v>0</v>
      </c>
    </row>
    <row r="1245" spans="1:34" hidden="1" outlineLevel="2" x14ac:dyDescent="0.25">
      <c r="B1245" t="s">
        <v>492</v>
      </c>
      <c r="C1245" s="73">
        <f>C1218</f>
        <v>2</v>
      </c>
      <c r="D1245" s="73" t="s">
        <v>684</v>
      </c>
      <c r="E1245" s="73">
        <f>E1218</f>
        <v>6</v>
      </c>
      <c r="F1245" s="73">
        <f>F1218</f>
        <v>9</v>
      </c>
      <c r="G1245" s="73">
        <f>G1218/2</f>
        <v>20</v>
      </c>
      <c r="H1245" s="73">
        <f>H1218</f>
        <v>0</v>
      </c>
      <c r="M1245" s="2"/>
      <c r="N1245" s="73">
        <f>N1218</f>
        <v>0</v>
      </c>
      <c r="O1245" s="73" t="str">
        <f>O1218</f>
        <v>N</v>
      </c>
      <c r="P1245" s="45" t="str">
        <f t="shared" si="463"/>
        <v>Beide</v>
      </c>
      <c r="Q1245" s="73"/>
      <c r="R1245" s="73"/>
      <c r="S1245" s="73"/>
      <c r="T1245" s="73">
        <f>T1218</f>
        <v>4</v>
      </c>
      <c r="V1245" s="3">
        <f>V1218*2</f>
        <v>108000</v>
      </c>
      <c r="X1245">
        <f t="shared" si="465"/>
        <v>0</v>
      </c>
      <c r="Y1245">
        <f t="shared" si="466"/>
        <v>0</v>
      </c>
      <c r="Z1245">
        <f t="shared" si="467"/>
        <v>0</v>
      </c>
      <c r="AA1245">
        <f t="shared" si="468"/>
        <v>0</v>
      </c>
      <c r="AB1245">
        <f t="shared" si="469"/>
        <v>0</v>
      </c>
      <c r="AC1245">
        <f t="shared" si="470"/>
        <v>0</v>
      </c>
      <c r="AD1245">
        <f t="shared" si="452"/>
        <v>0</v>
      </c>
      <c r="AE1245">
        <f t="shared" si="471"/>
        <v>0</v>
      </c>
      <c r="AF1245" s="3">
        <f t="shared" si="472"/>
        <v>0</v>
      </c>
      <c r="AH1245">
        <f t="shared" si="473"/>
        <v>0</v>
      </c>
    </row>
    <row r="1246" spans="1:34" hidden="1" outlineLevel="2" x14ac:dyDescent="0.25">
      <c r="B1246" t="s">
        <v>493</v>
      </c>
      <c r="C1246" s="73">
        <f>C1219</f>
        <v>2</v>
      </c>
      <c r="D1246" s="73" t="s">
        <v>684</v>
      </c>
      <c r="E1246" s="73">
        <f>E1219</f>
        <v>3</v>
      </c>
      <c r="F1246" s="73">
        <f>F1219</f>
        <v>21</v>
      </c>
      <c r="G1246" s="73">
        <f>G1219/2</f>
        <v>16.5</v>
      </c>
      <c r="H1246" s="73">
        <f>H1219</f>
        <v>0</v>
      </c>
      <c r="M1246" s="2"/>
      <c r="N1246" s="73">
        <f>N1219</f>
        <v>0</v>
      </c>
      <c r="O1246" s="73" t="str">
        <f>O1219</f>
        <v>N</v>
      </c>
      <c r="P1246" s="45" t="str">
        <f t="shared" si="463"/>
        <v>Beide</v>
      </c>
      <c r="Q1246" s="73"/>
      <c r="R1246" s="73"/>
      <c r="S1246" s="73"/>
      <c r="T1246" s="73">
        <f>T1219</f>
        <v>4</v>
      </c>
      <c r="V1246" s="3">
        <f>V1219*2</f>
        <v>120000</v>
      </c>
      <c r="X1246">
        <f t="shared" si="465"/>
        <v>0</v>
      </c>
      <c r="Y1246">
        <f t="shared" si="466"/>
        <v>0</v>
      </c>
      <c r="Z1246">
        <f t="shared" si="467"/>
        <v>0</v>
      </c>
      <c r="AA1246">
        <f t="shared" si="468"/>
        <v>0</v>
      </c>
      <c r="AB1246">
        <f t="shared" si="469"/>
        <v>0</v>
      </c>
      <c r="AC1246">
        <f t="shared" si="470"/>
        <v>0</v>
      </c>
      <c r="AD1246">
        <f t="shared" si="452"/>
        <v>0</v>
      </c>
      <c r="AE1246">
        <f t="shared" si="471"/>
        <v>0</v>
      </c>
      <c r="AF1246" s="3">
        <f t="shared" si="472"/>
        <v>0</v>
      </c>
      <c r="AH1246">
        <f t="shared" si="473"/>
        <v>0</v>
      </c>
    </row>
    <row r="1247" spans="1:34" s="25" customFormat="1" hidden="1" outlineLevel="1" collapsed="1" x14ac:dyDescent="0.25">
      <c r="A1247" s="25" t="s">
        <v>433</v>
      </c>
      <c r="B1247" s="25" t="s">
        <v>483</v>
      </c>
      <c r="C1247" s="45">
        <v>3</v>
      </c>
      <c r="D1247" s="45" t="s">
        <v>684</v>
      </c>
      <c r="E1247" s="45">
        <v>10</v>
      </c>
      <c r="F1247" s="45">
        <v>9</v>
      </c>
      <c r="G1247" s="45">
        <v>24</v>
      </c>
      <c r="H1247" s="45">
        <v>0</v>
      </c>
      <c r="I1247" s="2"/>
      <c r="J1247" s="2"/>
      <c r="K1247" s="2"/>
      <c r="L1247" s="2"/>
      <c r="M1247" s="2"/>
      <c r="N1247" s="45">
        <v>0</v>
      </c>
      <c r="O1247" s="45" t="s">
        <v>636</v>
      </c>
      <c r="P1247" s="45" t="str">
        <f t="shared" si="463"/>
        <v>Beide</v>
      </c>
      <c r="Q1247" s="45">
        <v>4</v>
      </c>
      <c r="R1247" s="45">
        <v>4</v>
      </c>
      <c r="S1247" s="45">
        <v>54</v>
      </c>
      <c r="T1247" s="45">
        <v>6</v>
      </c>
      <c r="U1247" s="48">
        <v>175000</v>
      </c>
      <c r="V1247" s="48">
        <v>54000</v>
      </c>
      <c r="X1247" s="25">
        <f t="shared" si="465"/>
        <v>0</v>
      </c>
      <c r="Y1247" s="25">
        <f t="shared" si="466"/>
        <v>0</v>
      </c>
      <c r="Z1247" s="25">
        <f t="shared" si="467"/>
        <v>0</v>
      </c>
      <c r="AA1247" s="25">
        <f t="shared" si="468"/>
        <v>0</v>
      </c>
      <c r="AB1247" s="25">
        <f t="shared" si="469"/>
        <v>0</v>
      </c>
      <c r="AC1247" s="25">
        <f t="shared" si="470"/>
        <v>0</v>
      </c>
      <c r="AD1247" s="25">
        <f t="shared" si="452"/>
        <v>0</v>
      </c>
      <c r="AE1247" s="25">
        <f t="shared" si="471"/>
        <v>0</v>
      </c>
      <c r="AF1247" s="48">
        <f t="shared" si="472"/>
        <v>0</v>
      </c>
      <c r="AH1247" s="25">
        <f t="shared" si="473"/>
        <v>0</v>
      </c>
    </row>
    <row r="1248" spans="1:34" hidden="1" outlineLevel="2" x14ac:dyDescent="0.25">
      <c r="B1248" t="s">
        <v>484</v>
      </c>
      <c r="C1248" s="73">
        <v>3</v>
      </c>
      <c r="D1248" s="73" t="s">
        <v>684</v>
      </c>
      <c r="E1248" s="73">
        <v>5</v>
      </c>
      <c r="F1248" s="73">
        <v>21</v>
      </c>
      <c r="G1248" s="73">
        <v>20</v>
      </c>
      <c r="H1248" s="73">
        <v>0</v>
      </c>
      <c r="M1248" s="2"/>
      <c r="N1248" s="73">
        <f>N1247</f>
        <v>0</v>
      </c>
      <c r="O1248" s="73" t="str">
        <f>O1247</f>
        <v>N</v>
      </c>
      <c r="P1248" s="45" t="str">
        <f t="shared" si="463"/>
        <v>Beide</v>
      </c>
      <c r="Q1248" s="73"/>
      <c r="R1248" s="73"/>
      <c r="S1248" s="73"/>
      <c r="T1248" s="73">
        <v>4</v>
      </c>
      <c r="V1248" s="3">
        <v>60000</v>
      </c>
      <c r="X1248">
        <f t="shared" si="465"/>
        <v>0</v>
      </c>
      <c r="Y1248">
        <f t="shared" si="466"/>
        <v>0</v>
      </c>
      <c r="Z1248">
        <f t="shared" si="467"/>
        <v>0</v>
      </c>
      <c r="AA1248">
        <f t="shared" si="468"/>
        <v>0</v>
      </c>
      <c r="AB1248">
        <f t="shared" si="469"/>
        <v>0</v>
      </c>
      <c r="AC1248">
        <f t="shared" si="470"/>
        <v>0</v>
      </c>
      <c r="AD1248">
        <f t="shared" si="452"/>
        <v>0</v>
      </c>
      <c r="AE1248">
        <f t="shared" si="471"/>
        <v>0</v>
      </c>
      <c r="AF1248" s="3">
        <f t="shared" si="472"/>
        <v>0</v>
      </c>
      <c r="AH1248">
        <f t="shared" si="473"/>
        <v>0</v>
      </c>
    </row>
    <row r="1249" spans="2:34" hidden="1" outlineLevel="2" x14ac:dyDescent="0.25">
      <c r="B1249" t="s">
        <v>699</v>
      </c>
      <c r="C1249" s="73">
        <f>C1247</f>
        <v>3</v>
      </c>
      <c r="D1249" s="73" t="s">
        <v>693</v>
      </c>
      <c r="E1249" s="73">
        <f t="shared" ref="E1249:H1250" si="477">E1247</f>
        <v>10</v>
      </c>
      <c r="F1249" s="73">
        <f t="shared" si="477"/>
        <v>9</v>
      </c>
      <c r="G1249" s="73">
        <f t="shared" si="477"/>
        <v>24</v>
      </c>
      <c r="H1249" s="73">
        <f t="shared" si="477"/>
        <v>0</v>
      </c>
      <c r="M1249" s="2"/>
      <c r="N1249" s="73">
        <f>N1247</f>
        <v>0</v>
      </c>
      <c r="O1249" s="73" t="str">
        <f>O1247</f>
        <v>N</v>
      </c>
      <c r="P1249" s="45" t="str">
        <f t="shared" si="463"/>
        <v>Beide</v>
      </c>
      <c r="Q1249" s="73"/>
      <c r="R1249" s="73"/>
      <c r="S1249" s="73"/>
      <c r="T1249" s="73">
        <f>T1247</f>
        <v>6</v>
      </c>
      <c r="V1249" s="74">
        <f>V1247*3</f>
        <v>162000</v>
      </c>
      <c r="X1249">
        <f t="shared" si="465"/>
        <v>0</v>
      </c>
      <c r="Y1249">
        <f t="shared" si="466"/>
        <v>0</v>
      </c>
      <c r="Z1249">
        <f t="shared" si="467"/>
        <v>0</v>
      </c>
      <c r="AA1249">
        <f t="shared" si="468"/>
        <v>0</v>
      </c>
      <c r="AB1249">
        <f t="shared" si="469"/>
        <v>0</v>
      </c>
      <c r="AC1249">
        <f t="shared" si="470"/>
        <v>0</v>
      </c>
      <c r="AD1249">
        <f t="shared" si="452"/>
        <v>0</v>
      </c>
      <c r="AE1249">
        <f t="shared" si="471"/>
        <v>0</v>
      </c>
      <c r="AF1249" s="3">
        <f t="shared" si="472"/>
        <v>0</v>
      </c>
      <c r="AH1249">
        <f t="shared" si="473"/>
        <v>0</v>
      </c>
    </row>
    <row r="1250" spans="2:34" hidden="1" outlineLevel="2" x14ac:dyDescent="0.25">
      <c r="B1250" t="s">
        <v>700</v>
      </c>
      <c r="C1250" s="73">
        <f>C1248</f>
        <v>3</v>
      </c>
      <c r="D1250" s="73" t="s">
        <v>693</v>
      </c>
      <c r="E1250" s="73">
        <f t="shared" si="477"/>
        <v>5</v>
      </c>
      <c r="F1250" s="73">
        <f t="shared" si="477"/>
        <v>21</v>
      </c>
      <c r="G1250" s="73">
        <f t="shared" si="477"/>
        <v>20</v>
      </c>
      <c r="H1250" s="73">
        <f t="shared" si="477"/>
        <v>0</v>
      </c>
      <c r="M1250" s="2"/>
      <c r="N1250" s="73">
        <f>N1248</f>
        <v>0</v>
      </c>
      <c r="O1250" s="73" t="str">
        <f>O1248</f>
        <v>N</v>
      </c>
      <c r="P1250" s="45" t="str">
        <f t="shared" si="463"/>
        <v>Beide</v>
      </c>
      <c r="Q1250" s="73"/>
      <c r="R1250" s="73"/>
      <c r="S1250" s="73"/>
      <c r="T1250" s="73">
        <f>T1248</f>
        <v>4</v>
      </c>
      <c r="V1250" s="74">
        <f>V1248*3</f>
        <v>180000</v>
      </c>
      <c r="X1250">
        <f t="shared" si="465"/>
        <v>0</v>
      </c>
      <c r="Y1250">
        <f t="shared" si="466"/>
        <v>0</v>
      </c>
      <c r="Z1250">
        <f t="shared" si="467"/>
        <v>0</v>
      </c>
      <c r="AA1250">
        <f t="shared" si="468"/>
        <v>0</v>
      </c>
      <c r="AB1250">
        <f t="shared" si="469"/>
        <v>0</v>
      </c>
      <c r="AC1250">
        <f t="shared" si="470"/>
        <v>0</v>
      </c>
      <c r="AD1250">
        <f t="shared" si="452"/>
        <v>0</v>
      </c>
      <c r="AE1250">
        <f t="shared" si="471"/>
        <v>0</v>
      </c>
      <c r="AF1250" s="3">
        <f t="shared" si="472"/>
        <v>0</v>
      </c>
      <c r="AH1250">
        <f t="shared" si="473"/>
        <v>0</v>
      </c>
    </row>
    <row r="1251" spans="2:34" hidden="1" outlineLevel="2" x14ac:dyDescent="0.25">
      <c r="B1251" t="s">
        <v>279</v>
      </c>
      <c r="C1251" s="73">
        <f>C1248</f>
        <v>3</v>
      </c>
      <c r="D1251" s="73" t="s">
        <v>683</v>
      </c>
      <c r="E1251" s="73">
        <f t="shared" ref="E1251:H1251" si="478">E1248</f>
        <v>5</v>
      </c>
      <c r="F1251" s="73">
        <f t="shared" si="478"/>
        <v>21</v>
      </c>
      <c r="G1251" s="73">
        <f t="shared" si="478"/>
        <v>20</v>
      </c>
      <c r="H1251" s="73">
        <f t="shared" si="478"/>
        <v>0</v>
      </c>
      <c r="M1251" s="2"/>
      <c r="N1251" s="73">
        <f t="shared" ref="N1251:O1251" si="479">N1248</f>
        <v>0</v>
      </c>
      <c r="O1251" s="73" t="str">
        <f t="shared" si="479"/>
        <v>N</v>
      </c>
      <c r="P1251" s="45" t="str">
        <f t="shared" si="463"/>
        <v>Beide</v>
      </c>
      <c r="Q1251" s="73"/>
      <c r="R1251" s="73"/>
      <c r="S1251" s="73"/>
      <c r="T1251" s="73">
        <f>T1247</f>
        <v>6</v>
      </c>
      <c r="V1251" s="74">
        <f>V1248*1.5</f>
        <v>90000</v>
      </c>
      <c r="X1251">
        <f t="shared" ref="X1251:X1254" si="480">C1251*(I1251+J1251+K1251+L1251)/(1+H1251)</f>
        <v>0</v>
      </c>
      <c r="Y1251">
        <f t="shared" ref="Y1251:Y1254" si="481">Q1251*(I1251+J1251)+M1251/G1251</f>
        <v>0</v>
      </c>
      <c r="Z1251">
        <f t="shared" ref="Z1251:Z1254" si="482">R1251*(I1251+J1251)+M1251/G1251</f>
        <v>0</v>
      </c>
      <c r="AA1251">
        <f t="shared" ref="AA1251:AA1254" si="483">S1251*(I1251+J1251+K1251+L1251)+T1251*(M1251/G1251)</f>
        <v>0</v>
      </c>
      <c r="AB1251">
        <f t="shared" ref="AB1251:AB1254" si="484">15*M1251/G1251</f>
        <v>0</v>
      </c>
      <c r="AC1251">
        <f t="shared" ref="AC1251:AC1254" si="485">E1251*(I1251+J1251+K1251+L1251)/(H1251+1)</f>
        <v>0</v>
      </c>
      <c r="AD1251">
        <f t="shared" si="452"/>
        <v>0</v>
      </c>
      <c r="AE1251">
        <f t="shared" ref="AE1251:AE1254" si="486">IF(AD1251&gt;0,S1251*(I1251+J1251)*0.25,0)</f>
        <v>0</v>
      </c>
      <c r="AF1251" s="3">
        <f t="shared" ref="AF1251:AF1254" si="487">U1251*(I1251+J1251+K1251+L1251)+V1251/G1251*M1251</f>
        <v>0</v>
      </c>
      <c r="AH1251">
        <f t="shared" ref="AH1251:AH1254" si="488">(K1251+L1251)*Q1251*1.1</f>
        <v>0</v>
      </c>
    </row>
    <row r="1252" spans="2:34" hidden="1" outlineLevel="2" x14ac:dyDescent="0.25">
      <c r="B1252" t="s">
        <v>473</v>
      </c>
      <c r="C1252" s="73">
        <f>C1248</f>
        <v>3</v>
      </c>
      <c r="D1252" s="73" t="s">
        <v>684</v>
      </c>
      <c r="E1252" s="73">
        <f>E1248</f>
        <v>5</v>
      </c>
      <c r="F1252" s="73">
        <f>F1248</f>
        <v>21</v>
      </c>
      <c r="G1252" s="73">
        <f>G1248</f>
        <v>20</v>
      </c>
      <c r="H1252" s="73">
        <f>H1248</f>
        <v>0</v>
      </c>
      <c r="M1252" s="2"/>
      <c r="N1252" s="73">
        <f>N1248</f>
        <v>0</v>
      </c>
      <c r="O1252" s="73" t="str">
        <f>O1248</f>
        <v>N</v>
      </c>
      <c r="P1252" s="45" t="str">
        <f t="shared" si="463"/>
        <v>Beide</v>
      </c>
      <c r="Q1252" s="73"/>
      <c r="R1252" s="73"/>
      <c r="S1252" s="73"/>
      <c r="T1252" s="73">
        <f>T1248</f>
        <v>4</v>
      </c>
      <c r="V1252" s="74">
        <f>V1248*2</f>
        <v>120000</v>
      </c>
      <c r="X1252">
        <f t="shared" si="480"/>
        <v>0</v>
      </c>
      <c r="Y1252">
        <f t="shared" si="481"/>
        <v>0</v>
      </c>
      <c r="Z1252">
        <f t="shared" si="482"/>
        <v>0</v>
      </c>
      <c r="AA1252">
        <f t="shared" si="483"/>
        <v>0</v>
      </c>
      <c r="AB1252">
        <f t="shared" si="484"/>
        <v>0</v>
      </c>
      <c r="AC1252">
        <f t="shared" si="485"/>
        <v>0</v>
      </c>
      <c r="AD1252">
        <f t="shared" si="452"/>
        <v>0</v>
      </c>
      <c r="AE1252">
        <f t="shared" si="486"/>
        <v>0</v>
      </c>
      <c r="AF1252" s="3">
        <f t="shared" si="487"/>
        <v>0</v>
      </c>
      <c r="AH1252">
        <f t="shared" si="488"/>
        <v>0</v>
      </c>
    </row>
    <row r="1253" spans="2:34" hidden="1" outlineLevel="2" x14ac:dyDescent="0.25">
      <c r="B1253" t="s">
        <v>476</v>
      </c>
      <c r="C1253" s="73">
        <f>C1248</f>
        <v>3</v>
      </c>
      <c r="D1253" s="73" t="s">
        <v>684</v>
      </c>
      <c r="E1253" s="73">
        <f>E1248</f>
        <v>5</v>
      </c>
      <c r="F1253" s="73">
        <f>F1248</f>
        <v>21</v>
      </c>
      <c r="G1253" s="73">
        <f>G1248/2</f>
        <v>10</v>
      </c>
      <c r="H1253" s="73">
        <f>H1248</f>
        <v>0</v>
      </c>
      <c r="M1253" s="2"/>
      <c r="N1253" s="73">
        <f>N1248</f>
        <v>0</v>
      </c>
      <c r="O1253" s="73" t="str">
        <f>O1248</f>
        <v>N</v>
      </c>
      <c r="P1253" s="45" t="str">
        <f t="shared" si="463"/>
        <v>Beide</v>
      </c>
      <c r="Q1253" s="73"/>
      <c r="R1253" s="73"/>
      <c r="S1253" s="73"/>
      <c r="T1253" s="73">
        <f>T1248</f>
        <v>4</v>
      </c>
      <c r="V1253" s="74">
        <f>V1248*3</f>
        <v>180000</v>
      </c>
      <c r="X1253">
        <f t="shared" si="480"/>
        <v>0</v>
      </c>
      <c r="Y1253">
        <f t="shared" si="481"/>
        <v>0</v>
      </c>
      <c r="Z1253">
        <f t="shared" si="482"/>
        <v>0</v>
      </c>
      <c r="AA1253">
        <f t="shared" si="483"/>
        <v>0</v>
      </c>
      <c r="AB1253">
        <f t="shared" si="484"/>
        <v>0</v>
      </c>
      <c r="AC1253">
        <f t="shared" si="485"/>
        <v>0</v>
      </c>
      <c r="AD1253">
        <f t="shared" si="452"/>
        <v>0</v>
      </c>
      <c r="AE1253">
        <f t="shared" si="486"/>
        <v>0</v>
      </c>
      <c r="AF1253" s="3">
        <f t="shared" si="487"/>
        <v>0</v>
      </c>
      <c r="AH1253">
        <f t="shared" si="488"/>
        <v>0</v>
      </c>
    </row>
    <row r="1254" spans="2:34" hidden="1" outlineLevel="2" x14ac:dyDescent="0.25">
      <c r="B1254" t="s">
        <v>475</v>
      </c>
      <c r="C1254" s="73">
        <f>C1248</f>
        <v>3</v>
      </c>
      <c r="D1254" s="73" t="s">
        <v>684</v>
      </c>
      <c r="E1254" s="73">
        <f>E1248</f>
        <v>5</v>
      </c>
      <c r="F1254" s="73">
        <f>F1248</f>
        <v>21</v>
      </c>
      <c r="G1254" s="73">
        <f>G1248/2</f>
        <v>10</v>
      </c>
      <c r="H1254" s="73">
        <f>H1248</f>
        <v>0</v>
      </c>
      <c r="M1254" s="2"/>
      <c r="N1254" s="73">
        <f>N1248</f>
        <v>0</v>
      </c>
      <c r="O1254" s="73" t="str">
        <f>O1248</f>
        <v>N</v>
      </c>
      <c r="P1254" s="45" t="str">
        <f t="shared" si="463"/>
        <v>Beide</v>
      </c>
      <c r="Q1254" s="73"/>
      <c r="R1254" s="73"/>
      <c r="S1254" s="73"/>
      <c r="T1254" s="73">
        <f>T1248</f>
        <v>4</v>
      </c>
      <c r="V1254" s="74">
        <f>V1248</f>
        <v>60000</v>
      </c>
      <c r="X1254">
        <f t="shared" si="480"/>
        <v>0</v>
      </c>
      <c r="Y1254">
        <f t="shared" si="481"/>
        <v>0</v>
      </c>
      <c r="Z1254">
        <f t="shared" si="482"/>
        <v>0</v>
      </c>
      <c r="AA1254">
        <f t="shared" si="483"/>
        <v>0</v>
      </c>
      <c r="AB1254">
        <f t="shared" si="484"/>
        <v>0</v>
      </c>
      <c r="AC1254">
        <f t="shared" si="485"/>
        <v>0</v>
      </c>
      <c r="AD1254">
        <f t="shared" si="452"/>
        <v>0</v>
      </c>
      <c r="AE1254">
        <f t="shared" si="486"/>
        <v>0</v>
      </c>
      <c r="AF1254" s="3">
        <f t="shared" si="487"/>
        <v>0</v>
      </c>
      <c r="AH1254">
        <f t="shared" si="488"/>
        <v>0</v>
      </c>
    </row>
    <row r="1255" spans="2:34" hidden="1" outlineLevel="2" x14ac:dyDescent="0.25">
      <c r="B1255" t="s">
        <v>474</v>
      </c>
      <c r="C1255" s="73">
        <f>C1248</f>
        <v>3</v>
      </c>
      <c r="D1255" s="73" t="s">
        <v>684</v>
      </c>
      <c r="E1255" s="73">
        <f>E1248</f>
        <v>5</v>
      </c>
      <c r="F1255" s="73">
        <f>F1248</f>
        <v>21</v>
      </c>
      <c r="G1255" s="73">
        <f>G1248/2</f>
        <v>10</v>
      </c>
      <c r="H1255" s="73">
        <f>H1248</f>
        <v>0</v>
      </c>
      <c r="M1255" s="2"/>
      <c r="N1255" s="73">
        <f>N1248</f>
        <v>0</v>
      </c>
      <c r="O1255" s="73" t="str">
        <f>O1248</f>
        <v>N</v>
      </c>
      <c r="P1255" s="45" t="str">
        <f t="shared" si="463"/>
        <v>Beide</v>
      </c>
      <c r="Q1255" s="73"/>
      <c r="R1255" s="73"/>
      <c r="S1255" s="73"/>
      <c r="T1255" s="73">
        <f>T1248</f>
        <v>4</v>
      </c>
      <c r="V1255" s="74">
        <f>V1248*4</f>
        <v>240000</v>
      </c>
      <c r="X1255">
        <f t="shared" si="465"/>
        <v>0</v>
      </c>
      <c r="Y1255">
        <f t="shared" si="466"/>
        <v>0</v>
      </c>
      <c r="Z1255">
        <f t="shared" si="467"/>
        <v>0</v>
      </c>
      <c r="AA1255">
        <f t="shared" si="468"/>
        <v>0</v>
      </c>
      <c r="AB1255">
        <f t="shared" si="469"/>
        <v>0</v>
      </c>
      <c r="AC1255">
        <f t="shared" si="470"/>
        <v>0</v>
      </c>
      <c r="AD1255">
        <f t="shared" si="452"/>
        <v>0</v>
      </c>
      <c r="AE1255">
        <f t="shared" si="471"/>
        <v>0</v>
      </c>
      <c r="AF1255" s="3">
        <f t="shared" si="472"/>
        <v>0</v>
      </c>
      <c r="AH1255">
        <f t="shared" si="473"/>
        <v>0</v>
      </c>
    </row>
    <row r="1256" spans="2:34" hidden="1" outlineLevel="2" x14ac:dyDescent="0.25">
      <c r="B1256" t="s">
        <v>480</v>
      </c>
      <c r="C1256" s="73">
        <f>C1248</f>
        <v>3</v>
      </c>
      <c r="D1256" s="73" t="s">
        <v>684</v>
      </c>
      <c r="E1256" s="73">
        <f>E1248</f>
        <v>5</v>
      </c>
      <c r="F1256" s="73">
        <f>F1248</f>
        <v>21</v>
      </c>
      <c r="G1256" s="73">
        <f>G1248/2</f>
        <v>10</v>
      </c>
      <c r="H1256" s="73">
        <f>H1248</f>
        <v>0</v>
      </c>
      <c r="M1256" s="2"/>
      <c r="N1256" s="73">
        <f>N1248</f>
        <v>0</v>
      </c>
      <c r="O1256" s="73" t="str">
        <f>O1248</f>
        <v>N</v>
      </c>
      <c r="P1256" s="45" t="str">
        <f t="shared" si="463"/>
        <v>Beide</v>
      </c>
      <c r="Q1256" s="73"/>
      <c r="R1256" s="73"/>
      <c r="S1256" s="73"/>
      <c r="T1256" s="73">
        <f>T1248</f>
        <v>4</v>
      </c>
      <c r="V1256" s="74">
        <f>V1248*2.5</f>
        <v>150000</v>
      </c>
      <c r="X1256">
        <f t="shared" si="465"/>
        <v>0</v>
      </c>
      <c r="Y1256">
        <f t="shared" si="466"/>
        <v>0</v>
      </c>
      <c r="Z1256">
        <f t="shared" si="467"/>
        <v>0</v>
      </c>
      <c r="AA1256">
        <f t="shared" si="468"/>
        <v>0</v>
      </c>
      <c r="AB1256">
        <f t="shared" si="469"/>
        <v>0</v>
      </c>
      <c r="AC1256">
        <f t="shared" si="470"/>
        <v>0</v>
      </c>
      <c r="AD1256">
        <f t="shared" si="452"/>
        <v>0</v>
      </c>
      <c r="AE1256">
        <f t="shared" si="471"/>
        <v>0</v>
      </c>
      <c r="AF1256" s="3">
        <f t="shared" si="472"/>
        <v>0</v>
      </c>
      <c r="AH1256">
        <f t="shared" si="473"/>
        <v>0</v>
      </c>
    </row>
    <row r="1257" spans="2:34" hidden="1" outlineLevel="2" x14ac:dyDescent="0.25">
      <c r="B1257" t="s">
        <v>481</v>
      </c>
      <c r="C1257" s="73">
        <f>C1248</f>
        <v>3</v>
      </c>
      <c r="D1257" s="73" t="s">
        <v>684</v>
      </c>
      <c r="E1257" s="73">
        <f>E1248</f>
        <v>5</v>
      </c>
      <c r="F1257" s="73">
        <f>F1248</f>
        <v>21</v>
      </c>
      <c r="G1257" s="73">
        <f>G1248/2</f>
        <v>10</v>
      </c>
      <c r="H1257" s="73">
        <f>H1248</f>
        <v>0</v>
      </c>
      <c r="M1257" s="2"/>
      <c r="N1257" s="73">
        <f>N1248</f>
        <v>0</v>
      </c>
      <c r="O1257" s="73" t="str">
        <f>O1248</f>
        <v>N</v>
      </c>
      <c r="P1257" s="45" t="str">
        <f t="shared" si="463"/>
        <v>Beide</v>
      </c>
      <c r="Q1257" s="73"/>
      <c r="R1257" s="73"/>
      <c r="S1257" s="73"/>
      <c r="T1257" s="73">
        <f>T1248</f>
        <v>4</v>
      </c>
      <c r="V1257" s="74">
        <f>V1248*2</f>
        <v>120000</v>
      </c>
      <c r="X1257">
        <f t="shared" si="465"/>
        <v>0</v>
      </c>
      <c r="Y1257">
        <f t="shared" si="466"/>
        <v>0</v>
      </c>
      <c r="Z1257">
        <f t="shared" si="467"/>
        <v>0</v>
      </c>
      <c r="AA1257">
        <f t="shared" si="468"/>
        <v>0</v>
      </c>
      <c r="AB1257">
        <f t="shared" si="469"/>
        <v>0</v>
      </c>
      <c r="AC1257">
        <f t="shared" si="470"/>
        <v>0</v>
      </c>
      <c r="AD1257">
        <f t="shared" si="452"/>
        <v>0</v>
      </c>
      <c r="AE1257">
        <f t="shared" si="471"/>
        <v>0</v>
      </c>
      <c r="AF1257" s="3">
        <f t="shared" si="472"/>
        <v>0</v>
      </c>
      <c r="AH1257">
        <f t="shared" si="473"/>
        <v>0</v>
      </c>
    </row>
    <row r="1258" spans="2:34" hidden="1" outlineLevel="2" x14ac:dyDescent="0.25">
      <c r="B1258" t="s">
        <v>485</v>
      </c>
      <c r="C1258" s="73">
        <f>C1247</f>
        <v>3</v>
      </c>
      <c r="D1258" s="73" t="s">
        <v>684</v>
      </c>
      <c r="E1258" s="73">
        <f>E1247</f>
        <v>10</v>
      </c>
      <c r="F1258" s="73">
        <f>F1247</f>
        <v>9</v>
      </c>
      <c r="G1258" s="73">
        <f>G1247</f>
        <v>24</v>
      </c>
      <c r="H1258" s="73">
        <f>H1247</f>
        <v>0</v>
      </c>
      <c r="M1258" s="2"/>
      <c r="N1258" s="73">
        <f>N1247</f>
        <v>0</v>
      </c>
      <c r="O1258" s="73" t="str">
        <f>O1247</f>
        <v>N</v>
      </c>
      <c r="P1258" s="45" t="str">
        <f t="shared" si="463"/>
        <v>Beide</v>
      </c>
      <c r="Q1258" s="73"/>
      <c r="R1258" s="73"/>
      <c r="S1258" s="73"/>
      <c r="T1258" s="73">
        <f>T1247</f>
        <v>6</v>
      </c>
      <c r="V1258" s="3">
        <f>V1247*2</f>
        <v>108000</v>
      </c>
      <c r="X1258">
        <f t="shared" si="465"/>
        <v>0</v>
      </c>
      <c r="Y1258">
        <f t="shared" si="466"/>
        <v>0</v>
      </c>
      <c r="Z1258">
        <f t="shared" si="467"/>
        <v>0</v>
      </c>
      <c r="AA1258">
        <f t="shared" si="468"/>
        <v>0</v>
      </c>
      <c r="AB1258">
        <f t="shared" si="469"/>
        <v>0</v>
      </c>
      <c r="AC1258">
        <f t="shared" si="470"/>
        <v>0</v>
      </c>
      <c r="AD1258">
        <f t="shared" si="452"/>
        <v>0</v>
      </c>
      <c r="AE1258">
        <f t="shared" si="471"/>
        <v>0</v>
      </c>
      <c r="AF1258" s="3">
        <f t="shared" si="472"/>
        <v>0</v>
      </c>
      <c r="AH1258">
        <f t="shared" si="473"/>
        <v>0</v>
      </c>
    </row>
    <row r="1259" spans="2:34" hidden="1" outlineLevel="2" x14ac:dyDescent="0.25">
      <c r="B1259" t="s">
        <v>486</v>
      </c>
      <c r="C1259" s="73">
        <f>C1247</f>
        <v>3</v>
      </c>
      <c r="D1259" s="73" t="s">
        <v>684</v>
      </c>
      <c r="E1259" s="73">
        <f t="shared" ref="E1259:H1260" si="489">E1247</f>
        <v>10</v>
      </c>
      <c r="F1259" s="73">
        <f t="shared" si="489"/>
        <v>9</v>
      </c>
      <c r="G1259" s="73">
        <f t="shared" si="489"/>
        <v>24</v>
      </c>
      <c r="H1259" s="73">
        <f t="shared" si="489"/>
        <v>0</v>
      </c>
      <c r="M1259" s="2"/>
      <c r="N1259" s="73">
        <f>N1247</f>
        <v>0</v>
      </c>
      <c r="O1259" s="73" t="str">
        <f>O1247</f>
        <v>N</v>
      </c>
      <c r="P1259" s="45" t="str">
        <f t="shared" si="463"/>
        <v>Beide</v>
      </c>
      <c r="Q1259" s="73"/>
      <c r="R1259" s="73"/>
      <c r="S1259" s="73"/>
      <c r="T1259" s="73">
        <f>T1247</f>
        <v>6</v>
      </c>
      <c r="V1259" s="3">
        <f>V1247*5</f>
        <v>270000</v>
      </c>
      <c r="X1259">
        <f t="shared" si="465"/>
        <v>0</v>
      </c>
      <c r="Y1259">
        <f t="shared" si="466"/>
        <v>0</v>
      </c>
      <c r="Z1259">
        <f t="shared" si="467"/>
        <v>0</v>
      </c>
      <c r="AA1259">
        <f t="shared" si="468"/>
        <v>0</v>
      </c>
      <c r="AB1259">
        <f t="shared" si="469"/>
        <v>0</v>
      </c>
      <c r="AC1259">
        <f t="shared" si="470"/>
        <v>0</v>
      </c>
      <c r="AD1259">
        <f t="shared" si="452"/>
        <v>0</v>
      </c>
      <c r="AE1259">
        <f t="shared" si="471"/>
        <v>0</v>
      </c>
      <c r="AF1259" s="3">
        <f t="shared" si="472"/>
        <v>0</v>
      </c>
      <c r="AH1259">
        <f t="shared" si="473"/>
        <v>0</v>
      </c>
    </row>
    <row r="1260" spans="2:34" hidden="1" outlineLevel="2" x14ac:dyDescent="0.25">
      <c r="B1260" t="s">
        <v>487</v>
      </c>
      <c r="C1260" s="73">
        <f>C1248</f>
        <v>3</v>
      </c>
      <c r="D1260" s="73" t="s">
        <v>684</v>
      </c>
      <c r="E1260" s="73">
        <f t="shared" si="489"/>
        <v>5</v>
      </c>
      <c r="F1260" s="73">
        <f t="shared" si="489"/>
        <v>21</v>
      </c>
      <c r="G1260" s="73">
        <f t="shared" si="489"/>
        <v>20</v>
      </c>
      <c r="H1260" s="73">
        <f t="shared" si="489"/>
        <v>0</v>
      </c>
      <c r="M1260" s="2"/>
      <c r="N1260" s="73">
        <f>N1248</f>
        <v>0</v>
      </c>
      <c r="O1260" s="73" t="str">
        <f>O1248</f>
        <v>N</v>
      </c>
      <c r="P1260" s="45" t="str">
        <f t="shared" si="463"/>
        <v>Beide</v>
      </c>
      <c r="Q1260" s="73"/>
      <c r="R1260" s="73"/>
      <c r="S1260" s="73"/>
      <c r="T1260" s="73">
        <f>T1248</f>
        <v>4</v>
      </c>
      <c r="V1260" s="3">
        <f>V1248*5</f>
        <v>300000</v>
      </c>
      <c r="X1260">
        <f t="shared" si="465"/>
        <v>0</v>
      </c>
      <c r="Y1260">
        <f t="shared" si="466"/>
        <v>0</v>
      </c>
      <c r="Z1260">
        <f t="shared" si="467"/>
        <v>0</v>
      </c>
      <c r="AA1260">
        <f t="shared" si="468"/>
        <v>0</v>
      </c>
      <c r="AB1260">
        <f t="shared" si="469"/>
        <v>0</v>
      </c>
      <c r="AC1260">
        <f t="shared" si="470"/>
        <v>0</v>
      </c>
      <c r="AD1260">
        <f t="shared" si="452"/>
        <v>0</v>
      </c>
      <c r="AE1260">
        <f t="shared" si="471"/>
        <v>0</v>
      </c>
      <c r="AF1260" s="3">
        <f t="shared" si="472"/>
        <v>0</v>
      </c>
      <c r="AH1260">
        <f t="shared" si="473"/>
        <v>0</v>
      </c>
    </row>
    <row r="1261" spans="2:34" hidden="1" outlineLevel="2" x14ac:dyDescent="0.25">
      <c r="B1261" t="s">
        <v>488</v>
      </c>
      <c r="C1261" s="73">
        <f>C1247</f>
        <v>3</v>
      </c>
      <c r="D1261" s="73" t="s">
        <v>684</v>
      </c>
      <c r="E1261" s="73">
        <f t="shared" ref="E1261:H1262" si="490">E1247</f>
        <v>10</v>
      </c>
      <c r="F1261" s="73">
        <f t="shared" si="490"/>
        <v>9</v>
      </c>
      <c r="G1261" s="73">
        <f t="shared" si="490"/>
        <v>24</v>
      </c>
      <c r="H1261" s="73">
        <f t="shared" si="490"/>
        <v>0</v>
      </c>
      <c r="M1261" s="2"/>
      <c r="N1261" s="73">
        <f>N1247</f>
        <v>0</v>
      </c>
      <c r="O1261" s="73" t="str">
        <f>O1247</f>
        <v>N</v>
      </c>
      <c r="P1261" s="45" t="str">
        <f t="shared" si="463"/>
        <v>Beide</v>
      </c>
      <c r="Q1261" s="73"/>
      <c r="R1261" s="73"/>
      <c r="S1261" s="73"/>
      <c r="T1261" s="73">
        <f>T1247</f>
        <v>6</v>
      </c>
      <c r="V1261" s="3">
        <f>V1247*4</f>
        <v>216000</v>
      </c>
      <c r="X1261">
        <f t="shared" si="465"/>
        <v>0</v>
      </c>
      <c r="Y1261">
        <f t="shared" si="466"/>
        <v>0</v>
      </c>
      <c r="Z1261">
        <f t="shared" si="467"/>
        <v>0</v>
      </c>
      <c r="AA1261">
        <f t="shared" si="468"/>
        <v>0</v>
      </c>
      <c r="AB1261">
        <f t="shared" si="469"/>
        <v>0</v>
      </c>
      <c r="AC1261">
        <f t="shared" si="470"/>
        <v>0</v>
      </c>
      <c r="AD1261">
        <f t="shared" si="452"/>
        <v>0</v>
      </c>
      <c r="AE1261">
        <f t="shared" si="471"/>
        <v>0</v>
      </c>
      <c r="AF1261" s="3">
        <f t="shared" si="472"/>
        <v>0</v>
      </c>
      <c r="AH1261">
        <f t="shared" si="473"/>
        <v>0</v>
      </c>
    </row>
    <row r="1262" spans="2:34" hidden="1" outlineLevel="2" x14ac:dyDescent="0.25">
      <c r="B1262" t="s">
        <v>489</v>
      </c>
      <c r="C1262" s="73">
        <f>C1248</f>
        <v>3</v>
      </c>
      <c r="D1262" s="73" t="s">
        <v>684</v>
      </c>
      <c r="E1262" s="73">
        <f t="shared" si="490"/>
        <v>5</v>
      </c>
      <c r="F1262" s="73">
        <f t="shared" si="490"/>
        <v>21</v>
      </c>
      <c r="G1262" s="73">
        <f t="shared" si="490"/>
        <v>20</v>
      </c>
      <c r="H1262" s="73">
        <f t="shared" si="490"/>
        <v>0</v>
      </c>
      <c r="M1262" s="2"/>
      <c r="N1262" s="73">
        <f>N1248</f>
        <v>0</v>
      </c>
      <c r="O1262" s="73" t="str">
        <f>O1248</f>
        <v>N</v>
      </c>
      <c r="P1262" s="45" t="str">
        <f t="shared" si="463"/>
        <v>Beide</v>
      </c>
      <c r="Q1262" s="73"/>
      <c r="R1262" s="73"/>
      <c r="S1262" s="73"/>
      <c r="T1262" s="73">
        <f>T1248</f>
        <v>4</v>
      </c>
      <c r="V1262" s="3">
        <f>V1248*4</f>
        <v>240000</v>
      </c>
      <c r="X1262">
        <f t="shared" si="465"/>
        <v>0</v>
      </c>
      <c r="Y1262">
        <f t="shared" si="466"/>
        <v>0</v>
      </c>
      <c r="Z1262">
        <f t="shared" si="467"/>
        <v>0</v>
      </c>
      <c r="AA1262">
        <f t="shared" si="468"/>
        <v>0</v>
      </c>
      <c r="AB1262">
        <f t="shared" si="469"/>
        <v>0</v>
      </c>
      <c r="AC1262">
        <f t="shared" si="470"/>
        <v>0</v>
      </c>
      <c r="AD1262">
        <f t="shared" si="452"/>
        <v>0</v>
      </c>
      <c r="AE1262">
        <f t="shared" si="471"/>
        <v>0</v>
      </c>
      <c r="AF1262" s="3">
        <f t="shared" si="472"/>
        <v>0</v>
      </c>
      <c r="AH1262">
        <f t="shared" si="473"/>
        <v>0</v>
      </c>
    </row>
    <row r="1263" spans="2:34" hidden="1" outlineLevel="2" x14ac:dyDescent="0.25">
      <c r="B1263" t="s">
        <v>695</v>
      </c>
      <c r="C1263" s="73">
        <f>C1247</f>
        <v>3</v>
      </c>
      <c r="D1263" s="73" t="s">
        <v>684</v>
      </c>
      <c r="E1263" s="73">
        <f t="shared" ref="E1263:H1264" si="491">E1247</f>
        <v>10</v>
      </c>
      <c r="F1263" s="73">
        <f t="shared" si="491"/>
        <v>9</v>
      </c>
      <c r="G1263" s="73">
        <f t="shared" si="491"/>
        <v>24</v>
      </c>
      <c r="H1263" s="73">
        <f t="shared" si="491"/>
        <v>0</v>
      </c>
      <c r="M1263" s="2"/>
      <c r="N1263" s="73">
        <f>N1247</f>
        <v>0</v>
      </c>
      <c r="O1263" s="73" t="str">
        <f>O1247</f>
        <v>N</v>
      </c>
      <c r="P1263" s="45" t="str">
        <f t="shared" si="463"/>
        <v>Beide</v>
      </c>
      <c r="Q1263" s="73"/>
      <c r="R1263" s="73"/>
      <c r="S1263" s="73"/>
      <c r="T1263" s="73">
        <f>T1247</f>
        <v>6</v>
      </c>
      <c r="V1263" s="74">
        <f>V1247*2</f>
        <v>108000</v>
      </c>
      <c r="X1263">
        <f t="shared" si="465"/>
        <v>0</v>
      </c>
      <c r="Y1263">
        <f t="shared" si="466"/>
        <v>0</v>
      </c>
      <c r="Z1263">
        <f t="shared" si="467"/>
        <v>0</v>
      </c>
      <c r="AA1263">
        <f t="shared" si="468"/>
        <v>0</v>
      </c>
      <c r="AB1263">
        <f t="shared" si="469"/>
        <v>0</v>
      </c>
      <c r="AC1263">
        <f t="shared" si="470"/>
        <v>0</v>
      </c>
      <c r="AD1263">
        <f t="shared" si="452"/>
        <v>0</v>
      </c>
      <c r="AE1263">
        <f t="shared" si="471"/>
        <v>0</v>
      </c>
      <c r="AF1263" s="3">
        <f t="shared" si="472"/>
        <v>0</v>
      </c>
      <c r="AH1263">
        <f t="shared" si="473"/>
        <v>0</v>
      </c>
    </row>
    <row r="1264" spans="2:34" hidden="1" outlineLevel="2" x14ac:dyDescent="0.25">
      <c r="B1264" t="s">
        <v>696</v>
      </c>
      <c r="C1264" s="73">
        <f>C1248</f>
        <v>3</v>
      </c>
      <c r="D1264" s="73" t="s">
        <v>684</v>
      </c>
      <c r="E1264" s="73">
        <f t="shared" si="491"/>
        <v>5</v>
      </c>
      <c r="F1264" s="73">
        <f t="shared" si="491"/>
        <v>21</v>
      </c>
      <c r="G1264" s="73">
        <f t="shared" si="491"/>
        <v>20</v>
      </c>
      <c r="H1264" s="73">
        <f t="shared" si="491"/>
        <v>0</v>
      </c>
      <c r="M1264" s="2"/>
      <c r="N1264" s="73">
        <f>N1248</f>
        <v>0</v>
      </c>
      <c r="O1264" s="73" t="str">
        <f>O1248</f>
        <v>N</v>
      </c>
      <c r="P1264" s="45" t="str">
        <f t="shared" si="463"/>
        <v>Beide</v>
      </c>
      <c r="Q1264" s="73"/>
      <c r="R1264" s="73"/>
      <c r="S1264" s="73"/>
      <c r="T1264" s="73">
        <f>T1248</f>
        <v>4</v>
      </c>
      <c r="V1264" s="74">
        <f>V1248*2</f>
        <v>120000</v>
      </c>
      <c r="X1264">
        <f t="shared" si="465"/>
        <v>0</v>
      </c>
      <c r="Y1264">
        <f t="shared" si="466"/>
        <v>0</v>
      </c>
      <c r="Z1264">
        <f t="shared" si="467"/>
        <v>0</v>
      </c>
      <c r="AA1264">
        <f t="shared" si="468"/>
        <v>0</v>
      </c>
      <c r="AB1264">
        <f t="shared" si="469"/>
        <v>0</v>
      </c>
      <c r="AC1264">
        <f t="shared" si="470"/>
        <v>0</v>
      </c>
      <c r="AD1264">
        <f t="shared" si="452"/>
        <v>0</v>
      </c>
      <c r="AE1264">
        <f t="shared" si="471"/>
        <v>0</v>
      </c>
      <c r="AF1264" s="3">
        <f t="shared" si="472"/>
        <v>0</v>
      </c>
      <c r="AH1264">
        <f t="shared" si="473"/>
        <v>0</v>
      </c>
    </row>
    <row r="1265" spans="1:34" hidden="1" outlineLevel="2" x14ac:dyDescent="0.25">
      <c r="B1265" t="s">
        <v>490</v>
      </c>
      <c r="C1265" s="73">
        <f>C1247</f>
        <v>3</v>
      </c>
      <c r="D1265" s="73" t="s">
        <v>684</v>
      </c>
      <c r="E1265" s="73">
        <f t="shared" ref="E1265:H1266" si="492">E1247</f>
        <v>10</v>
      </c>
      <c r="F1265" s="73">
        <f t="shared" si="492"/>
        <v>9</v>
      </c>
      <c r="G1265" s="73">
        <f t="shared" si="492"/>
        <v>24</v>
      </c>
      <c r="H1265" s="73">
        <f t="shared" si="492"/>
        <v>0</v>
      </c>
      <c r="M1265" s="2"/>
      <c r="N1265" s="73">
        <f>N1247</f>
        <v>0</v>
      </c>
      <c r="O1265" s="73" t="str">
        <f>O1247</f>
        <v>N</v>
      </c>
      <c r="P1265" s="45" t="str">
        <f t="shared" si="463"/>
        <v>Beide</v>
      </c>
      <c r="Q1265" s="73"/>
      <c r="R1265" s="73"/>
      <c r="S1265" s="73"/>
      <c r="T1265" s="73">
        <f>T1247</f>
        <v>6</v>
      </c>
      <c r="V1265" s="3">
        <f>V1247</f>
        <v>54000</v>
      </c>
      <c r="X1265">
        <f t="shared" si="465"/>
        <v>0</v>
      </c>
      <c r="Y1265">
        <f t="shared" si="466"/>
        <v>0</v>
      </c>
      <c r="Z1265">
        <f t="shared" si="467"/>
        <v>0</v>
      </c>
      <c r="AA1265">
        <f t="shared" si="468"/>
        <v>0</v>
      </c>
      <c r="AB1265">
        <f t="shared" si="469"/>
        <v>0</v>
      </c>
      <c r="AC1265">
        <f t="shared" si="470"/>
        <v>0</v>
      </c>
      <c r="AD1265">
        <f t="shared" si="452"/>
        <v>0</v>
      </c>
      <c r="AE1265">
        <f t="shared" si="471"/>
        <v>0</v>
      </c>
      <c r="AF1265" s="3">
        <f t="shared" si="472"/>
        <v>0</v>
      </c>
      <c r="AH1265">
        <f t="shared" si="473"/>
        <v>0</v>
      </c>
    </row>
    <row r="1266" spans="1:34" hidden="1" outlineLevel="2" x14ac:dyDescent="0.25">
      <c r="B1266" t="s">
        <v>491</v>
      </c>
      <c r="C1266" s="73">
        <f>C1248</f>
        <v>3</v>
      </c>
      <c r="D1266" s="73" t="s">
        <v>684</v>
      </c>
      <c r="E1266" s="73">
        <f t="shared" si="492"/>
        <v>5</v>
      </c>
      <c r="F1266" s="73">
        <f t="shared" si="492"/>
        <v>21</v>
      </c>
      <c r="G1266" s="73">
        <f t="shared" si="492"/>
        <v>20</v>
      </c>
      <c r="H1266" s="73">
        <f t="shared" si="492"/>
        <v>0</v>
      </c>
      <c r="M1266" s="2"/>
      <c r="N1266" s="73">
        <f>N1248</f>
        <v>0</v>
      </c>
      <c r="O1266" s="73" t="str">
        <f>O1248</f>
        <v>N</v>
      </c>
      <c r="P1266" s="45" t="str">
        <f t="shared" si="463"/>
        <v>Beide</v>
      </c>
      <c r="Q1266" s="73"/>
      <c r="R1266" s="73"/>
      <c r="S1266" s="73"/>
      <c r="T1266" s="73">
        <f>T1248</f>
        <v>4</v>
      </c>
      <c r="V1266" s="3">
        <f>V1248</f>
        <v>60000</v>
      </c>
      <c r="X1266">
        <f t="shared" si="465"/>
        <v>0</v>
      </c>
      <c r="Y1266">
        <f t="shared" si="466"/>
        <v>0</v>
      </c>
      <c r="Z1266">
        <f t="shared" si="467"/>
        <v>0</v>
      </c>
      <c r="AA1266">
        <f t="shared" si="468"/>
        <v>0</v>
      </c>
      <c r="AB1266">
        <f t="shared" si="469"/>
        <v>0</v>
      </c>
      <c r="AC1266">
        <f t="shared" si="470"/>
        <v>0</v>
      </c>
      <c r="AD1266">
        <f t="shared" si="452"/>
        <v>0</v>
      </c>
      <c r="AE1266">
        <f t="shared" si="471"/>
        <v>0</v>
      </c>
      <c r="AF1266" s="3">
        <f t="shared" si="472"/>
        <v>0</v>
      </c>
      <c r="AH1266">
        <f t="shared" si="473"/>
        <v>0</v>
      </c>
    </row>
    <row r="1267" spans="1:34" hidden="1" outlineLevel="2" x14ac:dyDescent="0.25">
      <c r="B1267" t="s">
        <v>465</v>
      </c>
      <c r="C1267" s="73">
        <f>C1247</f>
        <v>3</v>
      </c>
      <c r="D1267" s="73" t="s">
        <v>683</v>
      </c>
      <c r="E1267" s="73">
        <f>E1247</f>
        <v>10</v>
      </c>
      <c r="F1267" s="73">
        <f>F1247</f>
        <v>9</v>
      </c>
      <c r="G1267" s="73">
        <f>G1247/2</f>
        <v>12</v>
      </c>
      <c r="H1267" s="73">
        <f>H1247</f>
        <v>0</v>
      </c>
      <c r="M1267" s="2"/>
      <c r="N1267" s="73">
        <f>N1247</f>
        <v>0</v>
      </c>
      <c r="O1267" s="73" t="str">
        <f>O1247</f>
        <v>N</v>
      </c>
      <c r="P1267" s="45" t="str">
        <f t="shared" si="463"/>
        <v>Beide</v>
      </c>
      <c r="Q1267" s="73"/>
      <c r="R1267" s="73"/>
      <c r="S1267" s="73"/>
      <c r="T1267" s="73">
        <f>T1247</f>
        <v>6</v>
      </c>
      <c r="V1267" s="3">
        <f>V1247*2</f>
        <v>108000</v>
      </c>
      <c r="X1267">
        <f t="shared" si="465"/>
        <v>0</v>
      </c>
      <c r="Y1267">
        <f t="shared" si="466"/>
        <v>0</v>
      </c>
      <c r="Z1267">
        <f t="shared" si="467"/>
        <v>0</v>
      </c>
      <c r="AA1267">
        <f t="shared" si="468"/>
        <v>0</v>
      </c>
      <c r="AB1267">
        <f t="shared" si="469"/>
        <v>0</v>
      </c>
      <c r="AC1267">
        <f t="shared" si="470"/>
        <v>0</v>
      </c>
      <c r="AD1267">
        <f t="shared" si="452"/>
        <v>0</v>
      </c>
      <c r="AE1267">
        <f t="shared" si="471"/>
        <v>0</v>
      </c>
      <c r="AF1267" s="3">
        <f t="shared" si="472"/>
        <v>0</v>
      </c>
      <c r="AH1267">
        <f t="shared" si="473"/>
        <v>0</v>
      </c>
    </row>
    <row r="1268" spans="1:34" hidden="1" outlineLevel="2" x14ac:dyDescent="0.25">
      <c r="B1268" t="s">
        <v>478</v>
      </c>
      <c r="C1268" s="73">
        <f>C1248</f>
        <v>3</v>
      </c>
      <c r="D1268" s="73" t="s">
        <v>684</v>
      </c>
      <c r="E1268" s="73">
        <f>E1248</f>
        <v>5</v>
      </c>
      <c r="F1268" s="73">
        <f>F1248</f>
        <v>21</v>
      </c>
      <c r="G1268" s="73">
        <f>G1248</f>
        <v>20</v>
      </c>
      <c r="H1268" s="73">
        <f>H1248</f>
        <v>0</v>
      </c>
      <c r="M1268" s="2"/>
      <c r="N1268" s="73">
        <f>N1248</f>
        <v>0</v>
      </c>
      <c r="O1268" s="73" t="str">
        <f>O1248</f>
        <v>N</v>
      </c>
      <c r="P1268" s="45" t="str">
        <f t="shared" si="463"/>
        <v>Beide</v>
      </c>
      <c r="Q1268" s="73"/>
      <c r="R1268" s="73"/>
      <c r="S1268" s="73"/>
      <c r="T1268" s="73">
        <f>T1248</f>
        <v>4</v>
      </c>
      <c r="V1268" s="3">
        <f>V1248*2</f>
        <v>120000</v>
      </c>
      <c r="X1268">
        <f t="shared" si="465"/>
        <v>0</v>
      </c>
      <c r="Y1268">
        <f t="shared" si="466"/>
        <v>0</v>
      </c>
      <c r="Z1268">
        <f t="shared" si="467"/>
        <v>0</v>
      </c>
      <c r="AA1268">
        <f t="shared" si="468"/>
        <v>0</v>
      </c>
      <c r="AB1268">
        <f t="shared" si="469"/>
        <v>0</v>
      </c>
      <c r="AC1268">
        <f t="shared" si="470"/>
        <v>0</v>
      </c>
      <c r="AD1268">
        <f t="shared" si="452"/>
        <v>0</v>
      </c>
      <c r="AE1268">
        <f t="shared" si="471"/>
        <v>0</v>
      </c>
      <c r="AF1268" s="3">
        <f t="shared" si="472"/>
        <v>0</v>
      </c>
      <c r="AH1268">
        <f t="shared" si="473"/>
        <v>0</v>
      </c>
    </row>
    <row r="1269" spans="1:34" hidden="1" outlineLevel="2" x14ac:dyDescent="0.25">
      <c r="B1269" t="s">
        <v>479</v>
      </c>
      <c r="C1269" s="73">
        <f>C1248</f>
        <v>3</v>
      </c>
      <c r="D1269" s="73" t="s">
        <v>684</v>
      </c>
      <c r="E1269" s="73">
        <f>E1248</f>
        <v>5</v>
      </c>
      <c r="F1269" s="73">
        <f>F1248</f>
        <v>21</v>
      </c>
      <c r="G1269" s="73">
        <f>G1248</f>
        <v>20</v>
      </c>
      <c r="H1269" s="73">
        <f>H1248</f>
        <v>0</v>
      </c>
      <c r="M1269" s="2"/>
      <c r="N1269" s="73">
        <f>N1248</f>
        <v>0</v>
      </c>
      <c r="O1269" s="73" t="str">
        <f>O1248</f>
        <v>N</v>
      </c>
      <c r="P1269" s="45" t="str">
        <f t="shared" si="463"/>
        <v>Beide</v>
      </c>
      <c r="Q1269" s="73"/>
      <c r="R1269" s="73"/>
      <c r="S1269" s="73"/>
      <c r="T1269" s="73">
        <f>T1248</f>
        <v>4</v>
      </c>
      <c r="V1269" s="3">
        <f>V1248*3</f>
        <v>180000</v>
      </c>
      <c r="X1269">
        <f t="shared" si="465"/>
        <v>0</v>
      </c>
      <c r="Y1269">
        <f t="shared" si="466"/>
        <v>0</v>
      </c>
      <c r="Z1269">
        <f t="shared" si="467"/>
        <v>0</v>
      </c>
      <c r="AA1269">
        <f t="shared" si="468"/>
        <v>0</v>
      </c>
      <c r="AB1269">
        <f t="shared" si="469"/>
        <v>0</v>
      </c>
      <c r="AC1269">
        <f t="shared" si="470"/>
        <v>0</v>
      </c>
      <c r="AD1269">
        <f t="shared" si="452"/>
        <v>0</v>
      </c>
      <c r="AE1269">
        <f t="shared" si="471"/>
        <v>0</v>
      </c>
      <c r="AF1269" s="3">
        <f t="shared" si="472"/>
        <v>0</v>
      </c>
      <c r="AH1269">
        <f t="shared" si="473"/>
        <v>0</v>
      </c>
    </row>
    <row r="1270" spans="1:34" hidden="1" outlineLevel="2" x14ac:dyDescent="0.25">
      <c r="B1270" t="s">
        <v>697</v>
      </c>
      <c r="C1270" s="73">
        <f>C1247</f>
        <v>3</v>
      </c>
      <c r="D1270" s="73" t="s">
        <v>683</v>
      </c>
      <c r="E1270" s="73">
        <f t="shared" ref="E1270:H1271" si="493">E1247</f>
        <v>10</v>
      </c>
      <c r="F1270" s="73">
        <f t="shared" si="493"/>
        <v>9</v>
      </c>
      <c r="G1270" s="73">
        <f t="shared" si="493"/>
        <v>24</v>
      </c>
      <c r="H1270" s="73">
        <f t="shared" si="493"/>
        <v>0</v>
      </c>
      <c r="M1270" s="2"/>
      <c r="N1270" s="73">
        <f>N1247</f>
        <v>0</v>
      </c>
      <c r="O1270" s="73" t="str">
        <f>O1247</f>
        <v>N</v>
      </c>
      <c r="P1270" s="45" t="str">
        <f t="shared" si="463"/>
        <v>Beide</v>
      </c>
      <c r="Q1270" s="73"/>
      <c r="R1270" s="73"/>
      <c r="S1270" s="73"/>
      <c r="T1270" s="73">
        <f>T1247</f>
        <v>6</v>
      </c>
      <c r="V1270" s="74">
        <f>V1247*2</f>
        <v>108000</v>
      </c>
      <c r="X1270">
        <f t="shared" si="465"/>
        <v>0</v>
      </c>
      <c r="Y1270">
        <f t="shared" si="466"/>
        <v>0</v>
      </c>
      <c r="Z1270">
        <f t="shared" si="467"/>
        <v>0</v>
      </c>
      <c r="AA1270">
        <f t="shared" si="468"/>
        <v>0</v>
      </c>
      <c r="AB1270">
        <f t="shared" si="469"/>
        <v>0</v>
      </c>
      <c r="AC1270">
        <f t="shared" si="470"/>
        <v>0</v>
      </c>
      <c r="AD1270">
        <f t="shared" si="452"/>
        <v>0</v>
      </c>
      <c r="AE1270">
        <f t="shared" si="471"/>
        <v>0</v>
      </c>
      <c r="AF1270" s="3">
        <f t="shared" si="472"/>
        <v>0</v>
      </c>
      <c r="AH1270">
        <f t="shared" si="473"/>
        <v>0</v>
      </c>
    </row>
    <row r="1271" spans="1:34" hidden="1" outlineLevel="2" x14ac:dyDescent="0.25">
      <c r="B1271" t="s">
        <v>698</v>
      </c>
      <c r="C1271" s="73">
        <f>C1248</f>
        <v>3</v>
      </c>
      <c r="D1271" s="73" t="s">
        <v>683</v>
      </c>
      <c r="E1271" s="73">
        <f t="shared" si="493"/>
        <v>5</v>
      </c>
      <c r="F1271" s="73">
        <f t="shared" si="493"/>
        <v>21</v>
      </c>
      <c r="G1271" s="73">
        <f t="shared" si="493"/>
        <v>20</v>
      </c>
      <c r="H1271" s="73">
        <f t="shared" si="493"/>
        <v>0</v>
      </c>
      <c r="M1271" s="2"/>
      <c r="N1271" s="73">
        <f>N1248</f>
        <v>0</v>
      </c>
      <c r="O1271" s="73" t="str">
        <f>O1248</f>
        <v>N</v>
      </c>
      <c r="P1271" s="45" t="str">
        <f t="shared" si="463"/>
        <v>Beide</v>
      </c>
      <c r="Q1271" s="73"/>
      <c r="R1271" s="73"/>
      <c r="S1271" s="73"/>
      <c r="T1271" s="73">
        <f>T1248</f>
        <v>4</v>
      </c>
      <c r="V1271" s="74">
        <f>V1248*2</f>
        <v>120000</v>
      </c>
      <c r="X1271">
        <f t="shared" si="465"/>
        <v>0</v>
      </c>
      <c r="Y1271">
        <f t="shared" si="466"/>
        <v>0</v>
      </c>
      <c r="Z1271">
        <f t="shared" si="467"/>
        <v>0</v>
      </c>
      <c r="AA1271">
        <f t="shared" si="468"/>
        <v>0</v>
      </c>
      <c r="AB1271">
        <f t="shared" si="469"/>
        <v>0</v>
      </c>
      <c r="AC1271">
        <f t="shared" si="470"/>
        <v>0</v>
      </c>
      <c r="AD1271">
        <f t="shared" si="452"/>
        <v>0</v>
      </c>
      <c r="AE1271">
        <f t="shared" si="471"/>
        <v>0</v>
      </c>
      <c r="AF1271" s="3">
        <f t="shared" si="472"/>
        <v>0</v>
      </c>
      <c r="AH1271">
        <f t="shared" si="473"/>
        <v>0</v>
      </c>
    </row>
    <row r="1272" spans="1:34" hidden="1" outlineLevel="2" x14ac:dyDescent="0.25">
      <c r="B1272" t="s">
        <v>467</v>
      </c>
      <c r="C1272" s="73">
        <f>C1247</f>
        <v>3</v>
      </c>
      <c r="D1272" s="73" t="s">
        <v>684</v>
      </c>
      <c r="E1272" s="73">
        <f>E1247</f>
        <v>10</v>
      </c>
      <c r="F1272" s="73">
        <f>F1247</f>
        <v>9</v>
      </c>
      <c r="G1272" s="73">
        <f>G1247/2</f>
        <v>12</v>
      </c>
      <c r="H1272" s="73">
        <f>H1247</f>
        <v>0</v>
      </c>
      <c r="M1272" s="2"/>
      <c r="N1272" s="73">
        <f>N1247</f>
        <v>0</v>
      </c>
      <c r="O1272" s="73" t="str">
        <f>O1247</f>
        <v>N</v>
      </c>
      <c r="P1272" s="45" t="str">
        <f t="shared" si="463"/>
        <v>Beide</v>
      </c>
      <c r="Q1272" s="73"/>
      <c r="R1272" s="73"/>
      <c r="S1272" s="73"/>
      <c r="T1272" s="73">
        <f>T1247</f>
        <v>6</v>
      </c>
      <c r="V1272" s="3">
        <f>V1247*5</f>
        <v>270000</v>
      </c>
      <c r="X1272">
        <f t="shared" si="465"/>
        <v>0</v>
      </c>
      <c r="Y1272">
        <f t="shared" si="466"/>
        <v>0</v>
      </c>
      <c r="Z1272">
        <f t="shared" si="467"/>
        <v>0</v>
      </c>
      <c r="AA1272">
        <f t="shared" si="468"/>
        <v>0</v>
      </c>
      <c r="AB1272">
        <f t="shared" si="469"/>
        <v>0</v>
      </c>
      <c r="AC1272">
        <f t="shared" si="470"/>
        <v>0</v>
      </c>
      <c r="AD1272">
        <f t="shared" si="452"/>
        <v>0</v>
      </c>
      <c r="AE1272">
        <f t="shared" si="471"/>
        <v>0</v>
      </c>
      <c r="AF1272" s="3">
        <f t="shared" si="472"/>
        <v>0</v>
      </c>
      <c r="AH1272">
        <f t="shared" si="473"/>
        <v>0</v>
      </c>
    </row>
    <row r="1273" spans="1:34" hidden="1" outlineLevel="2" x14ac:dyDescent="0.25">
      <c r="B1273" t="s">
        <v>460</v>
      </c>
      <c r="C1273" s="73">
        <f>C1247</f>
        <v>3</v>
      </c>
      <c r="D1273" s="73" t="s">
        <v>701</v>
      </c>
      <c r="E1273" s="73">
        <f>E1247</f>
        <v>10</v>
      </c>
      <c r="F1273" s="73">
        <f>F1247</f>
        <v>9</v>
      </c>
      <c r="G1273" s="73">
        <f>G1247</f>
        <v>24</v>
      </c>
      <c r="H1273" s="73">
        <f>H1247</f>
        <v>0</v>
      </c>
      <c r="M1273" s="2"/>
      <c r="N1273" s="73">
        <f>N1247</f>
        <v>0</v>
      </c>
      <c r="O1273" s="73" t="str">
        <f>O1247</f>
        <v>N</v>
      </c>
      <c r="P1273" s="45" t="str">
        <f t="shared" si="463"/>
        <v>Beide</v>
      </c>
      <c r="Q1273" s="73"/>
      <c r="R1273" s="73"/>
      <c r="S1273" s="73"/>
      <c r="T1273" s="73">
        <f>T1247</f>
        <v>6</v>
      </c>
      <c r="V1273" s="3">
        <f>V1247*2</f>
        <v>108000</v>
      </c>
      <c r="X1273">
        <f t="shared" si="465"/>
        <v>0</v>
      </c>
      <c r="Y1273">
        <f t="shared" si="466"/>
        <v>0</v>
      </c>
      <c r="Z1273">
        <f t="shared" si="467"/>
        <v>0</v>
      </c>
      <c r="AA1273">
        <f t="shared" si="468"/>
        <v>0</v>
      </c>
      <c r="AB1273">
        <f t="shared" si="469"/>
        <v>0</v>
      </c>
      <c r="AC1273">
        <f t="shared" si="470"/>
        <v>0</v>
      </c>
      <c r="AD1273">
        <f t="shared" si="452"/>
        <v>0</v>
      </c>
      <c r="AE1273">
        <f t="shared" si="471"/>
        <v>0</v>
      </c>
      <c r="AF1273" s="3">
        <f t="shared" si="472"/>
        <v>0</v>
      </c>
      <c r="AH1273">
        <f t="shared" si="473"/>
        <v>0</v>
      </c>
    </row>
    <row r="1274" spans="1:34" hidden="1" outlineLevel="2" x14ac:dyDescent="0.25">
      <c r="B1274" t="s">
        <v>492</v>
      </c>
      <c r="C1274" s="73">
        <f>C1247</f>
        <v>3</v>
      </c>
      <c r="D1274" s="73" t="s">
        <v>684</v>
      </c>
      <c r="E1274" s="73">
        <f>E1247</f>
        <v>10</v>
      </c>
      <c r="F1274" s="73">
        <f>F1247</f>
        <v>9</v>
      </c>
      <c r="G1274" s="73">
        <f>G1247/2</f>
        <v>12</v>
      </c>
      <c r="H1274" s="73">
        <f>H1247</f>
        <v>0</v>
      </c>
      <c r="M1274" s="2"/>
      <c r="N1274" s="73">
        <f>N1247</f>
        <v>0</v>
      </c>
      <c r="O1274" s="73" t="str">
        <f>O1247</f>
        <v>N</v>
      </c>
      <c r="P1274" s="45" t="str">
        <f t="shared" si="463"/>
        <v>Beide</v>
      </c>
      <c r="Q1274" s="73"/>
      <c r="R1274" s="73"/>
      <c r="S1274" s="73"/>
      <c r="T1274" s="73">
        <f>T1247</f>
        <v>6</v>
      </c>
      <c r="V1274" s="3">
        <f>V1247*2</f>
        <v>108000</v>
      </c>
      <c r="X1274">
        <f t="shared" si="465"/>
        <v>0</v>
      </c>
      <c r="Y1274">
        <f t="shared" si="466"/>
        <v>0</v>
      </c>
      <c r="Z1274">
        <f t="shared" si="467"/>
        <v>0</v>
      </c>
      <c r="AA1274">
        <f t="shared" si="468"/>
        <v>0</v>
      </c>
      <c r="AB1274">
        <f t="shared" si="469"/>
        <v>0</v>
      </c>
      <c r="AC1274">
        <f t="shared" si="470"/>
        <v>0</v>
      </c>
      <c r="AD1274">
        <f t="shared" si="452"/>
        <v>0</v>
      </c>
      <c r="AE1274">
        <f t="shared" si="471"/>
        <v>0</v>
      </c>
      <c r="AF1274" s="3">
        <f t="shared" si="472"/>
        <v>0</v>
      </c>
      <c r="AH1274">
        <f t="shared" si="473"/>
        <v>0</v>
      </c>
    </row>
    <row r="1275" spans="1:34" hidden="1" outlineLevel="2" x14ac:dyDescent="0.25">
      <c r="B1275" t="s">
        <v>493</v>
      </c>
      <c r="C1275" s="73">
        <f>C1248</f>
        <v>3</v>
      </c>
      <c r="D1275" s="73" t="s">
        <v>684</v>
      </c>
      <c r="E1275" s="73">
        <f>E1248</f>
        <v>5</v>
      </c>
      <c r="F1275" s="73">
        <f>F1248</f>
        <v>21</v>
      </c>
      <c r="G1275" s="73">
        <f>G1248/2</f>
        <v>10</v>
      </c>
      <c r="H1275" s="73">
        <f>H1248</f>
        <v>0</v>
      </c>
      <c r="M1275" s="2"/>
      <c r="N1275" s="73">
        <f>N1248</f>
        <v>0</v>
      </c>
      <c r="O1275" s="73" t="str">
        <f>O1248</f>
        <v>N</v>
      </c>
      <c r="P1275" s="45" t="str">
        <f t="shared" si="463"/>
        <v>Beide</v>
      </c>
      <c r="Q1275" s="73"/>
      <c r="R1275" s="73"/>
      <c r="S1275" s="73"/>
      <c r="T1275" s="73">
        <f>T1248</f>
        <v>4</v>
      </c>
      <c r="V1275" s="3">
        <f>V1248*2</f>
        <v>120000</v>
      </c>
      <c r="X1275">
        <f t="shared" si="465"/>
        <v>0</v>
      </c>
      <c r="Y1275">
        <f t="shared" si="466"/>
        <v>0</v>
      </c>
      <c r="Z1275">
        <f t="shared" si="467"/>
        <v>0</v>
      </c>
      <c r="AA1275">
        <f t="shared" si="468"/>
        <v>0</v>
      </c>
      <c r="AB1275">
        <f t="shared" si="469"/>
        <v>0</v>
      </c>
      <c r="AC1275">
        <f t="shared" si="470"/>
        <v>0</v>
      </c>
      <c r="AD1275">
        <f t="shared" si="452"/>
        <v>0</v>
      </c>
      <c r="AE1275">
        <f t="shared" si="471"/>
        <v>0</v>
      </c>
      <c r="AF1275" s="3">
        <f t="shared" si="472"/>
        <v>0</v>
      </c>
      <c r="AH1275">
        <f t="shared" si="473"/>
        <v>0</v>
      </c>
    </row>
    <row r="1276" spans="1:34" s="25" customFormat="1" hidden="1" outlineLevel="1" collapsed="1" x14ac:dyDescent="0.25">
      <c r="A1276" s="25" t="s">
        <v>434</v>
      </c>
      <c r="B1276" s="25" t="s">
        <v>483</v>
      </c>
      <c r="C1276" s="45">
        <v>4</v>
      </c>
      <c r="D1276" s="45" t="s">
        <v>684</v>
      </c>
      <c r="E1276" s="45">
        <v>14</v>
      </c>
      <c r="F1276" s="45">
        <v>9</v>
      </c>
      <c r="G1276" s="45">
        <v>17</v>
      </c>
      <c r="H1276" s="45">
        <v>0</v>
      </c>
      <c r="I1276" s="2"/>
      <c r="J1276" s="2"/>
      <c r="K1276" s="2"/>
      <c r="L1276" s="2"/>
      <c r="M1276" s="2"/>
      <c r="N1276" s="45">
        <v>0</v>
      </c>
      <c r="O1276" s="45" t="s">
        <v>636</v>
      </c>
      <c r="P1276" s="45" t="str">
        <f t="shared" si="463"/>
        <v>Beide</v>
      </c>
      <c r="Q1276" s="45">
        <v>5.5</v>
      </c>
      <c r="R1276" s="45">
        <v>5</v>
      </c>
      <c r="S1276" s="45">
        <v>81</v>
      </c>
      <c r="T1276" s="45">
        <v>8</v>
      </c>
      <c r="U1276" s="48">
        <v>205000</v>
      </c>
      <c r="V1276" s="48">
        <v>54000</v>
      </c>
      <c r="X1276" s="25">
        <f t="shared" si="465"/>
        <v>0</v>
      </c>
      <c r="Y1276" s="25">
        <f t="shared" si="466"/>
        <v>0</v>
      </c>
      <c r="Z1276" s="25">
        <f t="shared" si="467"/>
        <v>0</v>
      </c>
      <c r="AA1276" s="25">
        <f t="shared" si="468"/>
        <v>0</v>
      </c>
      <c r="AB1276" s="25">
        <f t="shared" si="469"/>
        <v>0</v>
      </c>
      <c r="AC1276" s="25">
        <f t="shared" si="470"/>
        <v>0</v>
      </c>
      <c r="AD1276" s="25">
        <f t="shared" si="452"/>
        <v>0</v>
      </c>
      <c r="AE1276" s="25">
        <f t="shared" si="471"/>
        <v>0</v>
      </c>
      <c r="AF1276" s="48">
        <f t="shared" si="472"/>
        <v>0</v>
      </c>
      <c r="AH1276" s="25">
        <f t="shared" si="473"/>
        <v>0</v>
      </c>
    </row>
    <row r="1277" spans="1:34" hidden="1" outlineLevel="2" x14ac:dyDescent="0.25">
      <c r="B1277" t="s">
        <v>484</v>
      </c>
      <c r="C1277" s="73">
        <v>4</v>
      </c>
      <c r="D1277" s="73" t="s">
        <v>684</v>
      </c>
      <c r="E1277" s="73">
        <v>7</v>
      </c>
      <c r="F1277" s="73">
        <v>21</v>
      </c>
      <c r="G1277" s="73">
        <v>14</v>
      </c>
      <c r="H1277" s="73">
        <v>0</v>
      </c>
      <c r="M1277" s="2"/>
      <c r="N1277" s="73">
        <f>N1276</f>
        <v>0</v>
      </c>
      <c r="O1277" s="73" t="str">
        <f>O1276</f>
        <v>N</v>
      </c>
      <c r="P1277" s="45" t="str">
        <f t="shared" si="463"/>
        <v>Beide</v>
      </c>
      <c r="Q1277" s="73"/>
      <c r="R1277" s="73"/>
      <c r="S1277" s="73"/>
      <c r="T1277" s="73">
        <v>4</v>
      </c>
      <c r="V1277" s="3">
        <v>60000</v>
      </c>
      <c r="X1277">
        <f t="shared" si="465"/>
        <v>0</v>
      </c>
      <c r="Y1277">
        <f t="shared" si="466"/>
        <v>0</v>
      </c>
      <c r="Z1277">
        <f t="shared" si="467"/>
        <v>0</v>
      </c>
      <c r="AA1277">
        <f t="shared" si="468"/>
        <v>0</v>
      </c>
      <c r="AB1277">
        <f t="shared" si="469"/>
        <v>0</v>
      </c>
      <c r="AC1277">
        <f t="shared" si="470"/>
        <v>0</v>
      </c>
      <c r="AD1277">
        <f t="shared" si="452"/>
        <v>0</v>
      </c>
      <c r="AE1277">
        <f t="shared" si="471"/>
        <v>0</v>
      </c>
      <c r="AF1277" s="3">
        <f t="shared" si="472"/>
        <v>0</v>
      </c>
      <c r="AH1277">
        <f t="shared" si="473"/>
        <v>0</v>
      </c>
    </row>
    <row r="1278" spans="1:34" hidden="1" outlineLevel="2" x14ac:dyDescent="0.25">
      <c r="B1278" t="s">
        <v>699</v>
      </c>
      <c r="C1278" s="73">
        <f>C1276</f>
        <v>4</v>
      </c>
      <c r="D1278" s="73" t="s">
        <v>693</v>
      </c>
      <c r="E1278" s="73">
        <f t="shared" ref="E1278:H1279" si="494">E1276</f>
        <v>14</v>
      </c>
      <c r="F1278" s="73">
        <f t="shared" si="494"/>
        <v>9</v>
      </c>
      <c r="G1278" s="73">
        <f t="shared" si="494"/>
        <v>17</v>
      </c>
      <c r="H1278" s="73">
        <f t="shared" si="494"/>
        <v>0</v>
      </c>
      <c r="M1278" s="2"/>
      <c r="N1278" s="73">
        <f>N1276</f>
        <v>0</v>
      </c>
      <c r="O1278" s="73" t="str">
        <f>O1276</f>
        <v>N</v>
      </c>
      <c r="P1278" s="45" t="str">
        <f t="shared" si="463"/>
        <v>Beide</v>
      </c>
      <c r="Q1278" s="73"/>
      <c r="R1278" s="73"/>
      <c r="S1278" s="73"/>
      <c r="T1278" s="73">
        <f>T1276</f>
        <v>8</v>
      </c>
      <c r="V1278" s="74">
        <f>V1276*3</f>
        <v>162000</v>
      </c>
      <c r="X1278">
        <f t="shared" si="465"/>
        <v>0</v>
      </c>
      <c r="Y1278">
        <f t="shared" si="466"/>
        <v>0</v>
      </c>
      <c r="Z1278">
        <f t="shared" si="467"/>
        <v>0</v>
      </c>
      <c r="AA1278">
        <f t="shared" si="468"/>
        <v>0</v>
      </c>
      <c r="AB1278">
        <f t="shared" si="469"/>
        <v>0</v>
      </c>
      <c r="AC1278">
        <f t="shared" si="470"/>
        <v>0</v>
      </c>
      <c r="AD1278">
        <f t="shared" si="452"/>
        <v>0</v>
      </c>
      <c r="AE1278">
        <f t="shared" si="471"/>
        <v>0</v>
      </c>
      <c r="AF1278" s="3">
        <f t="shared" si="472"/>
        <v>0</v>
      </c>
      <c r="AH1278">
        <f t="shared" si="473"/>
        <v>0</v>
      </c>
    </row>
    <row r="1279" spans="1:34" hidden="1" outlineLevel="2" x14ac:dyDescent="0.25">
      <c r="B1279" t="s">
        <v>700</v>
      </c>
      <c r="C1279" s="73">
        <f>C1277</f>
        <v>4</v>
      </c>
      <c r="D1279" s="73" t="s">
        <v>693</v>
      </c>
      <c r="E1279" s="73">
        <f t="shared" si="494"/>
        <v>7</v>
      </c>
      <c r="F1279" s="73">
        <f t="shared" si="494"/>
        <v>21</v>
      </c>
      <c r="G1279" s="73">
        <f t="shared" si="494"/>
        <v>14</v>
      </c>
      <c r="H1279" s="73">
        <f t="shared" si="494"/>
        <v>0</v>
      </c>
      <c r="M1279" s="2"/>
      <c r="N1279" s="73">
        <f>N1277</f>
        <v>0</v>
      </c>
      <c r="O1279" s="73" t="str">
        <f>O1277</f>
        <v>N</v>
      </c>
      <c r="P1279" s="45" t="str">
        <f t="shared" si="463"/>
        <v>Beide</v>
      </c>
      <c r="Q1279" s="73"/>
      <c r="R1279" s="73"/>
      <c r="S1279" s="73"/>
      <c r="T1279" s="73">
        <f>T1277</f>
        <v>4</v>
      </c>
      <c r="V1279" s="74">
        <f>V1277*3</f>
        <v>180000</v>
      </c>
      <c r="X1279">
        <f t="shared" si="465"/>
        <v>0</v>
      </c>
      <c r="Y1279">
        <f t="shared" si="466"/>
        <v>0</v>
      </c>
      <c r="Z1279">
        <f t="shared" si="467"/>
        <v>0</v>
      </c>
      <c r="AA1279">
        <f t="shared" si="468"/>
        <v>0</v>
      </c>
      <c r="AB1279">
        <f t="shared" si="469"/>
        <v>0</v>
      </c>
      <c r="AC1279">
        <f t="shared" si="470"/>
        <v>0</v>
      </c>
      <c r="AD1279">
        <f t="shared" si="452"/>
        <v>0</v>
      </c>
      <c r="AE1279">
        <f t="shared" si="471"/>
        <v>0</v>
      </c>
      <c r="AF1279" s="3">
        <f t="shared" si="472"/>
        <v>0</v>
      </c>
      <c r="AH1279">
        <f t="shared" si="473"/>
        <v>0</v>
      </c>
    </row>
    <row r="1280" spans="1:34" hidden="1" outlineLevel="2" x14ac:dyDescent="0.25">
      <c r="B1280" t="s">
        <v>279</v>
      </c>
      <c r="C1280" s="73">
        <f>C1277</f>
        <v>4</v>
      </c>
      <c r="D1280" s="73" t="s">
        <v>683</v>
      </c>
      <c r="E1280" s="73">
        <f t="shared" ref="E1280:H1280" si="495">E1277</f>
        <v>7</v>
      </c>
      <c r="F1280" s="73">
        <f t="shared" si="495"/>
        <v>21</v>
      </c>
      <c r="G1280" s="73">
        <f t="shared" si="495"/>
        <v>14</v>
      </c>
      <c r="H1280" s="73">
        <f t="shared" si="495"/>
        <v>0</v>
      </c>
      <c r="M1280" s="2"/>
      <c r="N1280" s="73">
        <f t="shared" ref="N1280:O1280" si="496">N1277</f>
        <v>0</v>
      </c>
      <c r="O1280" s="73" t="str">
        <f t="shared" si="496"/>
        <v>N</v>
      </c>
      <c r="P1280" s="45" t="str">
        <f t="shared" si="463"/>
        <v>Beide</v>
      </c>
      <c r="Q1280" s="73"/>
      <c r="R1280" s="73"/>
      <c r="S1280" s="73"/>
      <c r="T1280" s="73">
        <f>T1276</f>
        <v>8</v>
      </c>
      <c r="V1280" s="74">
        <f>V1277*1.5</f>
        <v>90000</v>
      </c>
      <c r="X1280">
        <f t="shared" si="465"/>
        <v>0</v>
      </c>
      <c r="Y1280">
        <f t="shared" si="466"/>
        <v>0</v>
      </c>
      <c r="Z1280">
        <f t="shared" si="467"/>
        <v>0</v>
      </c>
      <c r="AA1280">
        <f t="shared" si="468"/>
        <v>0</v>
      </c>
      <c r="AB1280">
        <f t="shared" si="469"/>
        <v>0</v>
      </c>
      <c r="AC1280">
        <f t="shared" si="470"/>
        <v>0</v>
      </c>
      <c r="AD1280">
        <f t="shared" si="452"/>
        <v>0</v>
      </c>
      <c r="AE1280">
        <f t="shared" si="471"/>
        <v>0</v>
      </c>
      <c r="AF1280" s="3">
        <f t="shared" si="472"/>
        <v>0</v>
      </c>
      <c r="AH1280">
        <f t="shared" si="473"/>
        <v>0</v>
      </c>
    </row>
    <row r="1281" spans="2:34" hidden="1" outlineLevel="2" x14ac:dyDescent="0.25">
      <c r="B1281" t="s">
        <v>473</v>
      </c>
      <c r="C1281" s="73">
        <f>C1277</f>
        <v>4</v>
      </c>
      <c r="D1281" s="73" t="s">
        <v>684</v>
      </c>
      <c r="E1281" s="73">
        <f>E1277</f>
        <v>7</v>
      </c>
      <c r="F1281" s="73">
        <f>F1277</f>
        <v>21</v>
      </c>
      <c r="G1281" s="73">
        <f>G1277</f>
        <v>14</v>
      </c>
      <c r="H1281" s="73">
        <f>H1277</f>
        <v>0</v>
      </c>
      <c r="M1281" s="2"/>
      <c r="N1281" s="73">
        <f>N1277</f>
        <v>0</v>
      </c>
      <c r="O1281" s="73" t="str">
        <f>O1277</f>
        <v>N</v>
      </c>
      <c r="P1281" s="45" t="str">
        <f t="shared" si="463"/>
        <v>Beide</v>
      </c>
      <c r="Q1281" s="73"/>
      <c r="R1281" s="73"/>
      <c r="S1281" s="73"/>
      <c r="T1281" s="73">
        <f>T1277</f>
        <v>4</v>
      </c>
      <c r="V1281" s="74">
        <f>V1277*2</f>
        <v>120000</v>
      </c>
      <c r="X1281">
        <f t="shared" si="465"/>
        <v>0</v>
      </c>
      <c r="Y1281">
        <f t="shared" si="466"/>
        <v>0</v>
      </c>
      <c r="Z1281">
        <f t="shared" si="467"/>
        <v>0</v>
      </c>
      <c r="AA1281">
        <f t="shared" si="468"/>
        <v>0</v>
      </c>
      <c r="AB1281">
        <f t="shared" si="469"/>
        <v>0</v>
      </c>
      <c r="AC1281">
        <f t="shared" si="470"/>
        <v>0</v>
      </c>
      <c r="AD1281">
        <f t="shared" si="452"/>
        <v>0</v>
      </c>
      <c r="AE1281">
        <f t="shared" si="471"/>
        <v>0</v>
      </c>
      <c r="AF1281" s="3">
        <f t="shared" si="472"/>
        <v>0</v>
      </c>
      <c r="AH1281">
        <f t="shared" si="473"/>
        <v>0</v>
      </c>
    </row>
    <row r="1282" spans="2:34" hidden="1" outlineLevel="2" x14ac:dyDescent="0.25">
      <c r="B1282" t="s">
        <v>476</v>
      </c>
      <c r="C1282" s="73">
        <f>C1277</f>
        <v>4</v>
      </c>
      <c r="D1282" s="73" t="s">
        <v>684</v>
      </c>
      <c r="E1282" s="73">
        <f>E1277</f>
        <v>7</v>
      </c>
      <c r="F1282" s="73">
        <f>F1277</f>
        <v>21</v>
      </c>
      <c r="G1282" s="73">
        <f>G1277/2</f>
        <v>7</v>
      </c>
      <c r="H1282" s="73">
        <f>H1277</f>
        <v>0</v>
      </c>
      <c r="M1282" s="2"/>
      <c r="N1282" s="73">
        <f>N1277</f>
        <v>0</v>
      </c>
      <c r="O1282" s="73" t="str">
        <f>O1277</f>
        <v>N</v>
      </c>
      <c r="P1282" s="45" t="str">
        <f t="shared" si="463"/>
        <v>Beide</v>
      </c>
      <c r="Q1282" s="73"/>
      <c r="R1282" s="73"/>
      <c r="S1282" s="73"/>
      <c r="T1282" s="73">
        <f>T1277</f>
        <v>4</v>
      </c>
      <c r="V1282" s="74">
        <f>V1277*3</f>
        <v>180000</v>
      </c>
      <c r="X1282">
        <f t="shared" si="465"/>
        <v>0</v>
      </c>
      <c r="Y1282">
        <f t="shared" si="466"/>
        <v>0</v>
      </c>
      <c r="Z1282">
        <f t="shared" si="467"/>
        <v>0</v>
      </c>
      <c r="AA1282">
        <f t="shared" si="468"/>
        <v>0</v>
      </c>
      <c r="AB1282">
        <f t="shared" si="469"/>
        <v>0</v>
      </c>
      <c r="AC1282">
        <f t="shared" si="470"/>
        <v>0</v>
      </c>
      <c r="AD1282">
        <f t="shared" si="452"/>
        <v>0</v>
      </c>
      <c r="AE1282">
        <f t="shared" si="471"/>
        <v>0</v>
      </c>
      <c r="AF1282" s="3">
        <f t="shared" si="472"/>
        <v>0</v>
      </c>
      <c r="AH1282">
        <f t="shared" si="473"/>
        <v>0</v>
      </c>
    </row>
    <row r="1283" spans="2:34" hidden="1" outlineLevel="2" x14ac:dyDescent="0.25">
      <c r="B1283" t="s">
        <v>475</v>
      </c>
      <c r="C1283" s="73">
        <f>C1277</f>
        <v>4</v>
      </c>
      <c r="D1283" s="73" t="s">
        <v>684</v>
      </c>
      <c r="E1283" s="73">
        <f>E1277</f>
        <v>7</v>
      </c>
      <c r="F1283" s="73">
        <f>F1277</f>
        <v>21</v>
      </c>
      <c r="G1283" s="73">
        <f>G1277/2</f>
        <v>7</v>
      </c>
      <c r="H1283" s="73">
        <f>H1277</f>
        <v>0</v>
      </c>
      <c r="M1283" s="2"/>
      <c r="N1283" s="73">
        <f>N1277</f>
        <v>0</v>
      </c>
      <c r="O1283" s="73" t="str">
        <f>O1277</f>
        <v>N</v>
      </c>
      <c r="P1283" s="45" t="str">
        <f t="shared" si="463"/>
        <v>Beide</v>
      </c>
      <c r="Q1283" s="73"/>
      <c r="R1283" s="73"/>
      <c r="S1283" s="73"/>
      <c r="T1283" s="73">
        <f>T1277</f>
        <v>4</v>
      </c>
      <c r="V1283" s="74">
        <f>V1277</f>
        <v>60000</v>
      </c>
      <c r="X1283">
        <f t="shared" ref="X1283:X1286" si="497">C1283*(I1283+J1283+K1283+L1283)/(1+H1283)</f>
        <v>0</v>
      </c>
      <c r="Y1283">
        <f t="shared" ref="Y1283:Y1286" si="498">Q1283*(I1283+J1283)+M1283/G1283</f>
        <v>0</v>
      </c>
      <c r="Z1283">
        <f t="shared" ref="Z1283:Z1286" si="499">R1283*(I1283+J1283)+M1283/G1283</f>
        <v>0</v>
      </c>
      <c r="AA1283">
        <f t="shared" ref="AA1283:AA1286" si="500">S1283*(I1283+J1283+K1283+L1283)+T1283*(M1283/G1283)</f>
        <v>0</v>
      </c>
      <c r="AB1283">
        <f t="shared" ref="AB1283:AB1286" si="501">15*M1283/G1283</f>
        <v>0</v>
      </c>
      <c r="AC1283">
        <f t="shared" ref="AC1283:AC1286" si="502">E1283*(I1283+J1283+K1283+L1283)/(H1283+1)</f>
        <v>0</v>
      </c>
      <c r="AD1283">
        <f t="shared" si="452"/>
        <v>0</v>
      </c>
      <c r="AE1283">
        <f t="shared" ref="AE1283:AE1286" si="503">IF(AD1283&gt;0,S1283*(I1283+J1283)*0.25,0)</f>
        <v>0</v>
      </c>
      <c r="AF1283" s="3">
        <f t="shared" ref="AF1283:AF1286" si="504">U1283*(I1283+J1283+K1283+L1283)+V1283/G1283*M1283</f>
        <v>0</v>
      </c>
      <c r="AH1283">
        <f t="shared" ref="AH1283:AH1286" si="505">(K1283+L1283)*Q1283*1.1</f>
        <v>0</v>
      </c>
    </row>
    <row r="1284" spans="2:34" hidden="1" outlineLevel="2" x14ac:dyDescent="0.25">
      <c r="B1284" t="s">
        <v>474</v>
      </c>
      <c r="C1284" s="73">
        <f>C1277</f>
        <v>4</v>
      </c>
      <c r="D1284" s="73" t="s">
        <v>684</v>
      </c>
      <c r="E1284" s="73">
        <f>E1277</f>
        <v>7</v>
      </c>
      <c r="F1284" s="73">
        <f>F1277</f>
        <v>21</v>
      </c>
      <c r="G1284" s="73">
        <f>G1277/2</f>
        <v>7</v>
      </c>
      <c r="H1284" s="73">
        <f>H1277</f>
        <v>0</v>
      </c>
      <c r="M1284" s="2"/>
      <c r="N1284" s="73">
        <f>N1277</f>
        <v>0</v>
      </c>
      <c r="O1284" s="73" t="str">
        <f>O1277</f>
        <v>N</v>
      </c>
      <c r="P1284" s="45" t="str">
        <f t="shared" si="463"/>
        <v>Beide</v>
      </c>
      <c r="Q1284" s="73"/>
      <c r="R1284" s="73"/>
      <c r="S1284" s="73"/>
      <c r="T1284" s="73">
        <f>T1277</f>
        <v>4</v>
      </c>
      <c r="V1284" s="74">
        <f>V1277*4</f>
        <v>240000</v>
      </c>
      <c r="X1284">
        <f t="shared" si="497"/>
        <v>0</v>
      </c>
      <c r="Y1284">
        <f t="shared" si="498"/>
        <v>0</v>
      </c>
      <c r="Z1284">
        <f t="shared" si="499"/>
        <v>0</v>
      </c>
      <c r="AA1284">
        <f t="shared" si="500"/>
        <v>0</v>
      </c>
      <c r="AB1284">
        <f t="shared" si="501"/>
        <v>0</v>
      </c>
      <c r="AC1284">
        <f t="shared" si="502"/>
        <v>0</v>
      </c>
      <c r="AD1284">
        <f t="shared" si="452"/>
        <v>0</v>
      </c>
      <c r="AE1284">
        <f t="shared" si="503"/>
        <v>0</v>
      </c>
      <c r="AF1284" s="3">
        <f t="shared" si="504"/>
        <v>0</v>
      </c>
      <c r="AH1284">
        <f t="shared" si="505"/>
        <v>0</v>
      </c>
    </row>
    <row r="1285" spans="2:34" hidden="1" outlineLevel="2" x14ac:dyDescent="0.25">
      <c r="B1285" t="s">
        <v>480</v>
      </c>
      <c r="C1285" s="73">
        <f>C1277</f>
        <v>4</v>
      </c>
      <c r="D1285" s="73" t="s">
        <v>684</v>
      </c>
      <c r="E1285" s="73">
        <f>E1277</f>
        <v>7</v>
      </c>
      <c r="F1285" s="73">
        <f>F1277</f>
        <v>21</v>
      </c>
      <c r="G1285" s="73">
        <f>G1277/2</f>
        <v>7</v>
      </c>
      <c r="H1285" s="73">
        <f>H1277</f>
        <v>0</v>
      </c>
      <c r="M1285" s="2"/>
      <c r="N1285" s="73">
        <f>N1277</f>
        <v>0</v>
      </c>
      <c r="O1285" s="73" t="str">
        <f>O1277</f>
        <v>N</v>
      </c>
      <c r="P1285" s="45" t="str">
        <f t="shared" si="463"/>
        <v>Beide</v>
      </c>
      <c r="Q1285" s="73"/>
      <c r="R1285" s="73"/>
      <c r="S1285" s="73"/>
      <c r="T1285" s="73">
        <f>T1277</f>
        <v>4</v>
      </c>
      <c r="V1285" s="74">
        <f>V1277*2.5</f>
        <v>150000</v>
      </c>
      <c r="X1285">
        <f t="shared" si="497"/>
        <v>0</v>
      </c>
      <c r="Y1285">
        <f t="shared" si="498"/>
        <v>0</v>
      </c>
      <c r="Z1285">
        <f t="shared" si="499"/>
        <v>0</v>
      </c>
      <c r="AA1285">
        <f t="shared" si="500"/>
        <v>0</v>
      </c>
      <c r="AB1285">
        <f t="shared" si="501"/>
        <v>0</v>
      </c>
      <c r="AC1285">
        <f t="shared" si="502"/>
        <v>0</v>
      </c>
      <c r="AD1285">
        <f t="shared" si="452"/>
        <v>0</v>
      </c>
      <c r="AE1285">
        <f t="shared" si="503"/>
        <v>0</v>
      </c>
      <c r="AF1285" s="3">
        <f t="shared" si="504"/>
        <v>0</v>
      </c>
      <c r="AH1285">
        <f t="shared" si="505"/>
        <v>0</v>
      </c>
    </row>
    <row r="1286" spans="2:34" hidden="1" outlineLevel="2" x14ac:dyDescent="0.25">
      <c r="B1286" t="s">
        <v>481</v>
      </c>
      <c r="C1286" s="73">
        <f>C1277</f>
        <v>4</v>
      </c>
      <c r="D1286" s="73" t="s">
        <v>684</v>
      </c>
      <c r="E1286" s="73">
        <f>E1277</f>
        <v>7</v>
      </c>
      <c r="F1286" s="73">
        <f>F1277</f>
        <v>21</v>
      </c>
      <c r="G1286" s="73">
        <f>G1277/2</f>
        <v>7</v>
      </c>
      <c r="H1286" s="73">
        <f>H1277</f>
        <v>0</v>
      </c>
      <c r="M1286" s="2"/>
      <c r="N1286" s="73">
        <f>N1277</f>
        <v>0</v>
      </c>
      <c r="O1286" s="73" t="str">
        <f>O1277</f>
        <v>N</v>
      </c>
      <c r="P1286" s="45" t="str">
        <f t="shared" si="463"/>
        <v>Beide</v>
      </c>
      <c r="Q1286" s="73"/>
      <c r="R1286" s="73"/>
      <c r="S1286" s="73"/>
      <c r="T1286" s="73">
        <f>T1277</f>
        <v>4</v>
      </c>
      <c r="V1286" s="74">
        <f>V1277*2</f>
        <v>120000</v>
      </c>
      <c r="X1286">
        <f t="shared" si="497"/>
        <v>0</v>
      </c>
      <c r="Y1286">
        <f t="shared" si="498"/>
        <v>0</v>
      </c>
      <c r="Z1286">
        <f t="shared" si="499"/>
        <v>0</v>
      </c>
      <c r="AA1286">
        <f t="shared" si="500"/>
        <v>0</v>
      </c>
      <c r="AB1286">
        <f t="shared" si="501"/>
        <v>0</v>
      </c>
      <c r="AC1286">
        <f t="shared" si="502"/>
        <v>0</v>
      </c>
      <c r="AD1286">
        <f t="shared" si="452"/>
        <v>0</v>
      </c>
      <c r="AE1286">
        <f t="shared" si="503"/>
        <v>0</v>
      </c>
      <c r="AF1286" s="3">
        <f t="shared" si="504"/>
        <v>0</v>
      </c>
      <c r="AH1286">
        <f t="shared" si="505"/>
        <v>0</v>
      </c>
    </row>
    <row r="1287" spans="2:34" hidden="1" outlineLevel="2" x14ac:dyDescent="0.25">
      <c r="B1287" t="s">
        <v>485</v>
      </c>
      <c r="C1287" s="73">
        <f>C1276</f>
        <v>4</v>
      </c>
      <c r="D1287" s="73" t="s">
        <v>684</v>
      </c>
      <c r="E1287" s="73">
        <f>E1276</f>
        <v>14</v>
      </c>
      <c r="F1287" s="73">
        <f>F1276</f>
        <v>9</v>
      </c>
      <c r="G1287" s="73">
        <f>G1276</f>
        <v>17</v>
      </c>
      <c r="H1287" s="73">
        <f>H1276</f>
        <v>0</v>
      </c>
      <c r="M1287" s="2"/>
      <c r="N1287" s="73">
        <f>N1276</f>
        <v>0</v>
      </c>
      <c r="O1287" s="73" t="str">
        <f>O1276</f>
        <v>N</v>
      </c>
      <c r="P1287" s="45" t="str">
        <f t="shared" si="463"/>
        <v>Beide</v>
      </c>
      <c r="Q1287" s="73"/>
      <c r="R1287" s="73"/>
      <c r="S1287" s="73"/>
      <c r="T1287" s="73">
        <f>T1276</f>
        <v>8</v>
      </c>
      <c r="V1287" s="3">
        <f>V1276*2</f>
        <v>108000</v>
      </c>
      <c r="X1287">
        <f t="shared" si="465"/>
        <v>0</v>
      </c>
      <c r="Y1287">
        <f t="shared" si="466"/>
        <v>0</v>
      </c>
      <c r="Z1287">
        <f t="shared" si="467"/>
        <v>0</v>
      </c>
      <c r="AA1287">
        <f t="shared" si="468"/>
        <v>0</v>
      </c>
      <c r="AB1287">
        <f t="shared" si="469"/>
        <v>0</v>
      </c>
      <c r="AC1287">
        <f t="shared" si="470"/>
        <v>0</v>
      </c>
      <c r="AD1287">
        <f t="shared" si="452"/>
        <v>0</v>
      </c>
      <c r="AE1287">
        <f t="shared" si="471"/>
        <v>0</v>
      </c>
      <c r="AF1287" s="3">
        <f t="shared" si="472"/>
        <v>0</v>
      </c>
      <c r="AH1287">
        <f t="shared" si="473"/>
        <v>0</v>
      </c>
    </row>
    <row r="1288" spans="2:34" hidden="1" outlineLevel="2" x14ac:dyDescent="0.25">
      <c r="B1288" t="s">
        <v>486</v>
      </c>
      <c r="C1288" s="73">
        <f>C1276</f>
        <v>4</v>
      </c>
      <c r="D1288" s="73" t="s">
        <v>684</v>
      </c>
      <c r="E1288" s="73">
        <f t="shared" ref="E1288:H1289" si="506">E1276</f>
        <v>14</v>
      </c>
      <c r="F1288" s="73">
        <f t="shared" si="506"/>
        <v>9</v>
      </c>
      <c r="G1288" s="73">
        <f t="shared" si="506"/>
        <v>17</v>
      </c>
      <c r="H1288" s="73">
        <f t="shared" si="506"/>
        <v>0</v>
      </c>
      <c r="M1288" s="2"/>
      <c r="N1288" s="73">
        <f>N1276</f>
        <v>0</v>
      </c>
      <c r="O1288" s="73" t="str">
        <f>O1276</f>
        <v>N</v>
      </c>
      <c r="P1288" s="45" t="str">
        <f t="shared" si="463"/>
        <v>Beide</v>
      </c>
      <c r="Q1288" s="73"/>
      <c r="R1288" s="73"/>
      <c r="S1288" s="73"/>
      <c r="T1288" s="73">
        <f>T1276</f>
        <v>8</v>
      </c>
      <c r="V1288" s="3">
        <f>V1276*5</f>
        <v>270000</v>
      </c>
      <c r="X1288">
        <f t="shared" si="465"/>
        <v>0</v>
      </c>
      <c r="Y1288">
        <f t="shared" si="466"/>
        <v>0</v>
      </c>
      <c r="Z1288">
        <f t="shared" si="467"/>
        <v>0</v>
      </c>
      <c r="AA1288">
        <f t="shared" si="468"/>
        <v>0</v>
      </c>
      <c r="AB1288">
        <f t="shared" si="469"/>
        <v>0</v>
      </c>
      <c r="AC1288">
        <f t="shared" si="470"/>
        <v>0</v>
      </c>
      <c r="AD1288">
        <f t="shared" si="452"/>
        <v>0</v>
      </c>
      <c r="AE1288">
        <f t="shared" si="471"/>
        <v>0</v>
      </c>
      <c r="AF1288" s="3">
        <f t="shared" si="472"/>
        <v>0</v>
      </c>
      <c r="AH1288">
        <f t="shared" si="473"/>
        <v>0</v>
      </c>
    </row>
    <row r="1289" spans="2:34" hidden="1" outlineLevel="2" x14ac:dyDescent="0.25">
      <c r="B1289" t="s">
        <v>487</v>
      </c>
      <c r="C1289" s="73">
        <f>C1277</f>
        <v>4</v>
      </c>
      <c r="D1289" s="73" t="s">
        <v>684</v>
      </c>
      <c r="E1289" s="73">
        <f t="shared" si="506"/>
        <v>7</v>
      </c>
      <c r="F1289" s="73">
        <f t="shared" si="506"/>
        <v>21</v>
      </c>
      <c r="G1289" s="73">
        <f t="shared" si="506"/>
        <v>14</v>
      </c>
      <c r="H1289" s="73">
        <f t="shared" si="506"/>
        <v>0</v>
      </c>
      <c r="M1289" s="2"/>
      <c r="N1289" s="73">
        <f>N1277</f>
        <v>0</v>
      </c>
      <c r="O1289" s="73" t="str">
        <f>O1277</f>
        <v>N</v>
      </c>
      <c r="P1289" s="45" t="str">
        <f t="shared" si="463"/>
        <v>Beide</v>
      </c>
      <c r="Q1289" s="73"/>
      <c r="R1289" s="73"/>
      <c r="S1289" s="73"/>
      <c r="T1289" s="73">
        <f>T1277</f>
        <v>4</v>
      </c>
      <c r="V1289" s="3">
        <f>V1277*5</f>
        <v>300000</v>
      </c>
      <c r="X1289">
        <f t="shared" si="465"/>
        <v>0</v>
      </c>
      <c r="Y1289">
        <f t="shared" si="466"/>
        <v>0</v>
      </c>
      <c r="Z1289">
        <f t="shared" si="467"/>
        <v>0</v>
      </c>
      <c r="AA1289">
        <f t="shared" si="468"/>
        <v>0</v>
      </c>
      <c r="AB1289">
        <f t="shared" si="469"/>
        <v>0</v>
      </c>
      <c r="AC1289">
        <f t="shared" si="470"/>
        <v>0</v>
      </c>
      <c r="AD1289">
        <f t="shared" ref="AD1289:AD1352" si="507">(I1289+J1289)*Q1289*IF(O1289="J",IF(P1289="Innere Sphäre",0.25,0)+IF(P1289="Clan",0.2,0)+IF(P1289="Beide",0.2,0),0)</f>
        <v>0</v>
      </c>
      <c r="AE1289">
        <f t="shared" si="471"/>
        <v>0</v>
      </c>
      <c r="AF1289" s="3">
        <f t="shared" si="472"/>
        <v>0</v>
      </c>
      <c r="AH1289">
        <f t="shared" si="473"/>
        <v>0</v>
      </c>
    </row>
    <row r="1290" spans="2:34" hidden="1" outlineLevel="2" x14ac:dyDescent="0.25">
      <c r="B1290" t="s">
        <v>488</v>
      </c>
      <c r="C1290" s="73">
        <f>C1276</f>
        <v>4</v>
      </c>
      <c r="D1290" s="73" t="s">
        <v>684</v>
      </c>
      <c r="E1290" s="73">
        <f t="shared" ref="E1290:H1291" si="508">E1276</f>
        <v>14</v>
      </c>
      <c r="F1290" s="73">
        <f t="shared" si="508"/>
        <v>9</v>
      </c>
      <c r="G1290" s="73">
        <f t="shared" si="508"/>
        <v>17</v>
      </c>
      <c r="H1290" s="73">
        <f t="shared" si="508"/>
        <v>0</v>
      </c>
      <c r="M1290" s="2"/>
      <c r="N1290" s="73">
        <f>N1276</f>
        <v>0</v>
      </c>
      <c r="O1290" s="73" t="str">
        <f>O1276</f>
        <v>N</v>
      </c>
      <c r="P1290" s="45" t="str">
        <f t="shared" si="463"/>
        <v>Beide</v>
      </c>
      <c r="Q1290" s="73"/>
      <c r="R1290" s="73"/>
      <c r="S1290" s="73"/>
      <c r="T1290" s="73">
        <f>T1276</f>
        <v>8</v>
      </c>
      <c r="V1290" s="3">
        <f>V1276*4</f>
        <v>216000</v>
      </c>
      <c r="X1290">
        <f t="shared" si="465"/>
        <v>0</v>
      </c>
      <c r="Y1290">
        <f t="shared" si="466"/>
        <v>0</v>
      </c>
      <c r="Z1290">
        <f t="shared" si="467"/>
        <v>0</v>
      </c>
      <c r="AA1290">
        <f t="shared" si="468"/>
        <v>0</v>
      </c>
      <c r="AB1290">
        <f t="shared" si="469"/>
        <v>0</v>
      </c>
      <c r="AC1290">
        <f t="shared" si="470"/>
        <v>0</v>
      </c>
      <c r="AD1290">
        <f t="shared" si="507"/>
        <v>0</v>
      </c>
      <c r="AE1290">
        <f t="shared" si="471"/>
        <v>0</v>
      </c>
      <c r="AF1290" s="3">
        <f t="shared" si="472"/>
        <v>0</v>
      </c>
      <c r="AH1290">
        <f t="shared" si="473"/>
        <v>0</v>
      </c>
    </row>
    <row r="1291" spans="2:34" hidden="1" outlineLevel="2" x14ac:dyDescent="0.25">
      <c r="B1291" t="s">
        <v>489</v>
      </c>
      <c r="C1291" s="73">
        <f>C1277</f>
        <v>4</v>
      </c>
      <c r="D1291" s="73" t="s">
        <v>684</v>
      </c>
      <c r="E1291" s="73">
        <f t="shared" si="508"/>
        <v>7</v>
      </c>
      <c r="F1291" s="73">
        <f t="shared" si="508"/>
        <v>21</v>
      </c>
      <c r="G1291" s="73">
        <f t="shared" si="508"/>
        <v>14</v>
      </c>
      <c r="H1291" s="73">
        <f t="shared" si="508"/>
        <v>0</v>
      </c>
      <c r="M1291" s="2"/>
      <c r="N1291" s="73">
        <f>N1277</f>
        <v>0</v>
      </c>
      <c r="O1291" s="73" t="str">
        <f>O1277</f>
        <v>N</v>
      </c>
      <c r="P1291" s="45" t="str">
        <f t="shared" si="463"/>
        <v>Beide</v>
      </c>
      <c r="Q1291" s="73"/>
      <c r="R1291" s="73"/>
      <c r="S1291" s="73"/>
      <c r="T1291" s="73">
        <f>T1277</f>
        <v>4</v>
      </c>
      <c r="V1291" s="3">
        <f>V1277*4</f>
        <v>240000</v>
      </c>
      <c r="X1291">
        <f t="shared" si="465"/>
        <v>0</v>
      </c>
      <c r="Y1291">
        <f t="shared" si="466"/>
        <v>0</v>
      </c>
      <c r="Z1291">
        <f t="shared" si="467"/>
        <v>0</v>
      </c>
      <c r="AA1291">
        <f t="shared" si="468"/>
        <v>0</v>
      </c>
      <c r="AB1291">
        <f t="shared" si="469"/>
        <v>0</v>
      </c>
      <c r="AC1291">
        <f t="shared" si="470"/>
        <v>0</v>
      </c>
      <c r="AD1291">
        <f t="shared" si="507"/>
        <v>0</v>
      </c>
      <c r="AE1291">
        <f t="shared" si="471"/>
        <v>0</v>
      </c>
      <c r="AF1291" s="3">
        <f t="shared" si="472"/>
        <v>0</v>
      </c>
      <c r="AH1291">
        <f t="shared" si="473"/>
        <v>0</v>
      </c>
    </row>
    <row r="1292" spans="2:34" hidden="1" outlineLevel="2" x14ac:dyDescent="0.25">
      <c r="B1292" t="s">
        <v>695</v>
      </c>
      <c r="C1292" s="73">
        <f>C1276</f>
        <v>4</v>
      </c>
      <c r="D1292" s="73" t="s">
        <v>684</v>
      </c>
      <c r="E1292" s="73">
        <f t="shared" ref="E1292:H1293" si="509">E1276</f>
        <v>14</v>
      </c>
      <c r="F1292" s="73">
        <f t="shared" si="509"/>
        <v>9</v>
      </c>
      <c r="G1292" s="73">
        <f t="shared" si="509"/>
        <v>17</v>
      </c>
      <c r="H1292" s="73">
        <f t="shared" si="509"/>
        <v>0</v>
      </c>
      <c r="M1292" s="2"/>
      <c r="N1292" s="73">
        <f>N1276</f>
        <v>0</v>
      </c>
      <c r="O1292" s="73" t="str">
        <f>O1276</f>
        <v>N</v>
      </c>
      <c r="P1292" s="45" t="str">
        <f t="shared" si="463"/>
        <v>Beide</v>
      </c>
      <c r="Q1292" s="73"/>
      <c r="R1292" s="73"/>
      <c r="S1292" s="73"/>
      <c r="T1292" s="73">
        <f>T1276</f>
        <v>8</v>
      </c>
      <c r="V1292" s="74">
        <f>V1276*2</f>
        <v>108000</v>
      </c>
      <c r="X1292">
        <f t="shared" si="465"/>
        <v>0</v>
      </c>
      <c r="Y1292">
        <f t="shared" si="466"/>
        <v>0</v>
      </c>
      <c r="Z1292">
        <f t="shared" si="467"/>
        <v>0</v>
      </c>
      <c r="AA1292">
        <f t="shared" si="468"/>
        <v>0</v>
      </c>
      <c r="AB1292">
        <f t="shared" si="469"/>
        <v>0</v>
      </c>
      <c r="AC1292">
        <f t="shared" si="470"/>
        <v>0</v>
      </c>
      <c r="AD1292">
        <f t="shared" si="507"/>
        <v>0</v>
      </c>
      <c r="AE1292">
        <f t="shared" si="471"/>
        <v>0</v>
      </c>
      <c r="AF1292" s="3">
        <f t="shared" si="472"/>
        <v>0</v>
      </c>
      <c r="AH1292">
        <f t="shared" si="473"/>
        <v>0</v>
      </c>
    </row>
    <row r="1293" spans="2:34" hidden="1" outlineLevel="2" x14ac:dyDescent="0.25">
      <c r="B1293" t="s">
        <v>696</v>
      </c>
      <c r="C1293" s="73">
        <f>C1277</f>
        <v>4</v>
      </c>
      <c r="D1293" s="73" t="s">
        <v>684</v>
      </c>
      <c r="E1293" s="73">
        <f t="shared" si="509"/>
        <v>7</v>
      </c>
      <c r="F1293" s="73">
        <f t="shared" si="509"/>
        <v>21</v>
      </c>
      <c r="G1293" s="73">
        <f t="shared" si="509"/>
        <v>14</v>
      </c>
      <c r="H1293" s="73">
        <f t="shared" si="509"/>
        <v>0</v>
      </c>
      <c r="M1293" s="2"/>
      <c r="N1293" s="73">
        <f>N1277</f>
        <v>0</v>
      </c>
      <c r="O1293" s="73" t="str">
        <f>O1277</f>
        <v>N</v>
      </c>
      <c r="P1293" s="45" t="str">
        <f t="shared" si="463"/>
        <v>Beide</v>
      </c>
      <c r="Q1293" s="73"/>
      <c r="R1293" s="73"/>
      <c r="S1293" s="73"/>
      <c r="T1293" s="73">
        <f>T1277</f>
        <v>4</v>
      </c>
      <c r="V1293" s="74">
        <f>V1277*2</f>
        <v>120000</v>
      </c>
      <c r="X1293">
        <f t="shared" si="465"/>
        <v>0</v>
      </c>
      <c r="Y1293">
        <f t="shared" si="466"/>
        <v>0</v>
      </c>
      <c r="Z1293">
        <f t="shared" si="467"/>
        <v>0</v>
      </c>
      <c r="AA1293">
        <f t="shared" si="468"/>
        <v>0</v>
      </c>
      <c r="AB1293">
        <f t="shared" si="469"/>
        <v>0</v>
      </c>
      <c r="AC1293">
        <f t="shared" si="470"/>
        <v>0</v>
      </c>
      <c r="AD1293">
        <f t="shared" si="507"/>
        <v>0</v>
      </c>
      <c r="AE1293">
        <f t="shared" si="471"/>
        <v>0</v>
      </c>
      <c r="AF1293" s="3">
        <f t="shared" si="472"/>
        <v>0</v>
      </c>
      <c r="AH1293">
        <f t="shared" si="473"/>
        <v>0</v>
      </c>
    </row>
    <row r="1294" spans="2:34" hidden="1" outlineLevel="2" x14ac:dyDescent="0.25">
      <c r="B1294" t="s">
        <v>490</v>
      </c>
      <c r="C1294" s="73">
        <f>C1276</f>
        <v>4</v>
      </c>
      <c r="D1294" s="73" t="s">
        <v>684</v>
      </c>
      <c r="E1294" s="73">
        <f t="shared" ref="E1294:H1295" si="510">E1276</f>
        <v>14</v>
      </c>
      <c r="F1294" s="73">
        <f t="shared" si="510"/>
        <v>9</v>
      </c>
      <c r="G1294" s="73">
        <f t="shared" si="510"/>
        <v>17</v>
      </c>
      <c r="H1294" s="73">
        <f t="shared" si="510"/>
        <v>0</v>
      </c>
      <c r="M1294" s="2"/>
      <c r="N1294" s="73">
        <f>N1276</f>
        <v>0</v>
      </c>
      <c r="O1294" s="73" t="str">
        <f>O1276</f>
        <v>N</v>
      </c>
      <c r="P1294" s="45" t="str">
        <f t="shared" ref="P1294:P1341" si="511">IF(P1250="Beide",P1250,"Innere Sphäre")</f>
        <v>Beide</v>
      </c>
      <c r="Q1294" s="73"/>
      <c r="R1294" s="73"/>
      <c r="S1294" s="73"/>
      <c r="T1294" s="73">
        <f>T1276</f>
        <v>8</v>
      </c>
      <c r="V1294" s="3">
        <f>V1276</f>
        <v>54000</v>
      </c>
      <c r="X1294">
        <f t="shared" si="465"/>
        <v>0</v>
      </c>
      <c r="Y1294">
        <f t="shared" si="466"/>
        <v>0</v>
      </c>
      <c r="Z1294">
        <f t="shared" si="467"/>
        <v>0</v>
      </c>
      <c r="AA1294">
        <f t="shared" si="468"/>
        <v>0</v>
      </c>
      <c r="AB1294">
        <f t="shared" si="469"/>
        <v>0</v>
      </c>
      <c r="AC1294">
        <f t="shared" si="470"/>
        <v>0</v>
      </c>
      <c r="AD1294">
        <f t="shared" si="507"/>
        <v>0</v>
      </c>
      <c r="AE1294">
        <f t="shared" si="471"/>
        <v>0</v>
      </c>
      <c r="AF1294" s="3">
        <f t="shared" si="472"/>
        <v>0</v>
      </c>
      <c r="AH1294">
        <f t="shared" si="473"/>
        <v>0</v>
      </c>
    </row>
    <row r="1295" spans="2:34" hidden="1" outlineLevel="2" x14ac:dyDescent="0.25">
      <c r="B1295" t="s">
        <v>491</v>
      </c>
      <c r="C1295" s="73">
        <f>C1277</f>
        <v>4</v>
      </c>
      <c r="D1295" s="73" t="s">
        <v>684</v>
      </c>
      <c r="E1295" s="73">
        <f t="shared" si="510"/>
        <v>7</v>
      </c>
      <c r="F1295" s="73">
        <f t="shared" si="510"/>
        <v>21</v>
      </c>
      <c r="G1295" s="73">
        <f t="shared" si="510"/>
        <v>14</v>
      </c>
      <c r="H1295" s="73">
        <f t="shared" si="510"/>
        <v>0</v>
      </c>
      <c r="M1295" s="2"/>
      <c r="N1295" s="73">
        <f>N1277</f>
        <v>0</v>
      </c>
      <c r="O1295" s="73" t="str">
        <f>O1277</f>
        <v>N</v>
      </c>
      <c r="P1295" s="45" t="str">
        <f t="shared" si="511"/>
        <v>Beide</v>
      </c>
      <c r="Q1295" s="73"/>
      <c r="R1295" s="73"/>
      <c r="S1295" s="73"/>
      <c r="T1295" s="73">
        <f>T1277</f>
        <v>4</v>
      </c>
      <c r="V1295" s="3">
        <f>V1277</f>
        <v>60000</v>
      </c>
      <c r="X1295">
        <f t="shared" si="465"/>
        <v>0</v>
      </c>
      <c r="Y1295">
        <f t="shared" si="466"/>
        <v>0</v>
      </c>
      <c r="Z1295">
        <f t="shared" si="467"/>
        <v>0</v>
      </c>
      <c r="AA1295">
        <f t="shared" si="468"/>
        <v>0</v>
      </c>
      <c r="AB1295">
        <f t="shared" si="469"/>
        <v>0</v>
      </c>
      <c r="AC1295">
        <f t="shared" si="470"/>
        <v>0</v>
      </c>
      <c r="AD1295">
        <f t="shared" si="507"/>
        <v>0</v>
      </c>
      <c r="AE1295">
        <f t="shared" si="471"/>
        <v>0</v>
      </c>
      <c r="AF1295" s="3">
        <f t="shared" si="472"/>
        <v>0</v>
      </c>
      <c r="AH1295">
        <f t="shared" si="473"/>
        <v>0</v>
      </c>
    </row>
    <row r="1296" spans="2:34" hidden="1" outlineLevel="2" x14ac:dyDescent="0.25">
      <c r="B1296" t="s">
        <v>465</v>
      </c>
      <c r="C1296" s="73">
        <f>C1276</f>
        <v>4</v>
      </c>
      <c r="D1296" s="73" t="s">
        <v>683</v>
      </c>
      <c r="E1296" s="73">
        <f>E1276</f>
        <v>14</v>
      </c>
      <c r="F1296" s="73">
        <f>F1276</f>
        <v>9</v>
      </c>
      <c r="G1296" s="73">
        <f>G1276/2</f>
        <v>8.5</v>
      </c>
      <c r="H1296" s="73">
        <f>H1276</f>
        <v>0</v>
      </c>
      <c r="M1296" s="2"/>
      <c r="N1296" s="73">
        <f>N1276</f>
        <v>0</v>
      </c>
      <c r="O1296" s="73" t="str">
        <f>O1276</f>
        <v>N</v>
      </c>
      <c r="P1296" s="45" t="str">
        <f t="shared" si="511"/>
        <v>Beide</v>
      </c>
      <c r="Q1296" s="73"/>
      <c r="R1296" s="73"/>
      <c r="S1296" s="73"/>
      <c r="T1296" s="73">
        <f>T1276</f>
        <v>8</v>
      </c>
      <c r="V1296" s="3">
        <f>V1276*2</f>
        <v>108000</v>
      </c>
      <c r="X1296">
        <f t="shared" si="465"/>
        <v>0</v>
      </c>
      <c r="Y1296">
        <f t="shared" si="466"/>
        <v>0</v>
      </c>
      <c r="Z1296">
        <f t="shared" si="467"/>
        <v>0</v>
      </c>
      <c r="AA1296">
        <f t="shared" si="468"/>
        <v>0</v>
      </c>
      <c r="AB1296">
        <f t="shared" si="469"/>
        <v>0</v>
      </c>
      <c r="AC1296">
        <f t="shared" si="470"/>
        <v>0</v>
      </c>
      <c r="AD1296">
        <f t="shared" si="507"/>
        <v>0</v>
      </c>
      <c r="AE1296">
        <f t="shared" si="471"/>
        <v>0</v>
      </c>
      <c r="AF1296" s="3">
        <f t="shared" si="472"/>
        <v>0</v>
      </c>
      <c r="AH1296">
        <f t="shared" si="473"/>
        <v>0</v>
      </c>
    </row>
    <row r="1297" spans="1:34" hidden="1" outlineLevel="2" x14ac:dyDescent="0.25">
      <c r="B1297" t="s">
        <v>478</v>
      </c>
      <c r="C1297" s="73">
        <f>C1277</f>
        <v>4</v>
      </c>
      <c r="D1297" s="73" t="s">
        <v>684</v>
      </c>
      <c r="E1297" s="73">
        <f>E1277</f>
        <v>7</v>
      </c>
      <c r="F1297" s="73">
        <f>F1277</f>
        <v>21</v>
      </c>
      <c r="G1297" s="73">
        <f>G1277</f>
        <v>14</v>
      </c>
      <c r="H1297" s="73">
        <f>H1277</f>
        <v>0</v>
      </c>
      <c r="M1297" s="2"/>
      <c r="N1297" s="73">
        <f>N1277</f>
        <v>0</v>
      </c>
      <c r="O1297" s="73" t="str">
        <f>O1277</f>
        <v>N</v>
      </c>
      <c r="P1297" s="45" t="str">
        <f t="shared" si="511"/>
        <v>Beide</v>
      </c>
      <c r="Q1297" s="73"/>
      <c r="R1297" s="73"/>
      <c r="S1297" s="73"/>
      <c r="T1297" s="73">
        <f>T1277</f>
        <v>4</v>
      </c>
      <c r="V1297" s="3">
        <f>V1277*2</f>
        <v>120000</v>
      </c>
      <c r="X1297">
        <f t="shared" si="465"/>
        <v>0</v>
      </c>
      <c r="Y1297">
        <f t="shared" si="466"/>
        <v>0</v>
      </c>
      <c r="Z1297">
        <f t="shared" si="467"/>
        <v>0</v>
      </c>
      <c r="AA1297">
        <f t="shared" si="468"/>
        <v>0</v>
      </c>
      <c r="AB1297">
        <f t="shared" si="469"/>
        <v>0</v>
      </c>
      <c r="AC1297">
        <f t="shared" si="470"/>
        <v>0</v>
      </c>
      <c r="AD1297">
        <f t="shared" si="507"/>
        <v>0</v>
      </c>
      <c r="AE1297">
        <f t="shared" si="471"/>
        <v>0</v>
      </c>
      <c r="AF1297" s="3">
        <f t="shared" si="472"/>
        <v>0</v>
      </c>
      <c r="AH1297">
        <f t="shared" si="473"/>
        <v>0</v>
      </c>
    </row>
    <row r="1298" spans="1:34" hidden="1" outlineLevel="2" x14ac:dyDescent="0.25">
      <c r="B1298" t="s">
        <v>479</v>
      </c>
      <c r="C1298" s="73">
        <f>C1277</f>
        <v>4</v>
      </c>
      <c r="D1298" s="73" t="s">
        <v>684</v>
      </c>
      <c r="E1298" s="73">
        <f>E1277</f>
        <v>7</v>
      </c>
      <c r="F1298" s="73">
        <f>F1277</f>
        <v>21</v>
      </c>
      <c r="G1298" s="73">
        <f>G1277</f>
        <v>14</v>
      </c>
      <c r="H1298" s="73">
        <f>H1277</f>
        <v>0</v>
      </c>
      <c r="M1298" s="2"/>
      <c r="N1298" s="73">
        <f>N1277</f>
        <v>0</v>
      </c>
      <c r="O1298" s="73" t="str">
        <f>O1277</f>
        <v>N</v>
      </c>
      <c r="P1298" s="45" t="str">
        <f t="shared" si="511"/>
        <v>Beide</v>
      </c>
      <c r="Q1298" s="73"/>
      <c r="R1298" s="73"/>
      <c r="S1298" s="73"/>
      <c r="T1298" s="73">
        <f>T1277</f>
        <v>4</v>
      </c>
      <c r="V1298" s="3">
        <f>V1277*3</f>
        <v>180000</v>
      </c>
      <c r="X1298">
        <f t="shared" si="465"/>
        <v>0</v>
      </c>
      <c r="Y1298">
        <f t="shared" si="466"/>
        <v>0</v>
      </c>
      <c r="Z1298">
        <f t="shared" si="467"/>
        <v>0</v>
      </c>
      <c r="AA1298">
        <f t="shared" si="468"/>
        <v>0</v>
      </c>
      <c r="AB1298">
        <f t="shared" si="469"/>
        <v>0</v>
      </c>
      <c r="AC1298">
        <f t="shared" si="470"/>
        <v>0</v>
      </c>
      <c r="AD1298">
        <f t="shared" si="507"/>
        <v>0</v>
      </c>
      <c r="AE1298">
        <f t="shared" si="471"/>
        <v>0</v>
      </c>
      <c r="AF1298" s="3">
        <f t="shared" si="472"/>
        <v>0</v>
      </c>
      <c r="AH1298">
        <f t="shared" si="473"/>
        <v>0</v>
      </c>
    </row>
    <row r="1299" spans="1:34" hidden="1" outlineLevel="2" x14ac:dyDescent="0.25">
      <c r="B1299" t="s">
        <v>697</v>
      </c>
      <c r="C1299" s="73">
        <f>C1276</f>
        <v>4</v>
      </c>
      <c r="D1299" s="73" t="s">
        <v>683</v>
      </c>
      <c r="E1299" s="73">
        <f t="shared" ref="E1299:H1300" si="512">E1276</f>
        <v>14</v>
      </c>
      <c r="F1299" s="73">
        <f t="shared" si="512"/>
        <v>9</v>
      </c>
      <c r="G1299" s="73">
        <f t="shared" si="512"/>
        <v>17</v>
      </c>
      <c r="H1299" s="73">
        <f t="shared" si="512"/>
        <v>0</v>
      </c>
      <c r="M1299" s="2"/>
      <c r="N1299" s="73">
        <f>N1276</f>
        <v>0</v>
      </c>
      <c r="O1299" s="73" t="str">
        <f>O1276</f>
        <v>N</v>
      </c>
      <c r="P1299" s="45" t="str">
        <f t="shared" si="511"/>
        <v>Beide</v>
      </c>
      <c r="Q1299" s="73"/>
      <c r="R1299" s="73"/>
      <c r="S1299" s="73"/>
      <c r="T1299" s="73">
        <f>T1276</f>
        <v>8</v>
      </c>
      <c r="V1299" s="74">
        <f>V1276*2</f>
        <v>108000</v>
      </c>
      <c r="X1299">
        <f t="shared" si="465"/>
        <v>0</v>
      </c>
      <c r="Y1299">
        <f t="shared" si="466"/>
        <v>0</v>
      </c>
      <c r="Z1299">
        <f t="shared" si="467"/>
        <v>0</v>
      </c>
      <c r="AA1299">
        <f t="shared" si="468"/>
        <v>0</v>
      </c>
      <c r="AB1299">
        <f t="shared" si="469"/>
        <v>0</v>
      </c>
      <c r="AC1299">
        <f t="shared" si="470"/>
        <v>0</v>
      </c>
      <c r="AD1299">
        <f t="shared" si="507"/>
        <v>0</v>
      </c>
      <c r="AE1299">
        <f t="shared" si="471"/>
        <v>0</v>
      </c>
      <c r="AF1299" s="3">
        <f t="shared" si="472"/>
        <v>0</v>
      </c>
      <c r="AH1299">
        <f t="shared" si="473"/>
        <v>0</v>
      </c>
    </row>
    <row r="1300" spans="1:34" hidden="1" outlineLevel="2" x14ac:dyDescent="0.25">
      <c r="B1300" t="s">
        <v>698</v>
      </c>
      <c r="C1300" s="73">
        <f>C1277</f>
        <v>4</v>
      </c>
      <c r="D1300" s="73" t="s">
        <v>683</v>
      </c>
      <c r="E1300" s="73">
        <f t="shared" si="512"/>
        <v>7</v>
      </c>
      <c r="F1300" s="73">
        <f t="shared" si="512"/>
        <v>21</v>
      </c>
      <c r="G1300" s="73">
        <f t="shared" si="512"/>
        <v>14</v>
      </c>
      <c r="H1300" s="73">
        <f t="shared" si="512"/>
        <v>0</v>
      </c>
      <c r="M1300" s="2"/>
      <c r="N1300" s="73">
        <f>N1277</f>
        <v>0</v>
      </c>
      <c r="O1300" s="73" t="str">
        <f>O1277</f>
        <v>N</v>
      </c>
      <c r="P1300" s="45" t="str">
        <f t="shared" si="511"/>
        <v>Beide</v>
      </c>
      <c r="Q1300" s="73"/>
      <c r="R1300" s="73"/>
      <c r="S1300" s="73"/>
      <c r="T1300" s="73">
        <f>T1277</f>
        <v>4</v>
      </c>
      <c r="V1300" s="74">
        <f>V1277*2</f>
        <v>120000</v>
      </c>
      <c r="X1300">
        <f t="shared" si="465"/>
        <v>0</v>
      </c>
      <c r="Y1300">
        <f t="shared" si="466"/>
        <v>0</v>
      </c>
      <c r="Z1300">
        <f t="shared" si="467"/>
        <v>0</v>
      </c>
      <c r="AA1300">
        <f t="shared" si="468"/>
        <v>0</v>
      </c>
      <c r="AB1300">
        <f t="shared" si="469"/>
        <v>0</v>
      </c>
      <c r="AC1300">
        <f t="shared" si="470"/>
        <v>0</v>
      </c>
      <c r="AD1300">
        <f t="shared" si="507"/>
        <v>0</v>
      </c>
      <c r="AE1300">
        <f t="shared" si="471"/>
        <v>0</v>
      </c>
      <c r="AF1300" s="3">
        <f t="shared" si="472"/>
        <v>0</v>
      </c>
      <c r="AH1300">
        <f t="shared" si="473"/>
        <v>0</v>
      </c>
    </row>
    <row r="1301" spans="1:34" hidden="1" outlineLevel="2" x14ac:dyDescent="0.25">
      <c r="B1301" t="s">
        <v>467</v>
      </c>
      <c r="C1301" s="73">
        <f>C1276</f>
        <v>4</v>
      </c>
      <c r="D1301" s="73" t="s">
        <v>684</v>
      </c>
      <c r="E1301" s="73">
        <f>E1276</f>
        <v>14</v>
      </c>
      <c r="F1301" s="73">
        <f>F1276</f>
        <v>9</v>
      </c>
      <c r="G1301" s="73">
        <f>G1276/2</f>
        <v>8.5</v>
      </c>
      <c r="H1301" s="73">
        <f>H1276</f>
        <v>0</v>
      </c>
      <c r="M1301" s="2"/>
      <c r="N1301" s="73">
        <f>N1276</f>
        <v>0</v>
      </c>
      <c r="O1301" s="73" t="str">
        <f>O1276</f>
        <v>N</v>
      </c>
      <c r="P1301" s="45" t="str">
        <f t="shared" si="511"/>
        <v>Beide</v>
      </c>
      <c r="Q1301" s="73"/>
      <c r="R1301" s="73"/>
      <c r="S1301" s="73"/>
      <c r="T1301" s="73">
        <f>T1276</f>
        <v>8</v>
      </c>
      <c r="V1301" s="3">
        <f>V1276*5</f>
        <v>270000</v>
      </c>
      <c r="X1301">
        <f t="shared" si="465"/>
        <v>0</v>
      </c>
      <c r="Y1301">
        <f t="shared" si="466"/>
        <v>0</v>
      </c>
      <c r="Z1301">
        <f t="shared" si="467"/>
        <v>0</v>
      </c>
      <c r="AA1301">
        <f t="shared" si="468"/>
        <v>0</v>
      </c>
      <c r="AB1301">
        <f t="shared" si="469"/>
        <v>0</v>
      </c>
      <c r="AC1301">
        <f t="shared" si="470"/>
        <v>0</v>
      </c>
      <c r="AD1301">
        <f t="shared" si="507"/>
        <v>0</v>
      </c>
      <c r="AE1301">
        <f t="shared" si="471"/>
        <v>0</v>
      </c>
      <c r="AF1301" s="3">
        <f t="shared" si="472"/>
        <v>0</v>
      </c>
      <c r="AH1301">
        <f t="shared" si="473"/>
        <v>0</v>
      </c>
    </row>
    <row r="1302" spans="1:34" hidden="1" outlineLevel="2" x14ac:dyDescent="0.25">
      <c r="B1302" t="s">
        <v>460</v>
      </c>
      <c r="C1302" s="73">
        <f>C1276</f>
        <v>4</v>
      </c>
      <c r="D1302" s="73" t="s">
        <v>701</v>
      </c>
      <c r="E1302" s="73">
        <f>E1276</f>
        <v>14</v>
      </c>
      <c r="F1302" s="73">
        <f>F1276</f>
        <v>9</v>
      </c>
      <c r="G1302" s="73">
        <f>G1276</f>
        <v>17</v>
      </c>
      <c r="H1302" s="73">
        <f>H1276</f>
        <v>0</v>
      </c>
      <c r="M1302" s="2"/>
      <c r="N1302" s="73">
        <f>N1276</f>
        <v>0</v>
      </c>
      <c r="O1302" s="73" t="str">
        <f>O1276</f>
        <v>N</v>
      </c>
      <c r="P1302" s="45" t="str">
        <f t="shared" si="511"/>
        <v>Beide</v>
      </c>
      <c r="Q1302" s="73"/>
      <c r="R1302" s="73"/>
      <c r="S1302" s="73"/>
      <c r="T1302" s="73">
        <f>T1276</f>
        <v>8</v>
      </c>
      <c r="V1302" s="3">
        <f>V1276*2</f>
        <v>108000</v>
      </c>
      <c r="X1302">
        <f t="shared" si="465"/>
        <v>0</v>
      </c>
      <c r="Y1302">
        <f t="shared" si="466"/>
        <v>0</v>
      </c>
      <c r="Z1302">
        <f t="shared" si="467"/>
        <v>0</v>
      </c>
      <c r="AA1302">
        <f t="shared" si="468"/>
        <v>0</v>
      </c>
      <c r="AB1302">
        <f t="shared" si="469"/>
        <v>0</v>
      </c>
      <c r="AC1302">
        <f t="shared" si="470"/>
        <v>0</v>
      </c>
      <c r="AD1302">
        <f t="shared" si="507"/>
        <v>0</v>
      </c>
      <c r="AE1302">
        <f t="shared" si="471"/>
        <v>0</v>
      </c>
      <c r="AF1302" s="3">
        <f t="shared" si="472"/>
        <v>0</v>
      </c>
      <c r="AH1302">
        <f t="shared" si="473"/>
        <v>0</v>
      </c>
    </row>
    <row r="1303" spans="1:34" hidden="1" outlineLevel="2" x14ac:dyDescent="0.25">
      <c r="B1303" t="s">
        <v>492</v>
      </c>
      <c r="C1303" s="73">
        <f>C1276</f>
        <v>4</v>
      </c>
      <c r="D1303" s="73" t="s">
        <v>684</v>
      </c>
      <c r="E1303" s="73">
        <f>E1276</f>
        <v>14</v>
      </c>
      <c r="F1303" s="73">
        <f>F1276</f>
        <v>9</v>
      </c>
      <c r="G1303" s="73">
        <f>G1276/2</f>
        <v>8.5</v>
      </c>
      <c r="H1303" s="73">
        <f>H1276</f>
        <v>0</v>
      </c>
      <c r="M1303" s="2"/>
      <c r="N1303" s="73">
        <f>N1276</f>
        <v>0</v>
      </c>
      <c r="O1303" s="73" t="str">
        <f>O1276</f>
        <v>N</v>
      </c>
      <c r="P1303" s="45" t="str">
        <f t="shared" si="511"/>
        <v>Beide</v>
      </c>
      <c r="Q1303" s="73"/>
      <c r="R1303" s="73"/>
      <c r="S1303" s="73"/>
      <c r="T1303" s="73">
        <f>T1276</f>
        <v>8</v>
      </c>
      <c r="V1303" s="3">
        <f>V1276*2</f>
        <v>108000</v>
      </c>
      <c r="X1303">
        <f t="shared" si="465"/>
        <v>0</v>
      </c>
      <c r="Y1303">
        <f t="shared" si="466"/>
        <v>0</v>
      </c>
      <c r="Z1303">
        <f t="shared" si="467"/>
        <v>0</v>
      </c>
      <c r="AA1303">
        <f t="shared" si="468"/>
        <v>0</v>
      </c>
      <c r="AB1303">
        <f t="shared" si="469"/>
        <v>0</v>
      </c>
      <c r="AC1303">
        <f t="shared" si="470"/>
        <v>0</v>
      </c>
      <c r="AD1303">
        <f t="shared" si="507"/>
        <v>0</v>
      </c>
      <c r="AE1303">
        <f t="shared" si="471"/>
        <v>0</v>
      </c>
      <c r="AF1303" s="3">
        <f t="shared" si="472"/>
        <v>0</v>
      </c>
      <c r="AH1303">
        <f t="shared" si="473"/>
        <v>0</v>
      </c>
    </row>
    <row r="1304" spans="1:34" hidden="1" outlineLevel="2" x14ac:dyDescent="0.25">
      <c r="B1304" t="s">
        <v>493</v>
      </c>
      <c r="C1304" s="73">
        <f>C1277</f>
        <v>4</v>
      </c>
      <c r="D1304" s="73" t="s">
        <v>684</v>
      </c>
      <c r="E1304" s="73">
        <f>E1277</f>
        <v>7</v>
      </c>
      <c r="F1304" s="73">
        <f>F1277</f>
        <v>21</v>
      </c>
      <c r="G1304" s="73">
        <f>G1277/2</f>
        <v>7</v>
      </c>
      <c r="H1304" s="73">
        <f>H1277</f>
        <v>0</v>
      </c>
      <c r="M1304" s="2"/>
      <c r="N1304" s="73">
        <f>N1277</f>
        <v>0</v>
      </c>
      <c r="O1304" s="73" t="str">
        <f>O1277</f>
        <v>N</v>
      </c>
      <c r="P1304" s="45" t="str">
        <f t="shared" si="511"/>
        <v>Beide</v>
      </c>
      <c r="Q1304" s="73"/>
      <c r="R1304" s="73"/>
      <c r="S1304" s="73"/>
      <c r="T1304" s="73">
        <f>T1277</f>
        <v>4</v>
      </c>
      <c r="V1304" s="3">
        <f>V1277*2</f>
        <v>120000</v>
      </c>
      <c r="X1304">
        <f t="shared" ref="X1304:X1371" si="513">C1304*(I1304+J1304+K1304+L1304)/(1+H1304)</f>
        <v>0</v>
      </c>
      <c r="Y1304">
        <f t="shared" ref="Y1304:Y1371" si="514">Q1304*(I1304+J1304)+M1304/G1304</f>
        <v>0</v>
      </c>
      <c r="Z1304">
        <f t="shared" ref="Z1304:Z1371" si="515">R1304*(I1304+J1304)+M1304/G1304</f>
        <v>0</v>
      </c>
      <c r="AA1304">
        <f t="shared" ref="AA1304:AA1371" si="516">S1304*(I1304+J1304+K1304+L1304)+T1304*(M1304/G1304)</f>
        <v>0</v>
      </c>
      <c r="AB1304">
        <f t="shared" ref="AB1304:AB1371" si="517">15*M1304/G1304</f>
        <v>0</v>
      </c>
      <c r="AC1304">
        <f t="shared" ref="AC1304:AC1371" si="518">E1304*(I1304+J1304+K1304+L1304)/(H1304+1)</f>
        <v>0</v>
      </c>
      <c r="AD1304">
        <f t="shared" si="507"/>
        <v>0</v>
      </c>
      <c r="AE1304">
        <f t="shared" ref="AE1304:AE1371" si="519">IF(AD1304&gt;0,S1304*(I1304+J1304)*0.25,0)</f>
        <v>0</v>
      </c>
      <c r="AF1304" s="3">
        <f t="shared" ref="AF1304:AF1371" si="520">U1304*(I1304+J1304+K1304+L1304)+V1304/G1304*M1304</f>
        <v>0</v>
      </c>
      <c r="AH1304">
        <f t="shared" ref="AH1304:AH1371" si="521">(K1304+L1304)*Q1304*1.1</f>
        <v>0</v>
      </c>
    </row>
    <row r="1305" spans="1:34" s="25" customFormat="1" hidden="1" outlineLevel="1" collapsed="1" x14ac:dyDescent="0.25">
      <c r="A1305" s="25" t="s">
        <v>435</v>
      </c>
      <c r="B1305" s="25" t="s">
        <v>483</v>
      </c>
      <c r="C1305" s="45">
        <v>5</v>
      </c>
      <c r="D1305" s="45" t="s">
        <v>684</v>
      </c>
      <c r="E1305" s="45">
        <v>18</v>
      </c>
      <c r="F1305" s="45">
        <v>9</v>
      </c>
      <c r="G1305" s="45">
        <v>13</v>
      </c>
      <c r="H1305" s="45">
        <v>1</v>
      </c>
      <c r="I1305" s="2"/>
      <c r="J1305" s="2"/>
      <c r="K1305" s="2"/>
      <c r="L1305" s="2"/>
      <c r="M1305" s="2"/>
      <c r="N1305" s="45">
        <v>0</v>
      </c>
      <c r="O1305" s="45" t="s">
        <v>636</v>
      </c>
      <c r="P1305" s="45" t="str">
        <f t="shared" si="511"/>
        <v>Beide</v>
      </c>
      <c r="Q1305" s="45">
        <v>7</v>
      </c>
      <c r="R1305" s="45">
        <v>6</v>
      </c>
      <c r="S1305" s="45">
        <v>104</v>
      </c>
      <c r="T1305" s="45">
        <v>11</v>
      </c>
      <c r="U1305" s="48">
        <v>225000</v>
      </c>
      <c r="V1305" s="48">
        <v>54000</v>
      </c>
      <c r="X1305" s="25">
        <f t="shared" si="513"/>
        <v>0</v>
      </c>
      <c r="Y1305" s="25">
        <f t="shared" si="514"/>
        <v>0</v>
      </c>
      <c r="Z1305" s="25">
        <f t="shared" si="515"/>
        <v>0</v>
      </c>
      <c r="AA1305" s="25">
        <f t="shared" si="516"/>
        <v>0</v>
      </c>
      <c r="AB1305" s="25">
        <f t="shared" si="517"/>
        <v>0</v>
      </c>
      <c r="AC1305" s="25">
        <f t="shared" si="518"/>
        <v>0</v>
      </c>
      <c r="AD1305" s="25">
        <f t="shared" si="507"/>
        <v>0</v>
      </c>
      <c r="AE1305" s="25">
        <f t="shared" si="519"/>
        <v>0</v>
      </c>
      <c r="AF1305" s="48">
        <f t="shared" si="520"/>
        <v>0</v>
      </c>
      <c r="AH1305" s="25">
        <f t="shared" si="521"/>
        <v>0</v>
      </c>
    </row>
    <row r="1306" spans="1:34" hidden="1" outlineLevel="2" x14ac:dyDescent="0.25">
      <c r="B1306" t="s">
        <v>484</v>
      </c>
      <c r="C1306" s="73">
        <v>5</v>
      </c>
      <c r="D1306" s="73" t="s">
        <v>684</v>
      </c>
      <c r="E1306" s="73">
        <v>9</v>
      </c>
      <c r="F1306" s="73">
        <v>21</v>
      </c>
      <c r="G1306" s="73">
        <v>11</v>
      </c>
      <c r="H1306" s="73">
        <v>1</v>
      </c>
      <c r="M1306" s="2"/>
      <c r="N1306" s="73">
        <f>N1305</f>
        <v>0</v>
      </c>
      <c r="O1306" s="73" t="str">
        <f>O1305</f>
        <v>N</v>
      </c>
      <c r="P1306" s="45" t="str">
        <f t="shared" si="511"/>
        <v>Beide</v>
      </c>
      <c r="Q1306" s="73"/>
      <c r="R1306" s="73"/>
      <c r="S1306" s="73"/>
      <c r="T1306" s="73">
        <v>4</v>
      </c>
      <c r="V1306" s="3">
        <v>60000</v>
      </c>
      <c r="X1306">
        <f t="shared" si="513"/>
        <v>0</v>
      </c>
      <c r="Y1306">
        <f t="shared" si="514"/>
        <v>0</v>
      </c>
      <c r="Z1306">
        <f t="shared" si="515"/>
        <v>0</v>
      </c>
      <c r="AA1306">
        <f t="shared" si="516"/>
        <v>0</v>
      </c>
      <c r="AB1306">
        <f t="shared" si="517"/>
        <v>0</v>
      </c>
      <c r="AC1306">
        <f t="shared" si="518"/>
        <v>0</v>
      </c>
      <c r="AD1306">
        <f t="shared" si="507"/>
        <v>0</v>
      </c>
      <c r="AE1306">
        <f t="shared" si="519"/>
        <v>0</v>
      </c>
      <c r="AF1306" s="3">
        <f t="shared" si="520"/>
        <v>0</v>
      </c>
      <c r="AH1306">
        <f t="shared" si="521"/>
        <v>0</v>
      </c>
    </row>
    <row r="1307" spans="1:34" hidden="1" outlineLevel="2" x14ac:dyDescent="0.25">
      <c r="B1307" t="s">
        <v>699</v>
      </c>
      <c r="C1307" s="73">
        <f>C1305</f>
        <v>5</v>
      </c>
      <c r="D1307" s="73" t="s">
        <v>693</v>
      </c>
      <c r="E1307" s="73">
        <f t="shared" ref="E1307:H1308" si="522">E1305</f>
        <v>18</v>
      </c>
      <c r="F1307" s="73">
        <f t="shared" si="522"/>
        <v>9</v>
      </c>
      <c r="G1307" s="73">
        <f t="shared" si="522"/>
        <v>13</v>
      </c>
      <c r="H1307" s="73">
        <f t="shared" si="522"/>
        <v>1</v>
      </c>
      <c r="M1307" s="2"/>
      <c r="N1307" s="73">
        <f>N1305</f>
        <v>0</v>
      </c>
      <c r="O1307" s="73" t="str">
        <f>O1305</f>
        <v>N</v>
      </c>
      <c r="P1307" s="45" t="str">
        <f t="shared" si="511"/>
        <v>Beide</v>
      </c>
      <c r="Q1307" s="73"/>
      <c r="R1307" s="73"/>
      <c r="S1307" s="73"/>
      <c r="T1307" s="73">
        <f>T1305</f>
        <v>11</v>
      </c>
      <c r="V1307" s="74">
        <f>V1305*3</f>
        <v>162000</v>
      </c>
      <c r="X1307">
        <f t="shared" si="513"/>
        <v>0</v>
      </c>
      <c r="Y1307">
        <f t="shared" si="514"/>
        <v>0</v>
      </c>
      <c r="Z1307">
        <f t="shared" si="515"/>
        <v>0</v>
      </c>
      <c r="AA1307">
        <f t="shared" si="516"/>
        <v>0</v>
      </c>
      <c r="AB1307">
        <f t="shared" si="517"/>
        <v>0</v>
      </c>
      <c r="AC1307">
        <f t="shared" si="518"/>
        <v>0</v>
      </c>
      <c r="AD1307">
        <f t="shared" si="507"/>
        <v>0</v>
      </c>
      <c r="AE1307">
        <f t="shared" si="519"/>
        <v>0</v>
      </c>
      <c r="AF1307" s="3">
        <f t="shared" si="520"/>
        <v>0</v>
      </c>
      <c r="AH1307">
        <f t="shared" si="521"/>
        <v>0</v>
      </c>
    </row>
    <row r="1308" spans="1:34" hidden="1" outlineLevel="2" x14ac:dyDescent="0.25">
      <c r="B1308" t="s">
        <v>700</v>
      </c>
      <c r="C1308" s="73">
        <f>C1306</f>
        <v>5</v>
      </c>
      <c r="D1308" s="73" t="s">
        <v>693</v>
      </c>
      <c r="E1308" s="73">
        <f t="shared" si="522"/>
        <v>9</v>
      </c>
      <c r="F1308" s="73">
        <f t="shared" si="522"/>
        <v>21</v>
      </c>
      <c r="G1308" s="73">
        <f t="shared" si="522"/>
        <v>11</v>
      </c>
      <c r="H1308" s="73">
        <f t="shared" si="522"/>
        <v>1</v>
      </c>
      <c r="M1308" s="2"/>
      <c r="N1308" s="73">
        <f>N1306</f>
        <v>0</v>
      </c>
      <c r="O1308" s="73" t="str">
        <f>O1306</f>
        <v>N</v>
      </c>
      <c r="P1308" s="45" t="str">
        <f t="shared" si="511"/>
        <v>Beide</v>
      </c>
      <c r="Q1308" s="73"/>
      <c r="R1308" s="73"/>
      <c r="S1308" s="73"/>
      <c r="T1308" s="73">
        <f>T1306</f>
        <v>4</v>
      </c>
      <c r="V1308" s="74">
        <f>V1306*3</f>
        <v>180000</v>
      </c>
      <c r="X1308">
        <f t="shared" si="513"/>
        <v>0</v>
      </c>
      <c r="Y1308">
        <f t="shared" si="514"/>
        <v>0</v>
      </c>
      <c r="Z1308">
        <f t="shared" si="515"/>
        <v>0</v>
      </c>
      <c r="AA1308">
        <f t="shared" si="516"/>
        <v>0</v>
      </c>
      <c r="AB1308">
        <f t="shared" si="517"/>
        <v>0</v>
      </c>
      <c r="AC1308">
        <f t="shared" si="518"/>
        <v>0</v>
      </c>
      <c r="AD1308">
        <f t="shared" si="507"/>
        <v>0</v>
      </c>
      <c r="AE1308">
        <f t="shared" si="519"/>
        <v>0</v>
      </c>
      <c r="AF1308" s="3">
        <f t="shared" si="520"/>
        <v>0</v>
      </c>
      <c r="AH1308">
        <f t="shared" si="521"/>
        <v>0</v>
      </c>
    </row>
    <row r="1309" spans="1:34" hidden="1" outlineLevel="2" x14ac:dyDescent="0.25">
      <c r="B1309" t="s">
        <v>279</v>
      </c>
      <c r="C1309" s="73">
        <f>C1306</f>
        <v>5</v>
      </c>
      <c r="D1309" s="73" t="s">
        <v>683</v>
      </c>
      <c r="E1309" s="73">
        <f t="shared" ref="E1309:H1309" si="523">E1306</f>
        <v>9</v>
      </c>
      <c r="F1309" s="73">
        <f t="shared" si="523"/>
        <v>21</v>
      </c>
      <c r="G1309" s="73">
        <f t="shared" si="523"/>
        <v>11</v>
      </c>
      <c r="H1309" s="73">
        <f t="shared" si="523"/>
        <v>1</v>
      </c>
      <c r="M1309" s="2"/>
      <c r="N1309" s="73">
        <f t="shared" ref="N1309:O1309" si="524">N1306</f>
        <v>0</v>
      </c>
      <c r="O1309" s="73" t="str">
        <f t="shared" si="524"/>
        <v>N</v>
      </c>
      <c r="P1309" s="45" t="str">
        <f t="shared" si="511"/>
        <v>Beide</v>
      </c>
      <c r="Q1309" s="73"/>
      <c r="R1309" s="73"/>
      <c r="S1309" s="73"/>
      <c r="T1309" s="73">
        <f>T1305</f>
        <v>11</v>
      </c>
      <c r="V1309" s="74">
        <f>V1306*1.5</f>
        <v>90000</v>
      </c>
      <c r="X1309">
        <f t="shared" si="513"/>
        <v>0</v>
      </c>
      <c r="Y1309">
        <f t="shared" si="514"/>
        <v>0</v>
      </c>
      <c r="Z1309">
        <f t="shared" si="515"/>
        <v>0</v>
      </c>
      <c r="AA1309">
        <f t="shared" si="516"/>
        <v>0</v>
      </c>
      <c r="AB1309">
        <f t="shared" si="517"/>
        <v>0</v>
      </c>
      <c r="AC1309">
        <f t="shared" si="518"/>
        <v>0</v>
      </c>
      <c r="AD1309">
        <f t="shared" si="507"/>
        <v>0</v>
      </c>
      <c r="AE1309">
        <f t="shared" si="519"/>
        <v>0</v>
      </c>
      <c r="AF1309" s="3">
        <f t="shared" si="520"/>
        <v>0</v>
      </c>
      <c r="AH1309">
        <f t="shared" si="521"/>
        <v>0</v>
      </c>
    </row>
    <row r="1310" spans="1:34" hidden="1" outlineLevel="2" x14ac:dyDescent="0.25">
      <c r="B1310" t="s">
        <v>473</v>
      </c>
      <c r="C1310" s="73">
        <f>C1306</f>
        <v>5</v>
      </c>
      <c r="D1310" s="73" t="s">
        <v>684</v>
      </c>
      <c r="E1310" s="73">
        <f>E1306</f>
        <v>9</v>
      </c>
      <c r="F1310" s="73">
        <f>F1306</f>
        <v>21</v>
      </c>
      <c r="G1310" s="73">
        <f>G1306</f>
        <v>11</v>
      </c>
      <c r="H1310" s="73">
        <f>H1306</f>
        <v>1</v>
      </c>
      <c r="M1310" s="2"/>
      <c r="N1310" s="73">
        <f>N1306</f>
        <v>0</v>
      </c>
      <c r="O1310" s="73" t="str">
        <f>O1306</f>
        <v>N</v>
      </c>
      <c r="P1310" s="45" t="str">
        <f t="shared" si="511"/>
        <v>Beide</v>
      </c>
      <c r="Q1310" s="73"/>
      <c r="R1310" s="73"/>
      <c r="S1310" s="73"/>
      <c r="T1310" s="73">
        <f>T1306</f>
        <v>4</v>
      </c>
      <c r="V1310" s="74">
        <f>V1306*2</f>
        <v>120000</v>
      </c>
      <c r="X1310">
        <f t="shared" si="513"/>
        <v>0</v>
      </c>
      <c r="Y1310">
        <f t="shared" si="514"/>
        <v>0</v>
      </c>
      <c r="Z1310">
        <f t="shared" si="515"/>
        <v>0</v>
      </c>
      <c r="AA1310">
        <f t="shared" si="516"/>
        <v>0</v>
      </c>
      <c r="AB1310">
        <f t="shared" si="517"/>
        <v>0</v>
      </c>
      <c r="AC1310">
        <f t="shared" si="518"/>
        <v>0</v>
      </c>
      <c r="AD1310">
        <f t="shared" si="507"/>
        <v>0</v>
      </c>
      <c r="AE1310">
        <f t="shared" si="519"/>
        <v>0</v>
      </c>
      <c r="AF1310" s="3">
        <f t="shared" si="520"/>
        <v>0</v>
      </c>
      <c r="AH1310">
        <f t="shared" si="521"/>
        <v>0</v>
      </c>
    </row>
    <row r="1311" spans="1:34" hidden="1" outlineLevel="2" x14ac:dyDescent="0.25">
      <c r="B1311" t="s">
        <v>476</v>
      </c>
      <c r="C1311" s="73">
        <f>C1306</f>
        <v>5</v>
      </c>
      <c r="D1311" s="73" t="s">
        <v>684</v>
      </c>
      <c r="E1311" s="73">
        <f>E1306</f>
        <v>9</v>
      </c>
      <c r="F1311" s="73">
        <f>F1306</f>
        <v>21</v>
      </c>
      <c r="G1311" s="73">
        <f>G1306/2</f>
        <v>5.5</v>
      </c>
      <c r="H1311" s="73">
        <f>H1306</f>
        <v>1</v>
      </c>
      <c r="M1311" s="2"/>
      <c r="N1311" s="73">
        <f>N1306</f>
        <v>0</v>
      </c>
      <c r="O1311" s="73" t="str">
        <f>O1306</f>
        <v>N</v>
      </c>
      <c r="P1311" s="45" t="str">
        <f t="shared" si="511"/>
        <v>Beide</v>
      </c>
      <c r="Q1311" s="73"/>
      <c r="R1311" s="73"/>
      <c r="S1311" s="73"/>
      <c r="T1311" s="73">
        <f>T1306</f>
        <v>4</v>
      </c>
      <c r="V1311" s="74">
        <f>V1306*3</f>
        <v>180000</v>
      </c>
      <c r="X1311">
        <f t="shared" si="513"/>
        <v>0</v>
      </c>
      <c r="Y1311">
        <f t="shared" si="514"/>
        <v>0</v>
      </c>
      <c r="Z1311">
        <f t="shared" si="515"/>
        <v>0</v>
      </c>
      <c r="AA1311">
        <f t="shared" si="516"/>
        <v>0</v>
      </c>
      <c r="AB1311">
        <f t="shared" si="517"/>
        <v>0</v>
      </c>
      <c r="AC1311">
        <f t="shared" si="518"/>
        <v>0</v>
      </c>
      <c r="AD1311">
        <f t="shared" si="507"/>
        <v>0</v>
      </c>
      <c r="AE1311">
        <f t="shared" si="519"/>
        <v>0</v>
      </c>
      <c r="AF1311" s="3">
        <f t="shared" si="520"/>
        <v>0</v>
      </c>
      <c r="AH1311">
        <f t="shared" si="521"/>
        <v>0</v>
      </c>
    </row>
    <row r="1312" spans="1:34" hidden="1" outlineLevel="2" x14ac:dyDescent="0.25">
      <c r="B1312" t="s">
        <v>475</v>
      </c>
      <c r="C1312" s="73">
        <f>C1306</f>
        <v>5</v>
      </c>
      <c r="D1312" s="73" t="s">
        <v>684</v>
      </c>
      <c r="E1312" s="73">
        <f>E1306</f>
        <v>9</v>
      </c>
      <c r="F1312" s="73">
        <f>F1306</f>
        <v>21</v>
      </c>
      <c r="G1312" s="73">
        <f>G1306/2</f>
        <v>5.5</v>
      </c>
      <c r="H1312" s="73">
        <f>H1306</f>
        <v>1</v>
      </c>
      <c r="M1312" s="2"/>
      <c r="N1312" s="73">
        <f>N1306</f>
        <v>0</v>
      </c>
      <c r="O1312" s="73" t="str">
        <f>O1306</f>
        <v>N</v>
      </c>
      <c r="P1312" s="45" t="str">
        <f t="shared" si="511"/>
        <v>Beide</v>
      </c>
      <c r="Q1312" s="73"/>
      <c r="R1312" s="73"/>
      <c r="S1312" s="73"/>
      <c r="T1312" s="73">
        <f>T1306</f>
        <v>4</v>
      </c>
      <c r="V1312" s="74">
        <f>V1306</f>
        <v>60000</v>
      </c>
      <c r="X1312">
        <f t="shared" si="513"/>
        <v>0</v>
      </c>
      <c r="Y1312">
        <f t="shared" si="514"/>
        <v>0</v>
      </c>
      <c r="Z1312">
        <f t="shared" si="515"/>
        <v>0</v>
      </c>
      <c r="AA1312">
        <f t="shared" si="516"/>
        <v>0</v>
      </c>
      <c r="AB1312">
        <f t="shared" si="517"/>
        <v>0</v>
      </c>
      <c r="AC1312">
        <f t="shared" si="518"/>
        <v>0</v>
      </c>
      <c r="AD1312">
        <f t="shared" si="507"/>
        <v>0</v>
      </c>
      <c r="AE1312">
        <f t="shared" si="519"/>
        <v>0</v>
      </c>
      <c r="AF1312" s="3">
        <f t="shared" si="520"/>
        <v>0</v>
      </c>
      <c r="AH1312">
        <f t="shared" si="521"/>
        <v>0</v>
      </c>
    </row>
    <row r="1313" spans="2:34" hidden="1" outlineLevel="2" x14ac:dyDescent="0.25">
      <c r="B1313" t="s">
        <v>474</v>
      </c>
      <c r="C1313" s="73">
        <f>C1306</f>
        <v>5</v>
      </c>
      <c r="D1313" s="73" t="s">
        <v>684</v>
      </c>
      <c r="E1313" s="73">
        <f>E1306</f>
        <v>9</v>
      </c>
      <c r="F1313" s="73">
        <f>F1306</f>
        <v>21</v>
      </c>
      <c r="G1313" s="73">
        <f>G1306/2</f>
        <v>5.5</v>
      </c>
      <c r="H1313" s="73">
        <f>H1306</f>
        <v>1</v>
      </c>
      <c r="M1313" s="2"/>
      <c r="N1313" s="73">
        <f>N1306</f>
        <v>0</v>
      </c>
      <c r="O1313" s="73" t="str">
        <f>O1306</f>
        <v>N</v>
      </c>
      <c r="P1313" s="45" t="str">
        <f t="shared" si="511"/>
        <v>Beide</v>
      </c>
      <c r="Q1313" s="73"/>
      <c r="R1313" s="73"/>
      <c r="S1313" s="73"/>
      <c r="T1313" s="73">
        <f>T1306</f>
        <v>4</v>
      </c>
      <c r="V1313" s="74">
        <f>V1306*4</f>
        <v>240000</v>
      </c>
      <c r="X1313">
        <f t="shared" si="513"/>
        <v>0</v>
      </c>
      <c r="Y1313">
        <f t="shared" si="514"/>
        <v>0</v>
      </c>
      <c r="Z1313">
        <f t="shared" si="515"/>
        <v>0</v>
      </c>
      <c r="AA1313">
        <f t="shared" si="516"/>
        <v>0</v>
      </c>
      <c r="AB1313">
        <f t="shared" si="517"/>
        <v>0</v>
      </c>
      <c r="AC1313">
        <f t="shared" si="518"/>
        <v>0</v>
      </c>
      <c r="AD1313">
        <f t="shared" si="507"/>
        <v>0</v>
      </c>
      <c r="AE1313">
        <f t="shared" si="519"/>
        <v>0</v>
      </c>
      <c r="AF1313" s="3">
        <f t="shared" si="520"/>
        <v>0</v>
      </c>
      <c r="AH1313">
        <f t="shared" si="521"/>
        <v>0</v>
      </c>
    </row>
    <row r="1314" spans="2:34" hidden="1" outlineLevel="2" x14ac:dyDescent="0.25">
      <c r="B1314" t="s">
        <v>480</v>
      </c>
      <c r="C1314" s="73">
        <f>C1306</f>
        <v>5</v>
      </c>
      <c r="D1314" s="73" t="s">
        <v>684</v>
      </c>
      <c r="E1314" s="73">
        <f>E1306</f>
        <v>9</v>
      </c>
      <c r="F1314" s="73">
        <f>F1306</f>
        <v>21</v>
      </c>
      <c r="G1314" s="73">
        <f>G1306/2</f>
        <v>5.5</v>
      </c>
      <c r="H1314" s="73">
        <f>H1306</f>
        <v>1</v>
      </c>
      <c r="M1314" s="2"/>
      <c r="N1314" s="73">
        <f>N1306</f>
        <v>0</v>
      </c>
      <c r="O1314" s="73" t="str">
        <f>O1306</f>
        <v>N</v>
      </c>
      <c r="P1314" s="45" t="str">
        <f t="shared" si="511"/>
        <v>Beide</v>
      </c>
      <c r="Q1314" s="73"/>
      <c r="R1314" s="73"/>
      <c r="S1314" s="73"/>
      <c r="T1314" s="73">
        <f>T1306</f>
        <v>4</v>
      </c>
      <c r="V1314" s="74">
        <f>V1306*2.5</f>
        <v>150000</v>
      </c>
      <c r="X1314">
        <f t="shared" si="513"/>
        <v>0</v>
      </c>
      <c r="Y1314">
        <f t="shared" si="514"/>
        <v>0</v>
      </c>
      <c r="Z1314">
        <f t="shared" si="515"/>
        <v>0</v>
      </c>
      <c r="AA1314">
        <f t="shared" si="516"/>
        <v>0</v>
      </c>
      <c r="AB1314">
        <f t="shared" si="517"/>
        <v>0</v>
      </c>
      <c r="AC1314">
        <f t="shared" si="518"/>
        <v>0</v>
      </c>
      <c r="AD1314">
        <f t="shared" si="507"/>
        <v>0</v>
      </c>
      <c r="AE1314">
        <f t="shared" si="519"/>
        <v>0</v>
      </c>
      <c r="AF1314" s="3">
        <f t="shared" si="520"/>
        <v>0</v>
      </c>
      <c r="AH1314">
        <f t="shared" si="521"/>
        <v>0</v>
      </c>
    </row>
    <row r="1315" spans="2:34" hidden="1" outlineLevel="2" x14ac:dyDescent="0.25">
      <c r="B1315" t="s">
        <v>481</v>
      </c>
      <c r="C1315" s="73">
        <f>C1306</f>
        <v>5</v>
      </c>
      <c r="D1315" s="73" t="s">
        <v>684</v>
      </c>
      <c r="E1315" s="73">
        <f>E1306</f>
        <v>9</v>
      </c>
      <c r="F1315" s="73">
        <f>F1306</f>
        <v>21</v>
      </c>
      <c r="G1315" s="73">
        <f>G1306/2</f>
        <v>5.5</v>
      </c>
      <c r="H1315" s="73">
        <f>H1306</f>
        <v>1</v>
      </c>
      <c r="M1315" s="2"/>
      <c r="N1315" s="73">
        <f>N1306</f>
        <v>0</v>
      </c>
      <c r="O1315" s="73" t="str">
        <f>O1306</f>
        <v>N</v>
      </c>
      <c r="P1315" s="45" t="str">
        <f t="shared" si="511"/>
        <v>Beide</v>
      </c>
      <c r="Q1315" s="73"/>
      <c r="R1315" s="73"/>
      <c r="S1315" s="73"/>
      <c r="T1315" s="73">
        <f>T1306</f>
        <v>4</v>
      </c>
      <c r="V1315" s="74">
        <f>V1306*2</f>
        <v>120000</v>
      </c>
      <c r="X1315">
        <f t="shared" si="513"/>
        <v>0</v>
      </c>
      <c r="Y1315">
        <f t="shared" si="514"/>
        <v>0</v>
      </c>
      <c r="Z1315">
        <f t="shared" si="515"/>
        <v>0</v>
      </c>
      <c r="AA1315">
        <f t="shared" si="516"/>
        <v>0</v>
      </c>
      <c r="AB1315">
        <f t="shared" si="517"/>
        <v>0</v>
      </c>
      <c r="AC1315">
        <f t="shared" si="518"/>
        <v>0</v>
      </c>
      <c r="AD1315">
        <f t="shared" si="507"/>
        <v>0</v>
      </c>
      <c r="AE1315">
        <f t="shared" si="519"/>
        <v>0</v>
      </c>
      <c r="AF1315" s="3">
        <f t="shared" si="520"/>
        <v>0</v>
      </c>
      <c r="AH1315">
        <f t="shared" si="521"/>
        <v>0</v>
      </c>
    </row>
    <row r="1316" spans="2:34" hidden="1" outlineLevel="2" x14ac:dyDescent="0.25">
      <c r="B1316" t="s">
        <v>485</v>
      </c>
      <c r="C1316" s="73">
        <f>C1305</f>
        <v>5</v>
      </c>
      <c r="D1316" s="73" t="s">
        <v>684</v>
      </c>
      <c r="E1316" s="73">
        <f>E1305</f>
        <v>18</v>
      </c>
      <c r="F1316" s="73">
        <f>F1305</f>
        <v>9</v>
      </c>
      <c r="G1316" s="73">
        <f>G1305</f>
        <v>13</v>
      </c>
      <c r="H1316" s="73">
        <f>H1305</f>
        <v>1</v>
      </c>
      <c r="M1316" s="2"/>
      <c r="N1316" s="73">
        <f>N1305</f>
        <v>0</v>
      </c>
      <c r="O1316" s="73" t="str">
        <f>O1305</f>
        <v>N</v>
      </c>
      <c r="P1316" s="45" t="str">
        <f t="shared" si="511"/>
        <v>Beide</v>
      </c>
      <c r="Q1316" s="73"/>
      <c r="R1316" s="73"/>
      <c r="S1316" s="73"/>
      <c r="T1316" s="73">
        <f>T1305</f>
        <v>11</v>
      </c>
      <c r="V1316" s="3">
        <f>V1305*2</f>
        <v>108000</v>
      </c>
      <c r="X1316">
        <f t="shared" ref="X1316:X1319" si="525">C1316*(I1316+J1316+K1316+L1316)/(1+H1316)</f>
        <v>0</v>
      </c>
      <c r="Y1316">
        <f t="shared" ref="Y1316:Y1319" si="526">Q1316*(I1316+J1316)+M1316/G1316</f>
        <v>0</v>
      </c>
      <c r="Z1316">
        <f t="shared" ref="Z1316:Z1319" si="527">R1316*(I1316+J1316)+M1316/G1316</f>
        <v>0</v>
      </c>
      <c r="AA1316">
        <f t="shared" ref="AA1316:AA1319" si="528">S1316*(I1316+J1316+K1316+L1316)+T1316*(M1316/G1316)</f>
        <v>0</v>
      </c>
      <c r="AB1316">
        <f t="shared" ref="AB1316:AB1319" si="529">15*M1316/G1316</f>
        <v>0</v>
      </c>
      <c r="AC1316">
        <f t="shared" ref="AC1316:AC1319" si="530">E1316*(I1316+J1316+K1316+L1316)/(H1316+1)</f>
        <v>0</v>
      </c>
      <c r="AD1316">
        <f t="shared" si="507"/>
        <v>0</v>
      </c>
      <c r="AE1316">
        <f t="shared" ref="AE1316:AE1319" si="531">IF(AD1316&gt;0,S1316*(I1316+J1316)*0.25,0)</f>
        <v>0</v>
      </c>
      <c r="AF1316" s="3">
        <f t="shared" ref="AF1316:AF1319" si="532">U1316*(I1316+J1316+K1316+L1316)+V1316/G1316*M1316</f>
        <v>0</v>
      </c>
      <c r="AH1316">
        <f t="shared" ref="AH1316:AH1319" si="533">(K1316+L1316)*Q1316*1.1</f>
        <v>0</v>
      </c>
    </row>
    <row r="1317" spans="2:34" hidden="1" outlineLevel="2" x14ac:dyDescent="0.25">
      <c r="B1317" t="s">
        <v>486</v>
      </c>
      <c r="C1317" s="73">
        <f>C1305</f>
        <v>5</v>
      </c>
      <c r="D1317" s="73" t="s">
        <v>684</v>
      </c>
      <c r="E1317" s="73">
        <f t="shared" ref="E1317:H1318" si="534">E1305</f>
        <v>18</v>
      </c>
      <c r="F1317" s="73">
        <f t="shared" si="534"/>
        <v>9</v>
      </c>
      <c r="G1317" s="73">
        <f t="shared" si="534"/>
        <v>13</v>
      </c>
      <c r="H1317" s="73">
        <f t="shared" si="534"/>
        <v>1</v>
      </c>
      <c r="M1317" s="2"/>
      <c r="N1317" s="73">
        <f>N1305</f>
        <v>0</v>
      </c>
      <c r="O1317" s="73" t="str">
        <f>O1305</f>
        <v>N</v>
      </c>
      <c r="P1317" s="45" t="str">
        <f t="shared" si="511"/>
        <v>Beide</v>
      </c>
      <c r="Q1317" s="73"/>
      <c r="R1317" s="73"/>
      <c r="S1317" s="73"/>
      <c r="T1317" s="73">
        <f>T1305</f>
        <v>11</v>
      </c>
      <c r="V1317" s="3">
        <f>V1305*5</f>
        <v>270000</v>
      </c>
      <c r="X1317">
        <f t="shared" si="525"/>
        <v>0</v>
      </c>
      <c r="Y1317">
        <f t="shared" si="526"/>
        <v>0</v>
      </c>
      <c r="Z1317">
        <f t="shared" si="527"/>
        <v>0</v>
      </c>
      <c r="AA1317">
        <f t="shared" si="528"/>
        <v>0</v>
      </c>
      <c r="AB1317">
        <f t="shared" si="529"/>
        <v>0</v>
      </c>
      <c r="AC1317">
        <f t="shared" si="530"/>
        <v>0</v>
      </c>
      <c r="AD1317">
        <f t="shared" si="507"/>
        <v>0</v>
      </c>
      <c r="AE1317">
        <f t="shared" si="531"/>
        <v>0</v>
      </c>
      <c r="AF1317" s="3">
        <f t="shared" si="532"/>
        <v>0</v>
      </c>
      <c r="AH1317">
        <f t="shared" si="533"/>
        <v>0</v>
      </c>
    </row>
    <row r="1318" spans="2:34" hidden="1" outlineLevel="2" x14ac:dyDescent="0.25">
      <c r="B1318" t="s">
        <v>487</v>
      </c>
      <c r="C1318" s="73">
        <f>C1306</f>
        <v>5</v>
      </c>
      <c r="D1318" s="73" t="s">
        <v>684</v>
      </c>
      <c r="E1318" s="73">
        <f t="shared" si="534"/>
        <v>9</v>
      </c>
      <c r="F1318" s="73">
        <f t="shared" si="534"/>
        <v>21</v>
      </c>
      <c r="G1318" s="73">
        <f t="shared" si="534"/>
        <v>11</v>
      </c>
      <c r="H1318" s="73">
        <f t="shared" si="534"/>
        <v>1</v>
      </c>
      <c r="M1318" s="2"/>
      <c r="N1318" s="73">
        <f>N1306</f>
        <v>0</v>
      </c>
      <c r="O1318" s="73" t="str">
        <f>O1306</f>
        <v>N</v>
      </c>
      <c r="P1318" s="45" t="str">
        <f t="shared" si="511"/>
        <v>Beide</v>
      </c>
      <c r="Q1318" s="73"/>
      <c r="R1318" s="73"/>
      <c r="S1318" s="73"/>
      <c r="T1318" s="73">
        <f>T1306</f>
        <v>4</v>
      </c>
      <c r="V1318" s="3">
        <f>V1306*5</f>
        <v>300000</v>
      </c>
      <c r="X1318">
        <f t="shared" si="525"/>
        <v>0</v>
      </c>
      <c r="Y1318">
        <f t="shared" si="526"/>
        <v>0</v>
      </c>
      <c r="Z1318">
        <f t="shared" si="527"/>
        <v>0</v>
      </c>
      <c r="AA1318">
        <f t="shared" si="528"/>
        <v>0</v>
      </c>
      <c r="AB1318">
        <f t="shared" si="529"/>
        <v>0</v>
      </c>
      <c r="AC1318">
        <f t="shared" si="530"/>
        <v>0</v>
      </c>
      <c r="AD1318">
        <f t="shared" si="507"/>
        <v>0</v>
      </c>
      <c r="AE1318">
        <f t="shared" si="531"/>
        <v>0</v>
      </c>
      <c r="AF1318" s="3">
        <f t="shared" si="532"/>
        <v>0</v>
      </c>
      <c r="AH1318">
        <f t="shared" si="533"/>
        <v>0</v>
      </c>
    </row>
    <row r="1319" spans="2:34" hidden="1" outlineLevel="2" x14ac:dyDescent="0.25">
      <c r="B1319" t="s">
        <v>488</v>
      </c>
      <c r="C1319" s="73">
        <f>C1305</f>
        <v>5</v>
      </c>
      <c r="D1319" s="73" t="s">
        <v>684</v>
      </c>
      <c r="E1319" s="73">
        <f t="shared" ref="E1319:H1320" si="535">E1305</f>
        <v>18</v>
      </c>
      <c r="F1319" s="73">
        <f t="shared" si="535"/>
        <v>9</v>
      </c>
      <c r="G1319" s="73">
        <f t="shared" si="535"/>
        <v>13</v>
      </c>
      <c r="H1319" s="73">
        <f t="shared" si="535"/>
        <v>1</v>
      </c>
      <c r="M1319" s="2"/>
      <c r="N1319" s="73">
        <f>N1305</f>
        <v>0</v>
      </c>
      <c r="O1319" s="73" t="str">
        <f>O1305</f>
        <v>N</v>
      </c>
      <c r="P1319" s="45" t="str">
        <f t="shared" si="511"/>
        <v>Beide</v>
      </c>
      <c r="Q1319" s="73"/>
      <c r="R1319" s="73"/>
      <c r="S1319" s="73"/>
      <c r="T1319" s="73">
        <f>T1305</f>
        <v>11</v>
      </c>
      <c r="V1319" s="3">
        <f>V1305*4</f>
        <v>216000</v>
      </c>
      <c r="X1319">
        <f t="shared" si="525"/>
        <v>0</v>
      </c>
      <c r="Y1319">
        <f t="shared" si="526"/>
        <v>0</v>
      </c>
      <c r="Z1319">
        <f t="shared" si="527"/>
        <v>0</v>
      </c>
      <c r="AA1319">
        <f t="shared" si="528"/>
        <v>0</v>
      </c>
      <c r="AB1319">
        <f t="shared" si="529"/>
        <v>0</v>
      </c>
      <c r="AC1319">
        <f t="shared" si="530"/>
        <v>0</v>
      </c>
      <c r="AD1319">
        <f t="shared" si="507"/>
        <v>0</v>
      </c>
      <c r="AE1319">
        <f t="shared" si="531"/>
        <v>0</v>
      </c>
      <c r="AF1319" s="3">
        <f t="shared" si="532"/>
        <v>0</v>
      </c>
      <c r="AH1319">
        <f t="shared" si="533"/>
        <v>0</v>
      </c>
    </row>
    <row r="1320" spans="2:34" hidden="1" outlineLevel="2" x14ac:dyDescent="0.25">
      <c r="B1320" t="s">
        <v>489</v>
      </c>
      <c r="C1320" s="73">
        <f>C1306</f>
        <v>5</v>
      </c>
      <c r="D1320" s="73" t="s">
        <v>684</v>
      </c>
      <c r="E1320" s="73">
        <f t="shared" si="535"/>
        <v>9</v>
      </c>
      <c r="F1320" s="73">
        <f t="shared" si="535"/>
        <v>21</v>
      </c>
      <c r="G1320" s="73">
        <f t="shared" si="535"/>
        <v>11</v>
      </c>
      <c r="H1320" s="73">
        <f t="shared" si="535"/>
        <v>1</v>
      </c>
      <c r="M1320" s="2"/>
      <c r="N1320" s="73">
        <f>N1306</f>
        <v>0</v>
      </c>
      <c r="O1320" s="73" t="str">
        <f>O1306</f>
        <v>N</v>
      </c>
      <c r="P1320" s="45" t="str">
        <f t="shared" si="511"/>
        <v>Beide</v>
      </c>
      <c r="Q1320" s="73"/>
      <c r="R1320" s="73"/>
      <c r="S1320" s="73"/>
      <c r="T1320" s="73">
        <f>T1306</f>
        <v>4</v>
      </c>
      <c r="V1320" s="3">
        <f>V1306*4</f>
        <v>240000</v>
      </c>
      <c r="X1320">
        <f t="shared" si="513"/>
        <v>0</v>
      </c>
      <c r="Y1320">
        <f t="shared" si="514"/>
        <v>0</v>
      </c>
      <c r="Z1320">
        <f t="shared" si="515"/>
        <v>0</v>
      </c>
      <c r="AA1320">
        <f t="shared" si="516"/>
        <v>0</v>
      </c>
      <c r="AB1320">
        <f t="shared" si="517"/>
        <v>0</v>
      </c>
      <c r="AC1320">
        <f t="shared" si="518"/>
        <v>0</v>
      </c>
      <c r="AD1320">
        <f t="shared" si="507"/>
        <v>0</v>
      </c>
      <c r="AE1320">
        <f t="shared" si="519"/>
        <v>0</v>
      </c>
      <c r="AF1320" s="3">
        <f t="shared" si="520"/>
        <v>0</v>
      </c>
      <c r="AH1320">
        <f t="shared" si="521"/>
        <v>0</v>
      </c>
    </row>
    <row r="1321" spans="2:34" hidden="1" outlineLevel="2" x14ac:dyDescent="0.25">
      <c r="B1321" t="s">
        <v>695</v>
      </c>
      <c r="C1321" s="73">
        <f>C1305</f>
        <v>5</v>
      </c>
      <c r="D1321" s="73" t="s">
        <v>684</v>
      </c>
      <c r="E1321" s="73">
        <f t="shared" ref="E1321:H1322" si="536">E1305</f>
        <v>18</v>
      </c>
      <c r="F1321" s="73">
        <f t="shared" si="536"/>
        <v>9</v>
      </c>
      <c r="G1321" s="73">
        <f t="shared" si="536"/>
        <v>13</v>
      </c>
      <c r="H1321" s="73">
        <f t="shared" si="536"/>
        <v>1</v>
      </c>
      <c r="M1321" s="2"/>
      <c r="N1321" s="73">
        <f>N1305</f>
        <v>0</v>
      </c>
      <c r="O1321" s="73" t="str">
        <f>O1305</f>
        <v>N</v>
      </c>
      <c r="P1321" s="45" t="str">
        <f t="shared" si="511"/>
        <v>Beide</v>
      </c>
      <c r="Q1321" s="73"/>
      <c r="R1321" s="73"/>
      <c r="S1321" s="73"/>
      <c r="T1321" s="73">
        <f>T1305</f>
        <v>11</v>
      </c>
      <c r="V1321" s="74">
        <f>V1305*2</f>
        <v>108000</v>
      </c>
      <c r="X1321">
        <f t="shared" si="513"/>
        <v>0</v>
      </c>
      <c r="Y1321">
        <f t="shared" si="514"/>
        <v>0</v>
      </c>
      <c r="Z1321">
        <f t="shared" si="515"/>
        <v>0</v>
      </c>
      <c r="AA1321">
        <f t="shared" si="516"/>
        <v>0</v>
      </c>
      <c r="AB1321">
        <f t="shared" si="517"/>
        <v>0</v>
      </c>
      <c r="AC1321">
        <f t="shared" si="518"/>
        <v>0</v>
      </c>
      <c r="AD1321">
        <f t="shared" si="507"/>
        <v>0</v>
      </c>
      <c r="AE1321">
        <f t="shared" si="519"/>
        <v>0</v>
      </c>
      <c r="AF1321" s="3">
        <f t="shared" si="520"/>
        <v>0</v>
      </c>
      <c r="AH1321">
        <f t="shared" si="521"/>
        <v>0</v>
      </c>
    </row>
    <row r="1322" spans="2:34" hidden="1" outlineLevel="2" x14ac:dyDescent="0.25">
      <c r="B1322" t="s">
        <v>696</v>
      </c>
      <c r="C1322" s="73">
        <f>C1306</f>
        <v>5</v>
      </c>
      <c r="D1322" s="73" t="s">
        <v>684</v>
      </c>
      <c r="E1322" s="73">
        <f t="shared" si="536"/>
        <v>9</v>
      </c>
      <c r="F1322" s="73">
        <f t="shared" si="536"/>
        <v>21</v>
      </c>
      <c r="G1322" s="73">
        <f t="shared" si="536"/>
        <v>11</v>
      </c>
      <c r="H1322" s="73">
        <f t="shared" si="536"/>
        <v>1</v>
      </c>
      <c r="M1322" s="2"/>
      <c r="N1322" s="73">
        <f>N1306</f>
        <v>0</v>
      </c>
      <c r="O1322" s="73" t="str">
        <f>O1306</f>
        <v>N</v>
      </c>
      <c r="P1322" s="45" t="str">
        <f t="shared" si="511"/>
        <v>Beide</v>
      </c>
      <c r="Q1322" s="73"/>
      <c r="R1322" s="73"/>
      <c r="S1322" s="73"/>
      <c r="T1322" s="73">
        <f>T1306</f>
        <v>4</v>
      </c>
      <c r="V1322" s="74">
        <f>V1306*2</f>
        <v>120000</v>
      </c>
      <c r="X1322">
        <f t="shared" si="513"/>
        <v>0</v>
      </c>
      <c r="Y1322">
        <f t="shared" si="514"/>
        <v>0</v>
      </c>
      <c r="Z1322">
        <f t="shared" si="515"/>
        <v>0</v>
      </c>
      <c r="AA1322">
        <f t="shared" si="516"/>
        <v>0</v>
      </c>
      <c r="AB1322">
        <f t="shared" si="517"/>
        <v>0</v>
      </c>
      <c r="AC1322">
        <f t="shared" si="518"/>
        <v>0</v>
      </c>
      <c r="AD1322">
        <f t="shared" si="507"/>
        <v>0</v>
      </c>
      <c r="AE1322">
        <f t="shared" si="519"/>
        <v>0</v>
      </c>
      <c r="AF1322" s="3">
        <f t="shared" si="520"/>
        <v>0</v>
      </c>
      <c r="AH1322">
        <f t="shared" si="521"/>
        <v>0</v>
      </c>
    </row>
    <row r="1323" spans="2:34" hidden="1" outlineLevel="2" x14ac:dyDescent="0.25">
      <c r="B1323" t="s">
        <v>490</v>
      </c>
      <c r="C1323" s="73">
        <f>C1305</f>
        <v>5</v>
      </c>
      <c r="D1323" s="73" t="s">
        <v>684</v>
      </c>
      <c r="E1323" s="73">
        <f t="shared" ref="E1323:H1324" si="537">E1305</f>
        <v>18</v>
      </c>
      <c r="F1323" s="73">
        <f t="shared" si="537"/>
        <v>9</v>
      </c>
      <c r="G1323" s="73">
        <f t="shared" si="537"/>
        <v>13</v>
      </c>
      <c r="H1323" s="73">
        <f t="shared" si="537"/>
        <v>1</v>
      </c>
      <c r="M1323" s="2"/>
      <c r="N1323" s="73">
        <f>N1305</f>
        <v>0</v>
      </c>
      <c r="O1323" s="73" t="str">
        <f>O1305</f>
        <v>N</v>
      </c>
      <c r="P1323" s="45" t="str">
        <f t="shared" si="511"/>
        <v>Beide</v>
      </c>
      <c r="Q1323" s="73"/>
      <c r="R1323" s="73"/>
      <c r="S1323" s="73"/>
      <c r="T1323" s="73">
        <f>T1305</f>
        <v>11</v>
      </c>
      <c r="V1323" s="3">
        <f>V1305</f>
        <v>54000</v>
      </c>
      <c r="X1323">
        <f t="shared" si="513"/>
        <v>0</v>
      </c>
      <c r="Y1323">
        <f t="shared" si="514"/>
        <v>0</v>
      </c>
      <c r="Z1323">
        <f t="shared" si="515"/>
        <v>0</v>
      </c>
      <c r="AA1323">
        <f t="shared" si="516"/>
        <v>0</v>
      </c>
      <c r="AB1323">
        <f t="shared" si="517"/>
        <v>0</v>
      </c>
      <c r="AC1323">
        <f t="shared" si="518"/>
        <v>0</v>
      </c>
      <c r="AD1323">
        <f t="shared" si="507"/>
        <v>0</v>
      </c>
      <c r="AE1323">
        <f t="shared" si="519"/>
        <v>0</v>
      </c>
      <c r="AF1323" s="3">
        <f t="shared" si="520"/>
        <v>0</v>
      </c>
      <c r="AH1323">
        <f t="shared" si="521"/>
        <v>0</v>
      </c>
    </row>
    <row r="1324" spans="2:34" hidden="1" outlineLevel="2" x14ac:dyDescent="0.25">
      <c r="B1324" t="s">
        <v>491</v>
      </c>
      <c r="C1324" s="73">
        <f>C1306</f>
        <v>5</v>
      </c>
      <c r="D1324" s="73" t="s">
        <v>684</v>
      </c>
      <c r="E1324" s="73">
        <f t="shared" si="537"/>
        <v>9</v>
      </c>
      <c r="F1324" s="73">
        <f t="shared" si="537"/>
        <v>21</v>
      </c>
      <c r="G1324" s="73">
        <f t="shared" si="537"/>
        <v>11</v>
      </c>
      <c r="H1324" s="73">
        <f t="shared" si="537"/>
        <v>1</v>
      </c>
      <c r="M1324" s="2"/>
      <c r="N1324" s="73">
        <f>N1306</f>
        <v>0</v>
      </c>
      <c r="O1324" s="73" t="str">
        <f>O1306</f>
        <v>N</v>
      </c>
      <c r="P1324" s="45" t="str">
        <f t="shared" si="511"/>
        <v>Beide</v>
      </c>
      <c r="Q1324" s="73"/>
      <c r="R1324" s="73"/>
      <c r="S1324" s="73"/>
      <c r="T1324" s="73">
        <f>T1306</f>
        <v>4</v>
      </c>
      <c r="V1324" s="3">
        <f>V1306</f>
        <v>60000</v>
      </c>
      <c r="X1324">
        <f t="shared" si="513"/>
        <v>0</v>
      </c>
      <c r="Y1324">
        <f t="shared" si="514"/>
        <v>0</v>
      </c>
      <c r="Z1324">
        <f t="shared" si="515"/>
        <v>0</v>
      </c>
      <c r="AA1324">
        <f t="shared" si="516"/>
        <v>0</v>
      </c>
      <c r="AB1324">
        <f t="shared" si="517"/>
        <v>0</v>
      </c>
      <c r="AC1324">
        <f t="shared" si="518"/>
        <v>0</v>
      </c>
      <c r="AD1324">
        <f t="shared" si="507"/>
        <v>0</v>
      </c>
      <c r="AE1324">
        <f t="shared" si="519"/>
        <v>0</v>
      </c>
      <c r="AF1324" s="3">
        <f t="shared" si="520"/>
        <v>0</v>
      </c>
      <c r="AH1324">
        <f t="shared" si="521"/>
        <v>0</v>
      </c>
    </row>
    <row r="1325" spans="2:34" hidden="1" outlineLevel="2" x14ac:dyDescent="0.25">
      <c r="B1325" t="s">
        <v>465</v>
      </c>
      <c r="C1325" s="73">
        <f>C1305</f>
        <v>5</v>
      </c>
      <c r="D1325" s="73" t="s">
        <v>683</v>
      </c>
      <c r="E1325" s="73">
        <f>E1305</f>
        <v>18</v>
      </c>
      <c r="F1325" s="73">
        <f>F1305</f>
        <v>9</v>
      </c>
      <c r="G1325" s="73">
        <f>G1305/2</f>
        <v>6.5</v>
      </c>
      <c r="H1325" s="73">
        <f>H1305</f>
        <v>1</v>
      </c>
      <c r="M1325" s="2"/>
      <c r="N1325" s="73">
        <f>N1305</f>
        <v>0</v>
      </c>
      <c r="O1325" s="73" t="str">
        <f>O1305</f>
        <v>N</v>
      </c>
      <c r="P1325" s="45" t="str">
        <f t="shared" si="511"/>
        <v>Beide</v>
      </c>
      <c r="Q1325" s="73"/>
      <c r="R1325" s="73"/>
      <c r="S1325" s="73"/>
      <c r="T1325" s="73">
        <f>T1305</f>
        <v>11</v>
      </c>
      <c r="V1325" s="3">
        <f>V1305*2</f>
        <v>108000</v>
      </c>
      <c r="X1325">
        <f t="shared" si="513"/>
        <v>0</v>
      </c>
      <c r="Y1325">
        <f t="shared" si="514"/>
        <v>0</v>
      </c>
      <c r="Z1325">
        <f t="shared" si="515"/>
        <v>0</v>
      </c>
      <c r="AA1325">
        <f t="shared" si="516"/>
        <v>0</v>
      </c>
      <c r="AB1325">
        <f t="shared" si="517"/>
        <v>0</v>
      </c>
      <c r="AC1325">
        <f t="shared" si="518"/>
        <v>0</v>
      </c>
      <c r="AD1325">
        <f t="shared" si="507"/>
        <v>0</v>
      </c>
      <c r="AE1325">
        <f t="shared" si="519"/>
        <v>0</v>
      </c>
      <c r="AF1325" s="3">
        <f t="shared" si="520"/>
        <v>0</v>
      </c>
      <c r="AH1325">
        <f t="shared" si="521"/>
        <v>0</v>
      </c>
    </row>
    <row r="1326" spans="2:34" hidden="1" outlineLevel="2" x14ac:dyDescent="0.25">
      <c r="B1326" t="s">
        <v>478</v>
      </c>
      <c r="C1326" s="73">
        <f>C1306</f>
        <v>5</v>
      </c>
      <c r="D1326" s="73" t="s">
        <v>684</v>
      </c>
      <c r="E1326" s="73">
        <f>E1306</f>
        <v>9</v>
      </c>
      <c r="F1326" s="73">
        <f>F1306</f>
        <v>21</v>
      </c>
      <c r="G1326" s="73">
        <f>G1306</f>
        <v>11</v>
      </c>
      <c r="H1326" s="73">
        <f>H1306</f>
        <v>1</v>
      </c>
      <c r="M1326" s="2"/>
      <c r="N1326" s="73">
        <f>N1306</f>
        <v>0</v>
      </c>
      <c r="O1326" s="73" t="str">
        <f>O1306</f>
        <v>N</v>
      </c>
      <c r="P1326" s="45" t="str">
        <f t="shared" si="511"/>
        <v>Beide</v>
      </c>
      <c r="Q1326" s="73"/>
      <c r="R1326" s="73"/>
      <c r="S1326" s="73"/>
      <c r="T1326" s="73">
        <f>T1306</f>
        <v>4</v>
      </c>
      <c r="V1326" s="3">
        <f>V1306*2</f>
        <v>120000</v>
      </c>
      <c r="X1326">
        <f t="shared" si="513"/>
        <v>0</v>
      </c>
      <c r="Y1326">
        <f t="shared" si="514"/>
        <v>0</v>
      </c>
      <c r="Z1326">
        <f t="shared" si="515"/>
        <v>0</v>
      </c>
      <c r="AA1326">
        <f t="shared" si="516"/>
        <v>0</v>
      </c>
      <c r="AB1326">
        <f t="shared" si="517"/>
        <v>0</v>
      </c>
      <c r="AC1326">
        <f t="shared" si="518"/>
        <v>0</v>
      </c>
      <c r="AD1326">
        <f t="shared" si="507"/>
        <v>0</v>
      </c>
      <c r="AE1326">
        <f t="shared" si="519"/>
        <v>0</v>
      </c>
      <c r="AF1326" s="3">
        <f t="shared" si="520"/>
        <v>0</v>
      </c>
      <c r="AH1326">
        <f t="shared" si="521"/>
        <v>0</v>
      </c>
    </row>
    <row r="1327" spans="2:34" hidden="1" outlineLevel="2" x14ac:dyDescent="0.25">
      <c r="B1327" t="s">
        <v>479</v>
      </c>
      <c r="C1327" s="73">
        <f>C1306</f>
        <v>5</v>
      </c>
      <c r="D1327" s="73" t="s">
        <v>684</v>
      </c>
      <c r="E1327" s="73">
        <f>E1306</f>
        <v>9</v>
      </c>
      <c r="F1327" s="73">
        <f>F1306</f>
        <v>21</v>
      </c>
      <c r="G1327" s="73">
        <f>G1306</f>
        <v>11</v>
      </c>
      <c r="H1327" s="73">
        <f>H1306</f>
        <v>1</v>
      </c>
      <c r="M1327" s="2"/>
      <c r="N1327" s="73">
        <f>N1306</f>
        <v>0</v>
      </c>
      <c r="O1327" s="73" t="str">
        <f>O1306</f>
        <v>N</v>
      </c>
      <c r="P1327" s="45" t="str">
        <f t="shared" si="511"/>
        <v>Beide</v>
      </c>
      <c r="Q1327" s="73"/>
      <c r="R1327" s="73"/>
      <c r="S1327" s="73"/>
      <c r="T1327" s="73">
        <f>T1306</f>
        <v>4</v>
      </c>
      <c r="V1327" s="3">
        <f>V1306*3</f>
        <v>180000</v>
      </c>
      <c r="X1327">
        <f t="shared" si="513"/>
        <v>0</v>
      </c>
      <c r="Y1327">
        <f t="shared" si="514"/>
        <v>0</v>
      </c>
      <c r="Z1327">
        <f t="shared" si="515"/>
        <v>0</v>
      </c>
      <c r="AA1327">
        <f t="shared" si="516"/>
        <v>0</v>
      </c>
      <c r="AB1327">
        <f t="shared" si="517"/>
        <v>0</v>
      </c>
      <c r="AC1327">
        <f t="shared" si="518"/>
        <v>0</v>
      </c>
      <c r="AD1327">
        <f t="shared" si="507"/>
        <v>0</v>
      </c>
      <c r="AE1327">
        <f t="shared" si="519"/>
        <v>0</v>
      </c>
      <c r="AF1327" s="3">
        <f t="shared" si="520"/>
        <v>0</v>
      </c>
      <c r="AH1327">
        <f t="shared" si="521"/>
        <v>0</v>
      </c>
    </row>
    <row r="1328" spans="2:34" hidden="1" outlineLevel="2" x14ac:dyDescent="0.25">
      <c r="B1328" t="s">
        <v>697</v>
      </c>
      <c r="C1328" s="73">
        <f>C1305</f>
        <v>5</v>
      </c>
      <c r="D1328" s="73" t="s">
        <v>683</v>
      </c>
      <c r="E1328" s="73">
        <f t="shared" ref="E1328:H1329" si="538">E1305</f>
        <v>18</v>
      </c>
      <c r="F1328" s="73">
        <f t="shared" si="538"/>
        <v>9</v>
      </c>
      <c r="G1328" s="73">
        <f t="shared" si="538"/>
        <v>13</v>
      </c>
      <c r="H1328" s="73">
        <f t="shared" si="538"/>
        <v>1</v>
      </c>
      <c r="M1328" s="2"/>
      <c r="N1328" s="73">
        <f>N1305</f>
        <v>0</v>
      </c>
      <c r="O1328" s="73" t="str">
        <f>O1305</f>
        <v>N</v>
      </c>
      <c r="P1328" s="45" t="str">
        <f t="shared" si="511"/>
        <v>Beide</v>
      </c>
      <c r="Q1328" s="73"/>
      <c r="R1328" s="73"/>
      <c r="S1328" s="73"/>
      <c r="T1328" s="73">
        <f>T1305</f>
        <v>11</v>
      </c>
      <c r="V1328" s="74">
        <f>V1305*2</f>
        <v>108000</v>
      </c>
      <c r="X1328">
        <f t="shared" si="513"/>
        <v>0</v>
      </c>
      <c r="Y1328">
        <f t="shared" si="514"/>
        <v>0</v>
      </c>
      <c r="Z1328">
        <f t="shared" si="515"/>
        <v>0</v>
      </c>
      <c r="AA1328">
        <f t="shared" si="516"/>
        <v>0</v>
      </c>
      <c r="AB1328">
        <f t="shared" si="517"/>
        <v>0</v>
      </c>
      <c r="AC1328">
        <f t="shared" si="518"/>
        <v>0</v>
      </c>
      <c r="AD1328">
        <f t="shared" si="507"/>
        <v>0</v>
      </c>
      <c r="AE1328">
        <f t="shared" si="519"/>
        <v>0</v>
      </c>
      <c r="AF1328" s="3">
        <f t="shared" si="520"/>
        <v>0</v>
      </c>
      <c r="AH1328">
        <f t="shared" si="521"/>
        <v>0</v>
      </c>
    </row>
    <row r="1329" spans="1:34" hidden="1" outlineLevel="2" x14ac:dyDescent="0.25">
      <c r="B1329" t="s">
        <v>698</v>
      </c>
      <c r="C1329" s="73">
        <f>C1306</f>
        <v>5</v>
      </c>
      <c r="D1329" s="73" t="s">
        <v>683</v>
      </c>
      <c r="E1329" s="73">
        <f t="shared" si="538"/>
        <v>9</v>
      </c>
      <c r="F1329" s="73">
        <f t="shared" si="538"/>
        <v>21</v>
      </c>
      <c r="G1329" s="73">
        <f t="shared" si="538"/>
        <v>11</v>
      </c>
      <c r="H1329" s="73">
        <f t="shared" si="538"/>
        <v>1</v>
      </c>
      <c r="M1329" s="2"/>
      <c r="N1329" s="73">
        <f>N1306</f>
        <v>0</v>
      </c>
      <c r="O1329" s="73" t="str">
        <f>O1306</f>
        <v>N</v>
      </c>
      <c r="P1329" s="45" t="str">
        <f t="shared" si="511"/>
        <v>Beide</v>
      </c>
      <c r="Q1329" s="73"/>
      <c r="R1329" s="73"/>
      <c r="S1329" s="73"/>
      <c r="T1329" s="73">
        <f>T1306</f>
        <v>4</v>
      </c>
      <c r="V1329" s="74">
        <f>V1306*2</f>
        <v>120000</v>
      </c>
      <c r="X1329">
        <f t="shared" si="513"/>
        <v>0</v>
      </c>
      <c r="Y1329">
        <f t="shared" si="514"/>
        <v>0</v>
      </c>
      <c r="Z1329">
        <f t="shared" si="515"/>
        <v>0</v>
      </c>
      <c r="AA1329">
        <f t="shared" si="516"/>
        <v>0</v>
      </c>
      <c r="AB1329">
        <f t="shared" si="517"/>
        <v>0</v>
      </c>
      <c r="AC1329">
        <f t="shared" si="518"/>
        <v>0</v>
      </c>
      <c r="AD1329">
        <f t="shared" si="507"/>
        <v>0</v>
      </c>
      <c r="AE1329">
        <f t="shared" si="519"/>
        <v>0</v>
      </c>
      <c r="AF1329" s="3">
        <f t="shared" si="520"/>
        <v>0</v>
      </c>
      <c r="AH1329">
        <f t="shared" si="521"/>
        <v>0</v>
      </c>
    </row>
    <row r="1330" spans="1:34" hidden="1" outlineLevel="2" x14ac:dyDescent="0.25">
      <c r="B1330" t="s">
        <v>467</v>
      </c>
      <c r="C1330" s="73">
        <f>C1305</f>
        <v>5</v>
      </c>
      <c r="D1330" s="73" t="s">
        <v>684</v>
      </c>
      <c r="E1330" s="73">
        <f>E1305</f>
        <v>18</v>
      </c>
      <c r="F1330" s="73">
        <f>F1305</f>
        <v>9</v>
      </c>
      <c r="G1330" s="73">
        <f>G1305/2</f>
        <v>6.5</v>
      </c>
      <c r="H1330" s="73">
        <f>H1305</f>
        <v>1</v>
      </c>
      <c r="M1330" s="2"/>
      <c r="N1330" s="73">
        <f>N1305</f>
        <v>0</v>
      </c>
      <c r="O1330" s="73" t="str">
        <f>O1305</f>
        <v>N</v>
      </c>
      <c r="P1330" s="45" t="str">
        <f t="shared" si="511"/>
        <v>Beide</v>
      </c>
      <c r="Q1330" s="73"/>
      <c r="R1330" s="73"/>
      <c r="S1330" s="73"/>
      <c r="T1330" s="73">
        <f>T1305</f>
        <v>11</v>
      </c>
      <c r="V1330" s="3">
        <f>V1305*5</f>
        <v>270000</v>
      </c>
      <c r="X1330">
        <f t="shared" si="513"/>
        <v>0</v>
      </c>
      <c r="Y1330">
        <f t="shared" si="514"/>
        <v>0</v>
      </c>
      <c r="Z1330">
        <f t="shared" si="515"/>
        <v>0</v>
      </c>
      <c r="AA1330">
        <f t="shared" si="516"/>
        <v>0</v>
      </c>
      <c r="AB1330">
        <f t="shared" si="517"/>
        <v>0</v>
      </c>
      <c r="AC1330">
        <f t="shared" si="518"/>
        <v>0</v>
      </c>
      <c r="AD1330">
        <f t="shared" si="507"/>
        <v>0</v>
      </c>
      <c r="AE1330">
        <f t="shared" si="519"/>
        <v>0</v>
      </c>
      <c r="AF1330" s="3">
        <f t="shared" si="520"/>
        <v>0</v>
      </c>
      <c r="AH1330">
        <f t="shared" si="521"/>
        <v>0</v>
      </c>
    </row>
    <row r="1331" spans="1:34" hidden="1" outlineLevel="2" x14ac:dyDescent="0.25">
      <c r="B1331" t="s">
        <v>460</v>
      </c>
      <c r="C1331" s="73">
        <f>C1305</f>
        <v>5</v>
      </c>
      <c r="D1331" s="73" t="s">
        <v>701</v>
      </c>
      <c r="E1331" s="73">
        <f>E1305</f>
        <v>18</v>
      </c>
      <c r="F1331" s="73">
        <f>F1305</f>
        <v>9</v>
      </c>
      <c r="G1331" s="73">
        <f>G1305</f>
        <v>13</v>
      </c>
      <c r="H1331" s="73">
        <f>H1305</f>
        <v>1</v>
      </c>
      <c r="M1331" s="2"/>
      <c r="N1331" s="73">
        <f>N1305</f>
        <v>0</v>
      </c>
      <c r="O1331" s="73" t="str">
        <f>O1305</f>
        <v>N</v>
      </c>
      <c r="P1331" s="45" t="str">
        <f t="shared" si="511"/>
        <v>Beide</v>
      </c>
      <c r="Q1331" s="73"/>
      <c r="R1331" s="73"/>
      <c r="S1331" s="73"/>
      <c r="T1331" s="73">
        <f>T1305</f>
        <v>11</v>
      </c>
      <c r="V1331" s="3">
        <f>V1305*2</f>
        <v>108000</v>
      </c>
      <c r="X1331">
        <f t="shared" si="513"/>
        <v>0</v>
      </c>
      <c r="Y1331">
        <f t="shared" si="514"/>
        <v>0</v>
      </c>
      <c r="Z1331">
        <f t="shared" si="515"/>
        <v>0</v>
      </c>
      <c r="AA1331">
        <f t="shared" si="516"/>
        <v>0</v>
      </c>
      <c r="AB1331">
        <f t="shared" si="517"/>
        <v>0</v>
      </c>
      <c r="AC1331">
        <f t="shared" si="518"/>
        <v>0</v>
      </c>
      <c r="AD1331">
        <f t="shared" si="507"/>
        <v>0</v>
      </c>
      <c r="AE1331">
        <f t="shared" si="519"/>
        <v>0</v>
      </c>
      <c r="AF1331" s="3">
        <f t="shared" si="520"/>
        <v>0</v>
      </c>
      <c r="AH1331">
        <f t="shared" si="521"/>
        <v>0</v>
      </c>
    </row>
    <row r="1332" spans="1:34" hidden="1" outlineLevel="2" x14ac:dyDescent="0.25">
      <c r="B1332" t="s">
        <v>492</v>
      </c>
      <c r="C1332" s="73">
        <f>C1305</f>
        <v>5</v>
      </c>
      <c r="D1332" s="73" t="s">
        <v>684</v>
      </c>
      <c r="E1332" s="73">
        <f>E1305</f>
        <v>18</v>
      </c>
      <c r="F1332" s="73">
        <f>F1305</f>
        <v>9</v>
      </c>
      <c r="G1332" s="73">
        <f>G1305/2</f>
        <v>6.5</v>
      </c>
      <c r="H1332" s="73">
        <f>H1305</f>
        <v>1</v>
      </c>
      <c r="M1332" s="2"/>
      <c r="N1332" s="73">
        <f>N1305</f>
        <v>0</v>
      </c>
      <c r="O1332" s="73" t="str">
        <f>O1305</f>
        <v>N</v>
      </c>
      <c r="P1332" s="45" t="str">
        <f t="shared" si="511"/>
        <v>Beide</v>
      </c>
      <c r="Q1332" s="73"/>
      <c r="R1332" s="73"/>
      <c r="S1332" s="73"/>
      <c r="T1332" s="73">
        <f>T1305</f>
        <v>11</v>
      </c>
      <c r="V1332" s="3">
        <f>V1305*2</f>
        <v>108000</v>
      </c>
      <c r="X1332">
        <f t="shared" si="513"/>
        <v>0</v>
      </c>
      <c r="Y1332">
        <f t="shared" si="514"/>
        <v>0</v>
      </c>
      <c r="Z1332">
        <f t="shared" si="515"/>
        <v>0</v>
      </c>
      <c r="AA1332">
        <f t="shared" si="516"/>
        <v>0</v>
      </c>
      <c r="AB1332">
        <f t="shared" si="517"/>
        <v>0</v>
      </c>
      <c r="AC1332">
        <f t="shared" si="518"/>
        <v>0</v>
      </c>
      <c r="AD1332">
        <f t="shared" si="507"/>
        <v>0</v>
      </c>
      <c r="AE1332">
        <f t="shared" si="519"/>
        <v>0</v>
      </c>
      <c r="AF1332" s="3">
        <f t="shared" si="520"/>
        <v>0</v>
      </c>
      <c r="AH1332">
        <f t="shared" si="521"/>
        <v>0</v>
      </c>
    </row>
    <row r="1333" spans="1:34" hidden="1" outlineLevel="2" x14ac:dyDescent="0.25">
      <c r="B1333" t="s">
        <v>493</v>
      </c>
      <c r="C1333" s="73">
        <f>C1306</f>
        <v>5</v>
      </c>
      <c r="D1333" s="73" t="s">
        <v>684</v>
      </c>
      <c r="E1333" s="73">
        <f>E1306</f>
        <v>9</v>
      </c>
      <c r="F1333" s="73">
        <f>F1306</f>
        <v>21</v>
      </c>
      <c r="G1333" s="73">
        <f>G1306/2</f>
        <v>5.5</v>
      </c>
      <c r="H1333" s="73">
        <f>H1306</f>
        <v>1</v>
      </c>
      <c r="M1333" s="2"/>
      <c r="N1333" s="73">
        <f>N1306</f>
        <v>0</v>
      </c>
      <c r="O1333" s="73" t="str">
        <f>O1306</f>
        <v>N</v>
      </c>
      <c r="P1333" s="45" t="str">
        <f t="shared" si="511"/>
        <v>Beide</v>
      </c>
      <c r="Q1333" s="73"/>
      <c r="R1333" s="73"/>
      <c r="S1333" s="73"/>
      <c r="T1333" s="73">
        <f>T1306</f>
        <v>4</v>
      </c>
      <c r="V1333" s="3">
        <f>V1306*2</f>
        <v>120000</v>
      </c>
      <c r="X1333">
        <f t="shared" si="513"/>
        <v>0</v>
      </c>
      <c r="Y1333">
        <f t="shared" si="514"/>
        <v>0</v>
      </c>
      <c r="Z1333">
        <f t="shared" si="515"/>
        <v>0</v>
      </c>
      <c r="AA1333">
        <f t="shared" si="516"/>
        <v>0</v>
      </c>
      <c r="AB1333">
        <f t="shared" si="517"/>
        <v>0</v>
      </c>
      <c r="AC1333">
        <f t="shared" si="518"/>
        <v>0</v>
      </c>
      <c r="AD1333">
        <f t="shared" si="507"/>
        <v>0</v>
      </c>
      <c r="AE1333">
        <f t="shared" si="519"/>
        <v>0</v>
      </c>
      <c r="AF1333" s="3">
        <f t="shared" si="520"/>
        <v>0</v>
      </c>
      <c r="AH1333">
        <f t="shared" si="521"/>
        <v>0</v>
      </c>
    </row>
    <row r="1334" spans="1:34" s="25" customFormat="1" hidden="1" outlineLevel="1" collapsed="1" x14ac:dyDescent="0.25">
      <c r="A1334" s="25" t="s">
        <v>436</v>
      </c>
      <c r="B1334" s="25" t="s">
        <v>53</v>
      </c>
      <c r="C1334" s="45">
        <v>4</v>
      </c>
      <c r="D1334" s="45" t="s">
        <v>684</v>
      </c>
      <c r="E1334" s="45">
        <v>10</v>
      </c>
      <c r="F1334" s="45">
        <v>15</v>
      </c>
      <c r="G1334" s="45">
        <v>24</v>
      </c>
      <c r="H1334" s="45">
        <v>1</v>
      </c>
      <c r="I1334" s="2"/>
      <c r="J1334" s="2"/>
      <c r="K1334" s="2"/>
      <c r="L1334" s="2"/>
      <c r="M1334" s="2"/>
      <c r="N1334" s="45">
        <v>0</v>
      </c>
      <c r="O1334" s="45" t="s">
        <v>636</v>
      </c>
      <c r="P1334" s="45" t="str">
        <f t="shared" si="511"/>
        <v>Beide</v>
      </c>
      <c r="Q1334" s="45">
        <v>3</v>
      </c>
      <c r="R1334" s="45">
        <v>2</v>
      </c>
      <c r="S1334" s="45">
        <v>56</v>
      </c>
      <c r="T1334" s="45">
        <v>7</v>
      </c>
      <c r="U1334" s="48">
        <v>50000</v>
      </c>
      <c r="V1334" s="48">
        <v>5000</v>
      </c>
      <c r="X1334" s="25">
        <f t="shared" si="513"/>
        <v>0</v>
      </c>
      <c r="Y1334" s="25">
        <f t="shared" si="514"/>
        <v>0</v>
      </c>
      <c r="Z1334" s="25">
        <f t="shared" si="515"/>
        <v>0</v>
      </c>
      <c r="AA1334" s="25">
        <f t="shared" si="516"/>
        <v>0</v>
      </c>
      <c r="AB1334" s="25">
        <f t="shared" si="517"/>
        <v>0</v>
      </c>
      <c r="AC1334" s="25">
        <f t="shared" si="518"/>
        <v>0</v>
      </c>
      <c r="AD1334" s="25">
        <f t="shared" si="507"/>
        <v>0</v>
      </c>
      <c r="AE1334" s="25">
        <f t="shared" si="519"/>
        <v>0</v>
      </c>
      <c r="AF1334" s="48">
        <f t="shared" si="520"/>
        <v>0</v>
      </c>
      <c r="AH1334" s="25">
        <f t="shared" si="521"/>
        <v>0</v>
      </c>
    </row>
    <row r="1335" spans="1:34" s="25" customFormat="1" hidden="1" outlineLevel="1" x14ac:dyDescent="0.25">
      <c r="A1335" s="25" t="s">
        <v>437</v>
      </c>
      <c r="B1335" s="25" t="s">
        <v>53</v>
      </c>
      <c r="C1335" s="45">
        <v>6</v>
      </c>
      <c r="D1335" s="45" t="s">
        <v>684</v>
      </c>
      <c r="E1335" s="45">
        <v>20</v>
      </c>
      <c r="F1335" s="45">
        <v>15</v>
      </c>
      <c r="G1335" s="45">
        <v>12</v>
      </c>
      <c r="H1335" s="45">
        <v>2</v>
      </c>
      <c r="I1335" s="2"/>
      <c r="J1335" s="2"/>
      <c r="K1335" s="2"/>
      <c r="L1335" s="2"/>
      <c r="M1335" s="2"/>
      <c r="N1335" s="45">
        <v>0</v>
      </c>
      <c r="O1335" s="45" t="s">
        <v>636</v>
      </c>
      <c r="P1335" s="45" t="str">
        <f t="shared" si="511"/>
        <v>Beide</v>
      </c>
      <c r="Q1335" s="45">
        <v>7</v>
      </c>
      <c r="R1335" s="45">
        <v>3</v>
      </c>
      <c r="S1335" s="45">
        <v>112</v>
      </c>
      <c r="T1335" s="45">
        <v>14</v>
      </c>
      <c r="U1335" s="48">
        <v>125000</v>
      </c>
      <c r="V1335" s="48">
        <v>5000</v>
      </c>
      <c r="X1335" s="25">
        <f t="shared" si="513"/>
        <v>0</v>
      </c>
      <c r="Y1335" s="25">
        <f t="shared" si="514"/>
        <v>0</v>
      </c>
      <c r="Z1335" s="25">
        <f t="shared" si="515"/>
        <v>0</v>
      </c>
      <c r="AA1335" s="25">
        <f t="shared" si="516"/>
        <v>0</v>
      </c>
      <c r="AB1335" s="25">
        <f t="shared" si="517"/>
        <v>0</v>
      </c>
      <c r="AC1335" s="25">
        <f t="shared" si="518"/>
        <v>0</v>
      </c>
      <c r="AD1335" s="25">
        <f t="shared" si="507"/>
        <v>0</v>
      </c>
      <c r="AE1335" s="25">
        <f t="shared" si="519"/>
        <v>0</v>
      </c>
      <c r="AF1335" s="48">
        <f t="shared" si="520"/>
        <v>0</v>
      </c>
      <c r="AH1335" s="25">
        <f t="shared" si="521"/>
        <v>0</v>
      </c>
    </row>
    <row r="1336" spans="1:34" s="25" customFormat="1" hidden="1" outlineLevel="1" x14ac:dyDescent="0.25">
      <c r="A1336" s="25" t="s">
        <v>438</v>
      </c>
      <c r="B1336" s="25" t="s">
        <v>53</v>
      </c>
      <c r="C1336" s="45">
        <v>10</v>
      </c>
      <c r="D1336" s="45" t="s">
        <v>684</v>
      </c>
      <c r="E1336" s="45">
        <v>30</v>
      </c>
      <c r="F1336" s="45">
        <v>15</v>
      </c>
      <c r="G1336" s="45">
        <v>8</v>
      </c>
      <c r="H1336" s="45">
        <v>4</v>
      </c>
      <c r="I1336" s="2"/>
      <c r="J1336" s="2"/>
      <c r="K1336" s="2"/>
      <c r="L1336" s="2"/>
      <c r="M1336" s="2"/>
      <c r="N1336" s="45">
        <v>0</v>
      </c>
      <c r="O1336" s="45" t="s">
        <v>636</v>
      </c>
      <c r="P1336" s="45" t="str">
        <f t="shared" si="511"/>
        <v>Beide</v>
      </c>
      <c r="Q1336" s="45">
        <v>10</v>
      </c>
      <c r="R1336" s="45">
        <v>5</v>
      </c>
      <c r="S1336" s="45">
        <v>168</v>
      </c>
      <c r="T1336" s="45">
        <v>21</v>
      </c>
      <c r="U1336" s="48">
        <v>225000</v>
      </c>
      <c r="V1336" s="48">
        <v>5000</v>
      </c>
      <c r="X1336" s="25">
        <f t="shared" si="513"/>
        <v>0</v>
      </c>
      <c r="Y1336" s="25">
        <f t="shared" si="514"/>
        <v>0</v>
      </c>
      <c r="Z1336" s="25">
        <f t="shared" si="515"/>
        <v>0</v>
      </c>
      <c r="AA1336" s="25">
        <f t="shared" si="516"/>
        <v>0</v>
      </c>
      <c r="AB1336" s="25">
        <f t="shared" si="517"/>
        <v>0</v>
      </c>
      <c r="AC1336" s="25">
        <f t="shared" si="518"/>
        <v>0</v>
      </c>
      <c r="AD1336" s="25">
        <f t="shared" si="507"/>
        <v>0</v>
      </c>
      <c r="AE1336" s="25">
        <f t="shared" si="519"/>
        <v>0</v>
      </c>
      <c r="AF1336" s="48">
        <f t="shared" si="520"/>
        <v>0</v>
      </c>
      <c r="AH1336" s="25">
        <f t="shared" si="521"/>
        <v>0</v>
      </c>
    </row>
    <row r="1337" spans="1:34" s="25" customFormat="1" hidden="1" outlineLevel="1" x14ac:dyDescent="0.25">
      <c r="A1337" s="25" t="s">
        <v>439</v>
      </c>
      <c r="B1337" s="25" t="s">
        <v>53</v>
      </c>
      <c r="C1337" s="45">
        <v>12</v>
      </c>
      <c r="D1337" s="45" t="s">
        <v>684</v>
      </c>
      <c r="E1337" s="45">
        <v>40</v>
      </c>
      <c r="F1337" s="45">
        <v>15</v>
      </c>
      <c r="G1337" s="45">
        <v>6</v>
      </c>
      <c r="H1337" s="45">
        <v>5</v>
      </c>
      <c r="I1337" s="2"/>
      <c r="J1337" s="2"/>
      <c r="K1337" s="2"/>
      <c r="L1337" s="2"/>
      <c r="M1337" s="2"/>
      <c r="N1337" s="45">
        <v>0</v>
      </c>
      <c r="O1337" s="45" t="s">
        <v>636</v>
      </c>
      <c r="P1337" s="45" t="str">
        <f t="shared" si="511"/>
        <v>Beide</v>
      </c>
      <c r="Q1337" s="45">
        <v>12</v>
      </c>
      <c r="R1337" s="45">
        <v>7</v>
      </c>
      <c r="S1337" s="45">
        <v>224</v>
      </c>
      <c r="T1337" s="45">
        <v>28</v>
      </c>
      <c r="U1337" s="48">
        <v>350000</v>
      </c>
      <c r="V1337" s="48">
        <v>5000</v>
      </c>
      <c r="X1337" s="25">
        <f t="shared" si="513"/>
        <v>0</v>
      </c>
      <c r="Y1337" s="25">
        <f t="shared" si="514"/>
        <v>0</v>
      </c>
      <c r="Z1337" s="25">
        <f t="shared" si="515"/>
        <v>0</v>
      </c>
      <c r="AA1337" s="25">
        <f t="shared" si="516"/>
        <v>0</v>
      </c>
      <c r="AB1337" s="25">
        <f t="shared" si="517"/>
        <v>0</v>
      </c>
      <c r="AC1337" s="25">
        <f t="shared" si="518"/>
        <v>0</v>
      </c>
      <c r="AD1337" s="25">
        <f t="shared" si="507"/>
        <v>0</v>
      </c>
      <c r="AE1337" s="25">
        <f t="shared" si="519"/>
        <v>0</v>
      </c>
      <c r="AF1337" s="48">
        <f t="shared" si="520"/>
        <v>0</v>
      </c>
      <c r="AH1337" s="25">
        <f t="shared" si="521"/>
        <v>0</v>
      </c>
    </row>
    <row r="1338" spans="1:34" s="25" customFormat="1" hidden="1" outlineLevel="1" x14ac:dyDescent="0.25">
      <c r="A1338" s="25" t="s">
        <v>440</v>
      </c>
      <c r="B1338" s="25" t="s">
        <v>53</v>
      </c>
      <c r="C1338" s="45">
        <v>4</v>
      </c>
      <c r="D1338" s="45" t="s">
        <v>684</v>
      </c>
      <c r="E1338" s="45">
        <v>10</v>
      </c>
      <c r="F1338" s="45">
        <v>15</v>
      </c>
      <c r="G1338" s="45">
        <v>24</v>
      </c>
      <c r="H1338" s="45">
        <v>1</v>
      </c>
      <c r="I1338" s="2"/>
      <c r="J1338" s="2"/>
      <c r="K1338" s="2"/>
      <c r="L1338" s="2"/>
      <c r="M1338" s="2"/>
      <c r="N1338" s="45">
        <v>-1</v>
      </c>
      <c r="O1338" s="45" t="s">
        <v>636</v>
      </c>
      <c r="P1338" s="45" t="str">
        <f t="shared" si="511"/>
        <v>Beide</v>
      </c>
      <c r="Q1338" s="45">
        <v>4</v>
      </c>
      <c r="R1338" s="45">
        <v>3</v>
      </c>
      <c r="S1338" s="45">
        <v>65</v>
      </c>
      <c r="T1338" s="45">
        <v>8</v>
      </c>
      <c r="U1338" s="48">
        <v>175000</v>
      </c>
      <c r="V1338" s="48">
        <v>5000</v>
      </c>
      <c r="X1338" s="25">
        <f t="shared" si="513"/>
        <v>0</v>
      </c>
      <c r="Y1338" s="25">
        <f t="shared" si="514"/>
        <v>0</v>
      </c>
      <c r="Z1338" s="25">
        <f t="shared" si="515"/>
        <v>0</v>
      </c>
      <c r="AA1338" s="25">
        <f t="shared" si="516"/>
        <v>0</v>
      </c>
      <c r="AB1338" s="25">
        <f t="shared" si="517"/>
        <v>0</v>
      </c>
      <c r="AC1338" s="25">
        <f t="shared" si="518"/>
        <v>0</v>
      </c>
      <c r="AD1338" s="25">
        <f t="shared" si="507"/>
        <v>0</v>
      </c>
      <c r="AE1338" s="25">
        <f t="shared" si="519"/>
        <v>0</v>
      </c>
      <c r="AF1338" s="48">
        <f t="shared" si="520"/>
        <v>0</v>
      </c>
      <c r="AH1338" s="25">
        <f t="shared" si="521"/>
        <v>0</v>
      </c>
    </row>
    <row r="1339" spans="1:34" s="25" customFormat="1" hidden="1" outlineLevel="1" x14ac:dyDescent="0.25">
      <c r="A1339" s="25" t="s">
        <v>441</v>
      </c>
      <c r="B1339" s="25" t="s">
        <v>53</v>
      </c>
      <c r="C1339" s="45">
        <v>6</v>
      </c>
      <c r="D1339" s="45" t="s">
        <v>684</v>
      </c>
      <c r="E1339" s="45">
        <v>20</v>
      </c>
      <c r="F1339" s="45">
        <v>15</v>
      </c>
      <c r="G1339" s="45">
        <v>12</v>
      </c>
      <c r="H1339" s="45">
        <v>2</v>
      </c>
      <c r="I1339" s="2"/>
      <c r="J1339" s="2"/>
      <c r="K1339" s="2"/>
      <c r="L1339" s="2"/>
      <c r="M1339" s="2"/>
      <c r="N1339" s="45">
        <v>-1</v>
      </c>
      <c r="O1339" s="45" t="s">
        <v>636</v>
      </c>
      <c r="P1339" s="45" t="str">
        <f t="shared" si="511"/>
        <v>Beide</v>
      </c>
      <c r="Q1339" s="45">
        <v>8</v>
      </c>
      <c r="R1339" s="45">
        <v>4</v>
      </c>
      <c r="S1339" s="45">
        <v>129</v>
      </c>
      <c r="T1339" s="45">
        <v>16</v>
      </c>
      <c r="U1339" s="48">
        <v>250000</v>
      </c>
      <c r="V1339" s="48">
        <v>5000</v>
      </c>
      <c r="X1339" s="25">
        <f t="shared" si="513"/>
        <v>0</v>
      </c>
      <c r="Y1339" s="25">
        <f t="shared" si="514"/>
        <v>0</v>
      </c>
      <c r="Z1339" s="25">
        <f t="shared" si="515"/>
        <v>0</v>
      </c>
      <c r="AA1339" s="25">
        <f t="shared" si="516"/>
        <v>0</v>
      </c>
      <c r="AB1339" s="25">
        <f t="shared" si="517"/>
        <v>0</v>
      </c>
      <c r="AC1339" s="25">
        <f t="shared" si="518"/>
        <v>0</v>
      </c>
      <c r="AD1339" s="25">
        <f t="shared" si="507"/>
        <v>0</v>
      </c>
      <c r="AE1339" s="25">
        <f t="shared" si="519"/>
        <v>0</v>
      </c>
      <c r="AF1339" s="48">
        <f t="shared" si="520"/>
        <v>0</v>
      </c>
      <c r="AH1339" s="25">
        <f t="shared" si="521"/>
        <v>0</v>
      </c>
    </row>
    <row r="1340" spans="1:34" s="25" customFormat="1" hidden="1" outlineLevel="1" x14ac:dyDescent="0.25">
      <c r="A1340" s="25" t="s">
        <v>442</v>
      </c>
      <c r="B1340" s="25" t="s">
        <v>53</v>
      </c>
      <c r="C1340" s="45">
        <v>10</v>
      </c>
      <c r="D1340" s="45" t="s">
        <v>684</v>
      </c>
      <c r="E1340" s="45">
        <v>30</v>
      </c>
      <c r="F1340" s="45">
        <v>15</v>
      </c>
      <c r="G1340" s="45">
        <v>8</v>
      </c>
      <c r="H1340" s="45">
        <v>4</v>
      </c>
      <c r="I1340" s="2"/>
      <c r="J1340" s="2"/>
      <c r="K1340" s="2"/>
      <c r="L1340" s="2"/>
      <c r="M1340" s="2"/>
      <c r="N1340" s="45">
        <v>-1</v>
      </c>
      <c r="O1340" s="45" t="s">
        <v>636</v>
      </c>
      <c r="P1340" s="45" t="str">
        <f t="shared" si="511"/>
        <v>Beide</v>
      </c>
      <c r="Q1340" s="45">
        <v>11</v>
      </c>
      <c r="R1340" s="45">
        <v>6</v>
      </c>
      <c r="S1340" s="45">
        <v>194</v>
      </c>
      <c r="T1340" s="45">
        <v>23</v>
      </c>
      <c r="U1340" s="48">
        <v>350000</v>
      </c>
      <c r="V1340" s="48">
        <v>5000</v>
      </c>
      <c r="X1340" s="25">
        <f t="shared" si="513"/>
        <v>0</v>
      </c>
      <c r="Y1340" s="25">
        <f t="shared" si="514"/>
        <v>0</v>
      </c>
      <c r="Z1340" s="25">
        <f t="shared" si="515"/>
        <v>0</v>
      </c>
      <c r="AA1340" s="25">
        <f t="shared" si="516"/>
        <v>0</v>
      </c>
      <c r="AB1340" s="25">
        <f t="shared" si="517"/>
        <v>0</v>
      </c>
      <c r="AC1340" s="25">
        <f t="shared" si="518"/>
        <v>0</v>
      </c>
      <c r="AD1340" s="25">
        <f t="shared" si="507"/>
        <v>0</v>
      </c>
      <c r="AE1340" s="25">
        <f t="shared" si="519"/>
        <v>0</v>
      </c>
      <c r="AF1340" s="48">
        <f t="shared" si="520"/>
        <v>0</v>
      </c>
      <c r="AH1340" s="25">
        <f t="shared" si="521"/>
        <v>0</v>
      </c>
    </row>
    <row r="1341" spans="1:34" s="25" customFormat="1" hidden="1" outlineLevel="1" x14ac:dyDescent="0.25">
      <c r="A1341" s="25" t="s">
        <v>443</v>
      </c>
      <c r="B1341" s="25" t="s">
        <v>53</v>
      </c>
      <c r="C1341" s="45">
        <v>12</v>
      </c>
      <c r="D1341" s="45" t="s">
        <v>684</v>
      </c>
      <c r="E1341" s="45">
        <v>40</v>
      </c>
      <c r="F1341" s="45">
        <v>15</v>
      </c>
      <c r="G1341" s="45">
        <v>6</v>
      </c>
      <c r="H1341" s="45">
        <v>5</v>
      </c>
      <c r="I1341" s="2"/>
      <c r="J1341" s="2"/>
      <c r="K1341" s="2"/>
      <c r="L1341" s="2"/>
      <c r="M1341" s="2"/>
      <c r="N1341" s="45">
        <v>-1</v>
      </c>
      <c r="O1341" s="45" t="s">
        <v>636</v>
      </c>
      <c r="P1341" s="45" t="str">
        <f t="shared" si="511"/>
        <v>Beide</v>
      </c>
      <c r="Q1341" s="45">
        <v>13</v>
      </c>
      <c r="R1341" s="45">
        <v>8</v>
      </c>
      <c r="S1341" s="45">
        <v>258</v>
      </c>
      <c r="T1341" s="45">
        <v>31</v>
      </c>
      <c r="U1341" s="48">
        <v>475000</v>
      </c>
      <c r="V1341" s="48">
        <v>5000</v>
      </c>
      <c r="X1341" s="25">
        <f t="shared" si="513"/>
        <v>0</v>
      </c>
      <c r="Y1341" s="25">
        <f t="shared" si="514"/>
        <v>0</v>
      </c>
      <c r="Z1341" s="25">
        <f t="shared" si="515"/>
        <v>0</v>
      </c>
      <c r="AA1341" s="25">
        <f t="shared" si="516"/>
        <v>0</v>
      </c>
      <c r="AB1341" s="25">
        <f t="shared" si="517"/>
        <v>0</v>
      </c>
      <c r="AC1341" s="25">
        <f t="shared" si="518"/>
        <v>0</v>
      </c>
      <c r="AD1341" s="25">
        <f t="shared" si="507"/>
        <v>0</v>
      </c>
      <c r="AE1341" s="25">
        <f t="shared" si="519"/>
        <v>0</v>
      </c>
      <c r="AF1341" s="48">
        <f t="shared" si="520"/>
        <v>0</v>
      </c>
      <c r="AH1341" s="25">
        <f t="shared" si="521"/>
        <v>0</v>
      </c>
    </row>
    <row r="1342" spans="1:34" s="25" customFormat="1" hidden="1" outlineLevel="1" x14ac:dyDescent="0.25">
      <c r="A1342" s="25" t="s">
        <v>444</v>
      </c>
      <c r="B1342" s="25" t="s">
        <v>53</v>
      </c>
      <c r="C1342" s="45">
        <v>2</v>
      </c>
      <c r="D1342" s="45" t="s">
        <v>684</v>
      </c>
      <c r="E1342" s="45">
        <v>6</v>
      </c>
      <c r="F1342" s="45">
        <v>15</v>
      </c>
      <c r="G1342" s="45">
        <v>20</v>
      </c>
      <c r="H1342" s="45">
        <v>0</v>
      </c>
      <c r="I1342" s="2"/>
      <c r="J1342" s="2"/>
      <c r="K1342" s="2"/>
      <c r="L1342" s="2"/>
      <c r="M1342" s="2"/>
      <c r="N1342" s="45">
        <v>0</v>
      </c>
      <c r="O1342" s="45" t="s">
        <v>636</v>
      </c>
      <c r="P1342" s="45" t="str">
        <f t="shared" ref="P1342:P1353" si="539">IF(P1293="Beide",P1293,"Clan")</f>
        <v>Beide</v>
      </c>
      <c r="Q1342" s="45">
        <v>1.5</v>
      </c>
      <c r="R1342" s="45">
        <v>2</v>
      </c>
      <c r="S1342" s="45">
        <v>53</v>
      </c>
      <c r="T1342" s="45">
        <v>14</v>
      </c>
      <c r="U1342" s="48">
        <v>50000</v>
      </c>
      <c r="V1342" s="48">
        <v>75000</v>
      </c>
      <c r="X1342" s="25">
        <f t="shared" si="513"/>
        <v>0</v>
      </c>
      <c r="Y1342" s="25">
        <f t="shared" si="514"/>
        <v>0</v>
      </c>
      <c r="Z1342" s="25">
        <f t="shared" si="515"/>
        <v>0</v>
      </c>
      <c r="AA1342" s="25">
        <f t="shared" si="516"/>
        <v>0</v>
      </c>
      <c r="AB1342" s="25">
        <f t="shared" si="517"/>
        <v>0</v>
      </c>
      <c r="AC1342" s="25">
        <f t="shared" si="518"/>
        <v>0</v>
      </c>
      <c r="AD1342" s="25">
        <f t="shared" si="507"/>
        <v>0</v>
      </c>
      <c r="AE1342" s="25">
        <f t="shared" si="519"/>
        <v>0</v>
      </c>
      <c r="AF1342" s="48">
        <f t="shared" si="520"/>
        <v>0</v>
      </c>
      <c r="AH1342" s="25">
        <f t="shared" si="521"/>
        <v>0</v>
      </c>
    </row>
    <row r="1343" spans="1:34" hidden="1" outlineLevel="1" x14ac:dyDescent="0.25">
      <c r="B1343" t="s">
        <v>494</v>
      </c>
      <c r="C1343" s="39">
        <f>C1342</f>
        <v>2</v>
      </c>
      <c r="D1343" s="76" t="s">
        <v>684</v>
      </c>
      <c r="E1343" s="39">
        <f>E1342/2</f>
        <v>3</v>
      </c>
      <c r="F1343" s="39">
        <v>27</v>
      </c>
      <c r="G1343" s="39">
        <f>G1342</f>
        <v>20</v>
      </c>
      <c r="H1343" s="39">
        <f>H1342</f>
        <v>0</v>
      </c>
      <c r="M1343" s="2"/>
      <c r="N1343" s="39">
        <f>N1342</f>
        <v>0</v>
      </c>
      <c r="O1343" s="39" t="str">
        <f>O1342</f>
        <v>N</v>
      </c>
      <c r="P1343" s="45" t="str">
        <f t="shared" si="539"/>
        <v>Beide</v>
      </c>
      <c r="T1343" s="44">
        <f>T1342</f>
        <v>14</v>
      </c>
      <c r="V1343" s="3">
        <f>V1342</f>
        <v>75000</v>
      </c>
      <c r="X1343">
        <f t="shared" si="513"/>
        <v>0</v>
      </c>
      <c r="Y1343">
        <f t="shared" si="514"/>
        <v>0</v>
      </c>
      <c r="Z1343">
        <f t="shared" si="515"/>
        <v>0</v>
      </c>
      <c r="AA1343">
        <f t="shared" si="516"/>
        <v>0</v>
      </c>
      <c r="AB1343">
        <f t="shared" si="517"/>
        <v>0</v>
      </c>
      <c r="AC1343">
        <f t="shared" si="518"/>
        <v>0</v>
      </c>
      <c r="AD1343">
        <f t="shared" si="507"/>
        <v>0</v>
      </c>
      <c r="AE1343">
        <f t="shared" si="519"/>
        <v>0</v>
      </c>
      <c r="AF1343" s="3">
        <f t="shared" si="520"/>
        <v>0</v>
      </c>
      <c r="AH1343">
        <f t="shared" si="521"/>
        <v>0</v>
      </c>
    </row>
    <row r="1344" spans="1:34" hidden="1" outlineLevel="1" x14ac:dyDescent="0.25">
      <c r="B1344" t="s">
        <v>495</v>
      </c>
      <c r="C1344" s="39">
        <f>C1342</f>
        <v>2</v>
      </c>
      <c r="D1344" s="76" t="s">
        <v>684</v>
      </c>
      <c r="E1344" s="39">
        <f>E1342*1.5</f>
        <v>9</v>
      </c>
      <c r="F1344" s="39">
        <v>9</v>
      </c>
      <c r="G1344" s="39">
        <f>G1342</f>
        <v>20</v>
      </c>
      <c r="H1344" s="39">
        <f>H1342</f>
        <v>0</v>
      </c>
      <c r="M1344" s="2"/>
      <c r="N1344" s="39">
        <f>N1342</f>
        <v>0</v>
      </c>
      <c r="O1344" s="39" t="str">
        <f>O1342</f>
        <v>N</v>
      </c>
      <c r="P1344" s="45" t="str">
        <f t="shared" si="539"/>
        <v>Beide</v>
      </c>
      <c r="T1344" s="44">
        <f>T1342</f>
        <v>14</v>
      </c>
      <c r="V1344" s="3">
        <f>V1342</f>
        <v>75000</v>
      </c>
      <c r="X1344">
        <f t="shared" si="513"/>
        <v>0</v>
      </c>
      <c r="Y1344">
        <f t="shared" si="514"/>
        <v>0</v>
      </c>
      <c r="Z1344">
        <f t="shared" si="515"/>
        <v>0</v>
      </c>
      <c r="AA1344">
        <f t="shared" si="516"/>
        <v>0</v>
      </c>
      <c r="AB1344">
        <f t="shared" si="517"/>
        <v>0</v>
      </c>
      <c r="AC1344">
        <f t="shared" si="518"/>
        <v>0</v>
      </c>
      <c r="AD1344">
        <f t="shared" si="507"/>
        <v>0</v>
      </c>
      <c r="AE1344">
        <f t="shared" si="519"/>
        <v>0</v>
      </c>
      <c r="AF1344" s="3">
        <f t="shared" si="520"/>
        <v>0</v>
      </c>
      <c r="AH1344">
        <f t="shared" si="521"/>
        <v>0</v>
      </c>
    </row>
    <row r="1345" spans="1:34" s="25" customFormat="1" hidden="1" outlineLevel="1" x14ac:dyDescent="0.25">
      <c r="A1345" s="25" t="s">
        <v>445</v>
      </c>
      <c r="B1345" s="25" t="s">
        <v>53</v>
      </c>
      <c r="C1345" s="45">
        <v>4</v>
      </c>
      <c r="D1345" s="45" t="s">
        <v>684</v>
      </c>
      <c r="E1345" s="45">
        <v>12</v>
      </c>
      <c r="F1345" s="45">
        <v>15</v>
      </c>
      <c r="G1345" s="45">
        <v>10</v>
      </c>
      <c r="H1345" s="45">
        <v>0</v>
      </c>
      <c r="I1345" s="2"/>
      <c r="J1345" s="2"/>
      <c r="K1345" s="2"/>
      <c r="L1345" s="2"/>
      <c r="M1345" s="2"/>
      <c r="N1345" s="45">
        <v>0</v>
      </c>
      <c r="O1345" s="45" t="s">
        <v>636</v>
      </c>
      <c r="P1345" s="45" t="str">
        <f t="shared" si="539"/>
        <v>Beide</v>
      </c>
      <c r="Q1345" s="45">
        <v>3.5</v>
      </c>
      <c r="R1345" s="45">
        <v>3</v>
      </c>
      <c r="S1345" s="45">
        <v>105</v>
      </c>
      <c r="T1345" s="45">
        <v>26</v>
      </c>
      <c r="U1345" s="48">
        <v>125000</v>
      </c>
      <c r="V1345" s="48">
        <v>75000</v>
      </c>
      <c r="X1345" s="25">
        <f t="shared" si="513"/>
        <v>0</v>
      </c>
      <c r="Y1345" s="25">
        <f t="shared" si="514"/>
        <v>0</v>
      </c>
      <c r="Z1345" s="25">
        <f t="shared" si="515"/>
        <v>0</v>
      </c>
      <c r="AA1345" s="25">
        <f t="shared" si="516"/>
        <v>0</v>
      </c>
      <c r="AB1345" s="25">
        <f t="shared" si="517"/>
        <v>0</v>
      </c>
      <c r="AC1345" s="25">
        <f t="shared" si="518"/>
        <v>0</v>
      </c>
      <c r="AD1345" s="25">
        <f t="shared" si="507"/>
        <v>0</v>
      </c>
      <c r="AE1345" s="25">
        <f t="shared" si="519"/>
        <v>0</v>
      </c>
      <c r="AF1345" s="48">
        <f t="shared" si="520"/>
        <v>0</v>
      </c>
      <c r="AH1345" s="25">
        <f t="shared" si="521"/>
        <v>0</v>
      </c>
    </row>
    <row r="1346" spans="1:34" hidden="1" outlineLevel="1" x14ac:dyDescent="0.25">
      <c r="B1346" t="s">
        <v>494</v>
      </c>
      <c r="C1346" s="76">
        <f>C1345</f>
        <v>4</v>
      </c>
      <c r="D1346" s="76" t="s">
        <v>684</v>
      </c>
      <c r="E1346" s="76">
        <f>E1345/2</f>
        <v>6</v>
      </c>
      <c r="F1346" s="76">
        <v>27</v>
      </c>
      <c r="G1346" s="76">
        <f>G1345</f>
        <v>10</v>
      </c>
      <c r="H1346" s="76">
        <f>H1345</f>
        <v>0</v>
      </c>
      <c r="M1346" s="2"/>
      <c r="N1346" s="76">
        <f>N1345</f>
        <v>0</v>
      </c>
      <c r="O1346" s="76" t="str">
        <f>O1345</f>
        <v>N</v>
      </c>
      <c r="P1346" s="45" t="str">
        <f t="shared" si="539"/>
        <v>Beide</v>
      </c>
      <c r="T1346" s="76">
        <f>T1345</f>
        <v>26</v>
      </c>
      <c r="V1346" s="3">
        <f>V1345</f>
        <v>75000</v>
      </c>
      <c r="X1346">
        <f t="shared" si="513"/>
        <v>0</v>
      </c>
      <c r="Y1346">
        <f t="shared" si="514"/>
        <v>0</v>
      </c>
      <c r="Z1346">
        <f t="shared" si="515"/>
        <v>0</v>
      </c>
      <c r="AA1346">
        <f t="shared" si="516"/>
        <v>0</v>
      </c>
      <c r="AB1346">
        <f t="shared" si="517"/>
        <v>0</v>
      </c>
      <c r="AC1346">
        <f t="shared" si="518"/>
        <v>0</v>
      </c>
      <c r="AD1346">
        <f t="shared" si="507"/>
        <v>0</v>
      </c>
      <c r="AE1346">
        <f t="shared" si="519"/>
        <v>0</v>
      </c>
      <c r="AF1346" s="3">
        <f t="shared" si="520"/>
        <v>0</v>
      </c>
      <c r="AH1346">
        <f t="shared" si="521"/>
        <v>0</v>
      </c>
    </row>
    <row r="1347" spans="1:34" hidden="1" outlineLevel="1" x14ac:dyDescent="0.25">
      <c r="B1347" t="s">
        <v>495</v>
      </c>
      <c r="C1347" s="76">
        <f>C1345</f>
        <v>4</v>
      </c>
      <c r="D1347" s="76" t="s">
        <v>684</v>
      </c>
      <c r="E1347" s="76">
        <f>E1345*1.5</f>
        <v>18</v>
      </c>
      <c r="F1347" s="76">
        <v>9</v>
      </c>
      <c r="G1347" s="76">
        <f>G1345</f>
        <v>10</v>
      </c>
      <c r="H1347" s="76">
        <f>H1345</f>
        <v>0</v>
      </c>
      <c r="M1347" s="2"/>
      <c r="N1347" s="76">
        <f>N1345</f>
        <v>0</v>
      </c>
      <c r="O1347" s="76" t="str">
        <f>O1345</f>
        <v>N</v>
      </c>
      <c r="P1347" s="45" t="str">
        <f t="shared" si="539"/>
        <v>Beide</v>
      </c>
      <c r="T1347" s="76">
        <f>T1345</f>
        <v>26</v>
      </c>
      <c r="V1347" s="3">
        <f>V1345</f>
        <v>75000</v>
      </c>
      <c r="X1347">
        <f t="shared" si="513"/>
        <v>0</v>
      </c>
      <c r="Y1347">
        <f t="shared" si="514"/>
        <v>0</v>
      </c>
      <c r="Z1347">
        <f t="shared" si="515"/>
        <v>0</v>
      </c>
      <c r="AA1347">
        <f t="shared" si="516"/>
        <v>0</v>
      </c>
      <c r="AB1347">
        <f t="shared" si="517"/>
        <v>0</v>
      </c>
      <c r="AC1347">
        <f t="shared" si="518"/>
        <v>0</v>
      </c>
      <c r="AD1347">
        <f t="shared" si="507"/>
        <v>0</v>
      </c>
      <c r="AE1347">
        <f t="shared" si="519"/>
        <v>0</v>
      </c>
      <c r="AF1347" s="3">
        <f t="shared" si="520"/>
        <v>0</v>
      </c>
      <c r="AH1347">
        <f t="shared" si="521"/>
        <v>0</v>
      </c>
    </row>
    <row r="1348" spans="1:34" s="25" customFormat="1" hidden="1" outlineLevel="1" x14ac:dyDescent="0.25">
      <c r="A1348" s="25" t="s">
        <v>446</v>
      </c>
      <c r="B1348" s="25" t="s">
        <v>53</v>
      </c>
      <c r="C1348" s="45">
        <v>6</v>
      </c>
      <c r="D1348" s="45" t="s">
        <v>684</v>
      </c>
      <c r="E1348" s="45">
        <v>18</v>
      </c>
      <c r="F1348" s="45">
        <v>15</v>
      </c>
      <c r="G1348" s="45">
        <v>7</v>
      </c>
      <c r="H1348" s="45">
        <v>1</v>
      </c>
      <c r="I1348" s="2"/>
      <c r="J1348" s="2"/>
      <c r="K1348" s="2"/>
      <c r="L1348" s="2"/>
      <c r="M1348" s="2"/>
      <c r="N1348" s="45">
        <v>0</v>
      </c>
      <c r="O1348" s="45" t="s">
        <v>636</v>
      </c>
      <c r="P1348" s="45" t="str">
        <f t="shared" si="539"/>
        <v>Beide</v>
      </c>
      <c r="Q1348" s="45">
        <v>5</v>
      </c>
      <c r="R1348" s="45">
        <v>4</v>
      </c>
      <c r="S1348" s="45">
        <v>147</v>
      </c>
      <c r="T1348" s="45">
        <v>36</v>
      </c>
      <c r="U1348" s="48">
        <v>250000</v>
      </c>
      <c r="V1348" s="48">
        <v>75000</v>
      </c>
      <c r="X1348" s="25">
        <f t="shared" si="513"/>
        <v>0</v>
      </c>
      <c r="Y1348" s="25">
        <f t="shared" si="514"/>
        <v>0</v>
      </c>
      <c r="Z1348" s="25">
        <f t="shared" si="515"/>
        <v>0</v>
      </c>
      <c r="AA1348" s="25">
        <f t="shared" si="516"/>
        <v>0</v>
      </c>
      <c r="AB1348" s="25">
        <f t="shared" si="517"/>
        <v>0</v>
      </c>
      <c r="AC1348" s="25">
        <f t="shared" si="518"/>
        <v>0</v>
      </c>
      <c r="AD1348" s="25">
        <f t="shared" si="507"/>
        <v>0</v>
      </c>
      <c r="AE1348" s="25">
        <f t="shared" si="519"/>
        <v>0</v>
      </c>
      <c r="AF1348" s="48">
        <f t="shared" si="520"/>
        <v>0</v>
      </c>
      <c r="AH1348" s="25">
        <f t="shared" si="521"/>
        <v>0</v>
      </c>
    </row>
    <row r="1349" spans="1:34" hidden="1" outlineLevel="1" x14ac:dyDescent="0.25">
      <c r="B1349" t="s">
        <v>494</v>
      </c>
      <c r="C1349" s="76">
        <f>C1348</f>
        <v>6</v>
      </c>
      <c r="D1349" s="76" t="s">
        <v>684</v>
      </c>
      <c r="E1349" s="76">
        <f>E1348/2</f>
        <v>9</v>
      </c>
      <c r="F1349" s="76">
        <v>27</v>
      </c>
      <c r="G1349" s="76">
        <f>G1348</f>
        <v>7</v>
      </c>
      <c r="H1349" s="76">
        <f>H1348</f>
        <v>1</v>
      </c>
      <c r="M1349" s="2"/>
      <c r="N1349" s="76">
        <f>N1348</f>
        <v>0</v>
      </c>
      <c r="O1349" s="76" t="str">
        <f>O1348</f>
        <v>N</v>
      </c>
      <c r="P1349" s="45" t="str">
        <f t="shared" si="539"/>
        <v>Beide</v>
      </c>
      <c r="T1349" s="76">
        <f>T1348</f>
        <v>36</v>
      </c>
      <c r="V1349" s="3">
        <f>V1348</f>
        <v>75000</v>
      </c>
      <c r="X1349">
        <f t="shared" si="513"/>
        <v>0</v>
      </c>
      <c r="Y1349">
        <f t="shared" si="514"/>
        <v>0</v>
      </c>
      <c r="Z1349">
        <f t="shared" si="515"/>
        <v>0</v>
      </c>
      <c r="AA1349">
        <f t="shared" si="516"/>
        <v>0</v>
      </c>
      <c r="AB1349">
        <f t="shared" si="517"/>
        <v>0</v>
      </c>
      <c r="AC1349">
        <f t="shared" si="518"/>
        <v>0</v>
      </c>
      <c r="AD1349">
        <f t="shared" si="507"/>
        <v>0</v>
      </c>
      <c r="AE1349">
        <f t="shared" si="519"/>
        <v>0</v>
      </c>
      <c r="AF1349" s="3">
        <f t="shared" si="520"/>
        <v>0</v>
      </c>
      <c r="AH1349">
        <f t="shared" si="521"/>
        <v>0</v>
      </c>
    </row>
    <row r="1350" spans="1:34" hidden="1" outlineLevel="1" x14ac:dyDescent="0.25">
      <c r="B1350" t="s">
        <v>495</v>
      </c>
      <c r="C1350" s="76">
        <f>C1348</f>
        <v>6</v>
      </c>
      <c r="D1350" s="76" t="s">
        <v>684</v>
      </c>
      <c r="E1350" s="76">
        <f>E1348*1.5</f>
        <v>27</v>
      </c>
      <c r="F1350" s="76">
        <v>9</v>
      </c>
      <c r="G1350" s="76">
        <f>G1348</f>
        <v>7</v>
      </c>
      <c r="H1350" s="76">
        <f>H1348</f>
        <v>1</v>
      </c>
      <c r="M1350" s="2"/>
      <c r="N1350" s="76">
        <f>N1348</f>
        <v>0</v>
      </c>
      <c r="O1350" s="76" t="str">
        <f>O1348</f>
        <v>N</v>
      </c>
      <c r="P1350" s="45" t="str">
        <f t="shared" si="539"/>
        <v>Beide</v>
      </c>
      <c r="T1350" s="76">
        <f>T1348</f>
        <v>36</v>
      </c>
      <c r="V1350" s="3">
        <f>V1348</f>
        <v>75000</v>
      </c>
      <c r="X1350">
        <f t="shared" si="513"/>
        <v>0</v>
      </c>
      <c r="Y1350">
        <f t="shared" si="514"/>
        <v>0</v>
      </c>
      <c r="Z1350">
        <f t="shared" si="515"/>
        <v>0</v>
      </c>
      <c r="AA1350">
        <f t="shared" si="516"/>
        <v>0</v>
      </c>
      <c r="AB1350">
        <f t="shared" si="517"/>
        <v>0</v>
      </c>
      <c r="AC1350">
        <f t="shared" si="518"/>
        <v>0</v>
      </c>
      <c r="AD1350">
        <f t="shared" si="507"/>
        <v>0</v>
      </c>
      <c r="AE1350">
        <f t="shared" si="519"/>
        <v>0</v>
      </c>
      <c r="AF1350" s="3">
        <f t="shared" si="520"/>
        <v>0</v>
      </c>
      <c r="AH1350">
        <f t="shared" si="521"/>
        <v>0</v>
      </c>
    </row>
    <row r="1351" spans="1:34" s="25" customFormat="1" hidden="1" outlineLevel="1" x14ac:dyDescent="0.25">
      <c r="A1351" s="25" t="s">
        <v>447</v>
      </c>
      <c r="B1351" s="25" t="s">
        <v>53</v>
      </c>
      <c r="C1351" s="45">
        <v>8</v>
      </c>
      <c r="D1351" s="45" t="s">
        <v>684</v>
      </c>
      <c r="E1351" s="45">
        <v>24</v>
      </c>
      <c r="F1351" s="45">
        <v>15</v>
      </c>
      <c r="G1351" s="45">
        <v>5</v>
      </c>
      <c r="H1351" s="45">
        <v>1</v>
      </c>
      <c r="I1351" s="2"/>
      <c r="J1351" s="2"/>
      <c r="K1351" s="2"/>
      <c r="L1351" s="2"/>
      <c r="M1351" s="2"/>
      <c r="N1351" s="45">
        <v>0</v>
      </c>
      <c r="O1351" s="45" t="s">
        <v>636</v>
      </c>
      <c r="P1351" s="45" t="str">
        <f t="shared" si="539"/>
        <v>Beide</v>
      </c>
      <c r="Q1351" s="45">
        <v>7</v>
      </c>
      <c r="R1351" s="45">
        <v>5</v>
      </c>
      <c r="S1351" s="45">
        <v>212</v>
      </c>
      <c r="T1351" s="45">
        <v>52</v>
      </c>
      <c r="U1351" s="48">
        <v>350000</v>
      </c>
      <c r="V1351" s="48">
        <v>75000</v>
      </c>
      <c r="X1351" s="25">
        <f t="shared" si="513"/>
        <v>0</v>
      </c>
      <c r="Y1351" s="25">
        <f t="shared" si="514"/>
        <v>0</v>
      </c>
      <c r="Z1351" s="25">
        <f t="shared" si="515"/>
        <v>0</v>
      </c>
      <c r="AA1351" s="25">
        <f t="shared" si="516"/>
        <v>0</v>
      </c>
      <c r="AB1351" s="25">
        <f t="shared" si="517"/>
        <v>0</v>
      </c>
      <c r="AC1351" s="25">
        <f t="shared" si="518"/>
        <v>0</v>
      </c>
      <c r="AD1351" s="25">
        <f t="shared" si="507"/>
        <v>0</v>
      </c>
      <c r="AE1351" s="25">
        <f t="shared" si="519"/>
        <v>0</v>
      </c>
      <c r="AF1351" s="48">
        <f t="shared" si="520"/>
        <v>0</v>
      </c>
      <c r="AH1351" s="25">
        <f t="shared" si="521"/>
        <v>0</v>
      </c>
    </row>
    <row r="1352" spans="1:34" hidden="1" outlineLevel="1" x14ac:dyDescent="0.25">
      <c r="B1352" t="s">
        <v>494</v>
      </c>
      <c r="C1352" s="76">
        <f>C1351</f>
        <v>8</v>
      </c>
      <c r="D1352" s="76" t="s">
        <v>684</v>
      </c>
      <c r="E1352" s="76">
        <f>E1351/2</f>
        <v>12</v>
      </c>
      <c r="F1352" s="76">
        <v>27</v>
      </c>
      <c r="G1352" s="76">
        <f>G1351</f>
        <v>5</v>
      </c>
      <c r="H1352" s="76">
        <f>H1351</f>
        <v>1</v>
      </c>
      <c r="M1352" s="2"/>
      <c r="N1352" s="76">
        <f>N1351</f>
        <v>0</v>
      </c>
      <c r="O1352" s="76" t="str">
        <f>O1351</f>
        <v>N</v>
      </c>
      <c r="P1352" s="45" t="str">
        <f>IF(P1303="Beide",P1303,"Clan")</f>
        <v>Beide</v>
      </c>
      <c r="T1352" s="76">
        <f>T1351</f>
        <v>52</v>
      </c>
      <c r="V1352" s="3">
        <f>V1351</f>
        <v>75000</v>
      </c>
      <c r="X1352">
        <f t="shared" si="513"/>
        <v>0</v>
      </c>
      <c r="Y1352">
        <f t="shared" si="514"/>
        <v>0</v>
      </c>
      <c r="Z1352">
        <f t="shared" si="515"/>
        <v>0</v>
      </c>
      <c r="AA1352">
        <f t="shared" si="516"/>
        <v>0</v>
      </c>
      <c r="AB1352">
        <f t="shared" si="517"/>
        <v>0</v>
      </c>
      <c r="AC1352">
        <f t="shared" si="518"/>
        <v>0</v>
      </c>
      <c r="AD1352">
        <f t="shared" si="507"/>
        <v>0</v>
      </c>
      <c r="AE1352">
        <f t="shared" si="519"/>
        <v>0</v>
      </c>
      <c r="AF1352" s="3">
        <f t="shared" si="520"/>
        <v>0</v>
      </c>
      <c r="AH1352">
        <f t="shared" si="521"/>
        <v>0</v>
      </c>
    </row>
    <row r="1353" spans="1:34" hidden="1" outlineLevel="1" x14ac:dyDescent="0.25">
      <c r="B1353" t="s">
        <v>495</v>
      </c>
      <c r="C1353" s="76">
        <f>C1351</f>
        <v>8</v>
      </c>
      <c r="D1353" s="76" t="s">
        <v>684</v>
      </c>
      <c r="E1353" s="76">
        <f>E1351*1.5</f>
        <v>36</v>
      </c>
      <c r="F1353" s="76">
        <v>9</v>
      </c>
      <c r="G1353" s="76">
        <f>G1351</f>
        <v>5</v>
      </c>
      <c r="H1353" s="76">
        <f>H1351</f>
        <v>1</v>
      </c>
      <c r="M1353" s="2"/>
      <c r="N1353" s="76">
        <f>N1351</f>
        <v>0</v>
      </c>
      <c r="O1353" s="76" t="str">
        <f>O1351</f>
        <v>N</v>
      </c>
      <c r="P1353" s="45" t="str">
        <f t="shared" si="539"/>
        <v>Beide</v>
      </c>
      <c r="T1353" s="76">
        <f>T1351</f>
        <v>52</v>
      </c>
      <c r="V1353" s="3">
        <f>V1351</f>
        <v>75000</v>
      </c>
      <c r="X1353">
        <f t="shared" si="513"/>
        <v>0</v>
      </c>
      <c r="Y1353">
        <f t="shared" si="514"/>
        <v>0</v>
      </c>
      <c r="Z1353">
        <f t="shared" si="515"/>
        <v>0</v>
      </c>
      <c r="AA1353">
        <f t="shared" si="516"/>
        <v>0</v>
      </c>
      <c r="AB1353">
        <f t="shared" si="517"/>
        <v>0</v>
      </c>
      <c r="AC1353">
        <f t="shared" si="518"/>
        <v>0</v>
      </c>
      <c r="AD1353">
        <f t="shared" ref="AD1353:AD1416" si="540">(I1353+J1353)*Q1353*IF(O1353="J",IF(P1353="Innere Sphäre",0.25,0)+IF(P1353="Clan",0.2,0)+IF(P1353="Beide",0.2,0),0)</f>
        <v>0</v>
      </c>
      <c r="AE1353">
        <f t="shared" si="519"/>
        <v>0</v>
      </c>
      <c r="AF1353" s="3">
        <f t="shared" si="520"/>
        <v>0</v>
      </c>
      <c r="AH1353">
        <f t="shared" si="521"/>
        <v>0</v>
      </c>
    </row>
    <row r="1354" spans="1:34" s="25" customFormat="1" hidden="1" outlineLevel="1" x14ac:dyDescent="0.25">
      <c r="A1354" s="25" t="s">
        <v>448</v>
      </c>
      <c r="B1354" s="25" t="s">
        <v>53</v>
      </c>
      <c r="C1354" s="45">
        <v>3</v>
      </c>
      <c r="D1354" s="45" t="s">
        <v>684</v>
      </c>
      <c r="E1354" s="45">
        <v>10</v>
      </c>
      <c r="F1354" s="45">
        <v>18</v>
      </c>
      <c r="G1354" s="45">
        <v>1</v>
      </c>
      <c r="H1354" s="45">
        <v>0</v>
      </c>
      <c r="K1354" s="2"/>
      <c r="N1354" s="45">
        <v>0</v>
      </c>
      <c r="O1354" s="45" t="s">
        <v>636</v>
      </c>
      <c r="P1354" s="45" t="str">
        <f t="shared" ref="P1354:P1417" si="541">IF(P1310="Beide",P1310,"Innere Sphäre")</f>
        <v>Beide</v>
      </c>
      <c r="Q1354" s="45">
        <v>0.5</v>
      </c>
      <c r="R1354" s="45">
        <v>0</v>
      </c>
      <c r="S1354" s="45">
        <v>18</v>
      </c>
      <c r="T1354" s="45"/>
      <c r="U1354" s="48">
        <v>15000</v>
      </c>
      <c r="V1354" s="48"/>
      <c r="X1354" s="25">
        <f t="shared" si="513"/>
        <v>0</v>
      </c>
      <c r="Y1354" s="25">
        <f t="shared" si="514"/>
        <v>0</v>
      </c>
      <c r="Z1354" s="25">
        <f t="shared" si="515"/>
        <v>0</v>
      </c>
      <c r="AA1354" s="25">
        <f t="shared" si="516"/>
        <v>0</v>
      </c>
      <c r="AB1354" s="25">
        <f t="shared" si="517"/>
        <v>0</v>
      </c>
      <c r="AC1354" s="25">
        <f t="shared" si="518"/>
        <v>0</v>
      </c>
      <c r="AD1354" s="25">
        <f t="shared" si="540"/>
        <v>0</v>
      </c>
      <c r="AE1354" s="25">
        <f t="shared" si="519"/>
        <v>0</v>
      </c>
      <c r="AF1354" s="48">
        <f t="shared" si="520"/>
        <v>0</v>
      </c>
      <c r="AH1354" s="25">
        <f t="shared" si="521"/>
        <v>0</v>
      </c>
    </row>
    <row r="1355" spans="1:34" hidden="1" outlineLevel="2" x14ac:dyDescent="0.25">
      <c r="B1355" t="s">
        <v>496</v>
      </c>
      <c r="C1355" s="76">
        <f t="shared" ref="C1355:H1355" si="542">C1354</f>
        <v>3</v>
      </c>
      <c r="D1355" s="76" t="str">
        <f t="shared" si="542"/>
        <v>R,S</v>
      </c>
      <c r="E1355" s="76">
        <f t="shared" si="542"/>
        <v>10</v>
      </c>
      <c r="F1355" s="76">
        <f t="shared" si="542"/>
        <v>18</v>
      </c>
      <c r="G1355" s="76">
        <f t="shared" si="542"/>
        <v>1</v>
      </c>
      <c r="H1355" s="76">
        <f t="shared" si="542"/>
        <v>0</v>
      </c>
      <c r="K1355" s="2"/>
      <c r="N1355" s="76">
        <f t="shared" ref="N1355:O1355" si="543">N1354</f>
        <v>0</v>
      </c>
      <c r="O1355" s="76" t="str">
        <f t="shared" si="543"/>
        <v>N</v>
      </c>
      <c r="P1355" s="45" t="str">
        <f t="shared" si="541"/>
        <v>Beide</v>
      </c>
      <c r="Q1355" s="39">
        <f>Q1354</f>
        <v>0.5</v>
      </c>
      <c r="R1355" s="39">
        <f t="shared" ref="R1355:U1355" si="544">R1354</f>
        <v>0</v>
      </c>
      <c r="S1355" s="39">
        <f t="shared" si="544"/>
        <v>18</v>
      </c>
      <c r="U1355" s="3">
        <f t="shared" si="544"/>
        <v>15000</v>
      </c>
      <c r="X1355">
        <f t="shared" si="513"/>
        <v>0</v>
      </c>
      <c r="Y1355">
        <f t="shared" si="514"/>
        <v>0</v>
      </c>
      <c r="Z1355">
        <f t="shared" si="515"/>
        <v>0</v>
      </c>
      <c r="AA1355">
        <f t="shared" si="516"/>
        <v>0</v>
      </c>
      <c r="AB1355">
        <f t="shared" si="517"/>
        <v>0</v>
      </c>
      <c r="AC1355">
        <f t="shared" si="518"/>
        <v>0</v>
      </c>
      <c r="AD1355">
        <f t="shared" si="540"/>
        <v>0</v>
      </c>
      <c r="AE1355">
        <f t="shared" si="519"/>
        <v>0</v>
      </c>
      <c r="AF1355" s="3">
        <f t="shared" si="520"/>
        <v>0</v>
      </c>
      <c r="AH1355">
        <f t="shared" si="521"/>
        <v>0</v>
      </c>
    </row>
    <row r="1356" spans="1:34" hidden="1" outlineLevel="2" x14ac:dyDescent="0.25">
      <c r="B1356" t="s">
        <v>498</v>
      </c>
      <c r="C1356" s="76">
        <f t="shared" ref="C1356:H1356" si="545">C1354</f>
        <v>3</v>
      </c>
      <c r="D1356" s="76" t="str">
        <f t="shared" si="545"/>
        <v>R,S</v>
      </c>
      <c r="E1356" s="76">
        <f t="shared" si="545"/>
        <v>10</v>
      </c>
      <c r="F1356" s="76">
        <f t="shared" si="545"/>
        <v>18</v>
      </c>
      <c r="G1356" s="76">
        <f t="shared" si="545"/>
        <v>1</v>
      </c>
      <c r="H1356" s="76">
        <f t="shared" si="545"/>
        <v>0</v>
      </c>
      <c r="K1356" s="2"/>
      <c r="N1356" s="76">
        <f t="shared" ref="N1356:O1356" si="546">N1354</f>
        <v>0</v>
      </c>
      <c r="O1356" s="76" t="str">
        <f t="shared" si="546"/>
        <v>N</v>
      </c>
      <c r="P1356" s="45" t="str">
        <f t="shared" si="541"/>
        <v>Beide</v>
      </c>
      <c r="Q1356" s="39">
        <f>Q1354</f>
        <v>0.5</v>
      </c>
      <c r="R1356" s="39">
        <f t="shared" ref="R1356:U1356" si="547">R1354</f>
        <v>0</v>
      </c>
      <c r="S1356" s="39">
        <f t="shared" si="547"/>
        <v>18</v>
      </c>
      <c r="U1356" s="3">
        <f t="shared" si="547"/>
        <v>15000</v>
      </c>
      <c r="X1356">
        <f t="shared" si="513"/>
        <v>0</v>
      </c>
      <c r="Y1356">
        <f t="shared" si="514"/>
        <v>0</v>
      </c>
      <c r="Z1356">
        <f t="shared" si="515"/>
        <v>0</v>
      </c>
      <c r="AA1356">
        <f t="shared" si="516"/>
        <v>0</v>
      </c>
      <c r="AB1356">
        <f t="shared" si="517"/>
        <v>0</v>
      </c>
      <c r="AC1356">
        <f t="shared" si="518"/>
        <v>0</v>
      </c>
      <c r="AD1356">
        <f t="shared" si="540"/>
        <v>0</v>
      </c>
      <c r="AE1356">
        <f t="shared" si="519"/>
        <v>0</v>
      </c>
      <c r="AF1356" s="3">
        <f t="shared" si="520"/>
        <v>0</v>
      </c>
      <c r="AH1356">
        <f t="shared" si="521"/>
        <v>0</v>
      </c>
    </row>
    <row r="1357" spans="1:34" hidden="1" outlineLevel="2" x14ac:dyDescent="0.25">
      <c r="B1357" t="s">
        <v>497</v>
      </c>
      <c r="C1357" s="76">
        <f t="shared" ref="C1357:H1357" si="548">C1354</f>
        <v>3</v>
      </c>
      <c r="D1357" s="76" t="str">
        <f t="shared" si="548"/>
        <v>R,S</v>
      </c>
      <c r="E1357" s="76">
        <f t="shared" si="548"/>
        <v>10</v>
      </c>
      <c r="F1357" s="76">
        <f t="shared" si="548"/>
        <v>18</v>
      </c>
      <c r="G1357" s="76">
        <f t="shared" si="548"/>
        <v>1</v>
      </c>
      <c r="H1357" s="76">
        <f t="shared" si="548"/>
        <v>0</v>
      </c>
      <c r="K1357" s="2"/>
      <c r="N1357" s="76">
        <f t="shared" ref="N1357:O1357" si="549">N1354</f>
        <v>0</v>
      </c>
      <c r="O1357" s="76" t="str">
        <f t="shared" si="549"/>
        <v>N</v>
      </c>
      <c r="P1357" s="45" t="str">
        <f t="shared" si="541"/>
        <v>Beide</v>
      </c>
      <c r="Q1357" s="76">
        <f>Q1354</f>
        <v>0.5</v>
      </c>
      <c r="R1357" s="39">
        <f t="shared" ref="R1357:U1357" si="550">R1354</f>
        <v>0</v>
      </c>
      <c r="S1357" s="39">
        <f t="shared" si="550"/>
        <v>18</v>
      </c>
      <c r="U1357" s="3">
        <f t="shared" si="550"/>
        <v>15000</v>
      </c>
      <c r="X1357">
        <f t="shared" si="513"/>
        <v>0</v>
      </c>
      <c r="Y1357">
        <f t="shared" si="514"/>
        <v>0</v>
      </c>
      <c r="Z1357">
        <f t="shared" si="515"/>
        <v>0</v>
      </c>
      <c r="AA1357">
        <f t="shared" si="516"/>
        <v>0</v>
      </c>
      <c r="AB1357">
        <f t="shared" si="517"/>
        <v>0</v>
      </c>
      <c r="AC1357">
        <f t="shared" si="518"/>
        <v>0</v>
      </c>
      <c r="AD1357">
        <f t="shared" si="540"/>
        <v>0</v>
      </c>
      <c r="AE1357">
        <f t="shared" si="519"/>
        <v>0</v>
      </c>
      <c r="AF1357" s="3">
        <f t="shared" si="520"/>
        <v>0</v>
      </c>
      <c r="AH1357">
        <f t="shared" si="521"/>
        <v>0</v>
      </c>
    </row>
    <row r="1358" spans="1:34" hidden="1" outlineLevel="2" x14ac:dyDescent="0.25">
      <c r="B1358" t="s">
        <v>463</v>
      </c>
      <c r="C1358" s="76">
        <f t="shared" ref="C1358:H1358" si="551">C1354</f>
        <v>3</v>
      </c>
      <c r="D1358" s="76" t="str">
        <f t="shared" si="551"/>
        <v>R,S</v>
      </c>
      <c r="E1358" s="76">
        <f t="shared" si="551"/>
        <v>10</v>
      </c>
      <c r="F1358" s="76">
        <f t="shared" si="551"/>
        <v>18</v>
      </c>
      <c r="G1358" s="76">
        <f t="shared" si="551"/>
        <v>1</v>
      </c>
      <c r="H1358" s="76">
        <f t="shared" si="551"/>
        <v>0</v>
      </c>
      <c r="K1358" s="2"/>
      <c r="N1358" s="76">
        <f t="shared" ref="N1358:O1358" si="552">N1354</f>
        <v>0</v>
      </c>
      <c r="O1358" s="76" t="str">
        <f t="shared" si="552"/>
        <v>N</v>
      </c>
      <c r="P1358" s="45" t="str">
        <f t="shared" si="541"/>
        <v>Beide</v>
      </c>
      <c r="Q1358" s="76">
        <f>Q1354</f>
        <v>0.5</v>
      </c>
      <c r="R1358" s="39">
        <f t="shared" ref="R1358:U1358" si="553">R1354</f>
        <v>0</v>
      </c>
      <c r="S1358" s="39">
        <f t="shared" si="553"/>
        <v>18</v>
      </c>
      <c r="U1358" s="3">
        <f t="shared" si="553"/>
        <v>15000</v>
      </c>
      <c r="X1358">
        <f t="shared" si="513"/>
        <v>0</v>
      </c>
      <c r="Y1358">
        <f t="shared" si="514"/>
        <v>0</v>
      </c>
      <c r="Z1358">
        <f t="shared" si="515"/>
        <v>0</v>
      </c>
      <c r="AA1358">
        <f t="shared" si="516"/>
        <v>0</v>
      </c>
      <c r="AB1358">
        <f t="shared" si="517"/>
        <v>0</v>
      </c>
      <c r="AC1358">
        <f t="shared" si="518"/>
        <v>0</v>
      </c>
      <c r="AD1358">
        <f t="shared" si="540"/>
        <v>0</v>
      </c>
      <c r="AE1358">
        <f t="shared" si="519"/>
        <v>0</v>
      </c>
      <c r="AF1358" s="3">
        <f t="shared" si="520"/>
        <v>0</v>
      </c>
      <c r="AH1358">
        <f t="shared" si="521"/>
        <v>0</v>
      </c>
    </row>
    <row r="1359" spans="1:34" hidden="1" outlineLevel="2" x14ac:dyDescent="0.25">
      <c r="B1359" t="s">
        <v>279</v>
      </c>
      <c r="C1359" s="76">
        <f t="shared" ref="C1359:H1359" si="554">C1354</f>
        <v>3</v>
      </c>
      <c r="D1359" s="76" t="str">
        <f t="shared" si="554"/>
        <v>R,S</v>
      </c>
      <c r="E1359" s="76">
        <f t="shared" si="554"/>
        <v>10</v>
      </c>
      <c r="F1359" s="76">
        <f t="shared" si="554"/>
        <v>18</v>
      </c>
      <c r="G1359" s="76">
        <f t="shared" si="554"/>
        <v>1</v>
      </c>
      <c r="H1359" s="76">
        <f t="shared" si="554"/>
        <v>0</v>
      </c>
      <c r="K1359" s="2"/>
      <c r="N1359" s="76">
        <f t="shared" ref="N1359:O1359" si="555">N1354</f>
        <v>0</v>
      </c>
      <c r="O1359" s="76" t="str">
        <f t="shared" si="555"/>
        <v>N</v>
      </c>
      <c r="P1359" s="45" t="str">
        <f t="shared" si="541"/>
        <v>Beide</v>
      </c>
      <c r="Q1359" s="76">
        <f>Q1354</f>
        <v>0.5</v>
      </c>
      <c r="R1359" s="39">
        <f t="shared" ref="R1359:U1359" si="556">R1354</f>
        <v>0</v>
      </c>
      <c r="S1359" s="39">
        <f t="shared" si="556"/>
        <v>18</v>
      </c>
      <c r="U1359" s="3">
        <f t="shared" si="556"/>
        <v>15000</v>
      </c>
      <c r="X1359">
        <f t="shared" si="513"/>
        <v>0</v>
      </c>
      <c r="Y1359">
        <f t="shared" si="514"/>
        <v>0</v>
      </c>
      <c r="Z1359">
        <f t="shared" si="515"/>
        <v>0</v>
      </c>
      <c r="AA1359">
        <f t="shared" si="516"/>
        <v>0</v>
      </c>
      <c r="AB1359">
        <f t="shared" si="517"/>
        <v>0</v>
      </c>
      <c r="AC1359">
        <f t="shared" si="518"/>
        <v>0</v>
      </c>
      <c r="AD1359">
        <f t="shared" si="540"/>
        <v>0</v>
      </c>
      <c r="AE1359">
        <f t="shared" si="519"/>
        <v>0</v>
      </c>
      <c r="AF1359" s="3">
        <f t="shared" si="520"/>
        <v>0</v>
      </c>
      <c r="AH1359">
        <f t="shared" si="521"/>
        <v>0</v>
      </c>
    </row>
    <row r="1360" spans="1:34" hidden="1" outlineLevel="2" x14ac:dyDescent="0.25">
      <c r="B1360" t="s">
        <v>472</v>
      </c>
      <c r="C1360" s="76">
        <f t="shared" ref="C1360:H1360" si="557">C1354</f>
        <v>3</v>
      </c>
      <c r="D1360" s="76" t="str">
        <f t="shared" si="557"/>
        <v>R,S</v>
      </c>
      <c r="E1360" s="76">
        <f t="shared" si="557"/>
        <v>10</v>
      </c>
      <c r="F1360" s="76">
        <f t="shared" si="557"/>
        <v>18</v>
      </c>
      <c r="G1360" s="76">
        <f t="shared" si="557"/>
        <v>1</v>
      </c>
      <c r="H1360" s="76">
        <f t="shared" si="557"/>
        <v>0</v>
      </c>
      <c r="K1360" s="2"/>
      <c r="N1360" s="76">
        <f t="shared" ref="N1360:O1360" si="558">N1354</f>
        <v>0</v>
      </c>
      <c r="O1360" s="76" t="str">
        <f t="shared" si="558"/>
        <v>N</v>
      </c>
      <c r="P1360" s="45" t="str">
        <f t="shared" si="541"/>
        <v>Beide</v>
      </c>
      <c r="Q1360" s="76">
        <f>Q1354</f>
        <v>0.5</v>
      </c>
      <c r="R1360" s="39">
        <f t="shared" ref="R1360:U1360" si="559">R1354</f>
        <v>0</v>
      </c>
      <c r="S1360" s="39">
        <f t="shared" si="559"/>
        <v>18</v>
      </c>
      <c r="U1360" s="3">
        <f t="shared" si="559"/>
        <v>15000</v>
      </c>
      <c r="X1360">
        <f t="shared" si="513"/>
        <v>0</v>
      </c>
      <c r="Y1360">
        <f t="shared" si="514"/>
        <v>0</v>
      </c>
      <c r="Z1360">
        <f t="shared" si="515"/>
        <v>0</v>
      </c>
      <c r="AA1360">
        <f t="shared" si="516"/>
        <v>0</v>
      </c>
      <c r="AB1360">
        <f t="shared" si="517"/>
        <v>0</v>
      </c>
      <c r="AC1360">
        <f t="shared" si="518"/>
        <v>0</v>
      </c>
      <c r="AD1360">
        <f t="shared" si="540"/>
        <v>0</v>
      </c>
      <c r="AE1360">
        <f t="shared" si="519"/>
        <v>0</v>
      </c>
      <c r="AF1360" s="3">
        <f t="shared" si="520"/>
        <v>0</v>
      </c>
      <c r="AH1360">
        <f t="shared" si="521"/>
        <v>0</v>
      </c>
    </row>
    <row r="1361" spans="2:34" hidden="1" outlineLevel="2" x14ac:dyDescent="0.25">
      <c r="B1361" t="s">
        <v>473</v>
      </c>
      <c r="C1361" s="76">
        <f t="shared" ref="C1361:H1361" si="560">C1354</f>
        <v>3</v>
      </c>
      <c r="D1361" s="76" t="str">
        <f t="shared" si="560"/>
        <v>R,S</v>
      </c>
      <c r="E1361" s="76">
        <f t="shared" si="560"/>
        <v>10</v>
      </c>
      <c r="F1361" s="76">
        <f t="shared" si="560"/>
        <v>18</v>
      </c>
      <c r="G1361" s="76">
        <f t="shared" si="560"/>
        <v>1</v>
      </c>
      <c r="H1361" s="76">
        <f t="shared" si="560"/>
        <v>0</v>
      </c>
      <c r="K1361" s="2"/>
      <c r="N1361" s="76">
        <f t="shared" ref="N1361:O1361" si="561">N1354</f>
        <v>0</v>
      </c>
      <c r="O1361" s="76" t="str">
        <f t="shared" si="561"/>
        <v>N</v>
      </c>
      <c r="P1361" s="45" t="str">
        <f t="shared" si="541"/>
        <v>Beide</v>
      </c>
      <c r="Q1361" s="76">
        <f>Q1354</f>
        <v>0.5</v>
      </c>
      <c r="R1361" s="39">
        <f t="shared" ref="R1361:U1361" si="562">R1354</f>
        <v>0</v>
      </c>
      <c r="S1361" s="39">
        <f t="shared" si="562"/>
        <v>18</v>
      </c>
      <c r="U1361" s="3">
        <f t="shared" si="562"/>
        <v>15000</v>
      </c>
      <c r="X1361">
        <f t="shared" si="513"/>
        <v>0</v>
      </c>
      <c r="Y1361">
        <f t="shared" si="514"/>
        <v>0</v>
      </c>
      <c r="Z1361">
        <f t="shared" si="515"/>
        <v>0</v>
      </c>
      <c r="AA1361">
        <f t="shared" si="516"/>
        <v>0</v>
      </c>
      <c r="AB1361">
        <f t="shared" si="517"/>
        <v>0</v>
      </c>
      <c r="AC1361">
        <f t="shared" si="518"/>
        <v>0</v>
      </c>
      <c r="AD1361">
        <f t="shared" si="540"/>
        <v>0</v>
      </c>
      <c r="AE1361">
        <f t="shared" si="519"/>
        <v>0</v>
      </c>
      <c r="AF1361" s="3">
        <f t="shared" si="520"/>
        <v>0</v>
      </c>
      <c r="AH1361">
        <f t="shared" si="521"/>
        <v>0</v>
      </c>
    </row>
    <row r="1362" spans="2:34" hidden="1" outlineLevel="2" x14ac:dyDescent="0.25">
      <c r="B1362" t="s">
        <v>476</v>
      </c>
      <c r="C1362" s="76">
        <f t="shared" ref="C1362:H1362" si="563">C1354</f>
        <v>3</v>
      </c>
      <c r="D1362" s="76" t="str">
        <f t="shared" si="563"/>
        <v>R,S</v>
      </c>
      <c r="E1362" s="76">
        <f t="shared" si="563"/>
        <v>10</v>
      </c>
      <c r="F1362" s="76">
        <f t="shared" si="563"/>
        <v>18</v>
      </c>
      <c r="G1362" s="76">
        <f t="shared" si="563"/>
        <v>1</v>
      </c>
      <c r="H1362" s="76">
        <f t="shared" si="563"/>
        <v>0</v>
      </c>
      <c r="K1362" s="2"/>
      <c r="N1362" s="76">
        <f t="shared" ref="N1362:O1362" si="564">N1354</f>
        <v>0</v>
      </c>
      <c r="O1362" s="76" t="str">
        <f t="shared" si="564"/>
        <v>N</v>
      </c>
      <c r="P1362" s="45" t="str">
        <f t="shared" si="541"/>
        <v>Beide</v>
      </c>
      <c r="Q1362" s="39">
        <f>Q1354</f>
        <v>0.5</v>
      </c>
      <c r="R1362" s="39">
        <f t="shared" ref="R1362:U1362" si="565">R1354</f>
        <v>0</v>
      </c>
      <c r="S1362" s="39">
        <f t="shared" si="565"/>
        <v>18</v>
      </c>
      <c r="U1362" s="3">
        <f t="shared" si="565"/>
        <v>15000</v>
      </c>
      <c r="X1362">
        <f t="shared" si="513"/>
        <v>0</v>
      </c>
      <c r="Y1362">
        <f t="shared" si="514"/>
        <v>0</v>
      </c>
      <c r="Z1362">
        <f t="shared" si="515"/>
        <v>0</v>
      </c>
      <c r="AA1362">
        <f t="shared" si="516"/>
        <v>0</v>
      </c>
      <c r="AB1362">
        <f t="shared" si="517"/>
        <v>0</v>
      </c>
      <c r="AC1362">
        <f t="shared" si="518"/>
        <v>0</v>
      </c>
      <c r="AD1362">
        <f t="shared" si="540"/>
        <v>0</v>
      </c>
      <c r="AE1362">
        <f t="shared" si="519"/>
        <v>0</v>
      </c>
      <c r="AF1362" s="3">
        <f t="shared" si="520"/>
        <v>0</v>
      </c>
      <c r="AH1362">
        <f t="shared" si="521"/>
        <v>0</v>
      </c>
    </row>
    <row r="1363" spans="2:34" hidden="1" outlineLevel="2" x14ac:dyDescent="0.25">
      <c r="B1363" t="s">
        <v>475</v>
      </c>
      <c r="C1363" s="76">
        <f t="shared" ref="C1363:H1363" si="566">C1354</f>
        <v>3</v>
      </c>
      <c r="D1363" s="76" t="str">
        <f t="shared" si="566"/>
        <v>R,S</v>
      </c>
      <c r="E1363" s="76">
        <f t="shared" si="566"/>
        <v>10</v>
      </c>
      <c r="F1363" s="76">
        <f t="shared" si="566"/>
        <v>18</v>
      </c>
      <c r="G1363" s="76">
        <f t="shared" si="566"/>
        <v>1</v>
      </c>
      <c r="H1363" s="76">
        <f t="shared" si="566"/>
        <v>0</v>
      </c>
      <c r="K1363" s="2"/>
      <c r="N1363" s="76">
        <f t="shared" ref="N1363:O1363" si="567">N1354</f>
        <v>0</v>
      </c>
      <c r="O1363" s="76" t="str">
        <f t="shared" si="567"/>
        <v>N</v>
      </c>
      <c r="P1363" s="45" t="str">
        <f t="shared" si="541"/>
        <v>Beide</v>
      </c>
      <c r="Q1363" s="39">
        <f>Q1354</f>
        <v>0.5</v>
      </c>
      <c r="R1363" s="39">
        <f t="shared" ref="R1363:U1363" si="568">R1354</f>
        <v>0</v>
      </c>
      <c r="S1363" s="39">
        <f t="shared" si="568"/>
        <v>18</v>
      </c>
      <c r="U1363" s="3">
        <f t="shared" si="568"/>
        <v>15000</v>
      </c>
      <c r="X1363">
        <f t="shared" si="513"/>
        <v>0</v>
      </c>
      <c r="Y1363">
        <f t="shared" si="514"/>
        <v>0</v>
      </c>
      <c r="Z1363">
        <f t="shared" si="515"/>
        <v>0</v>
      </c>
      <c r="AA1363">
        <f t="shared" si="516"/>
        <v>0</v>
      </c>
      <c r="AB1363">
        <f t="shared" si="517"/>
        <v>0</v>
      </c>
      <c r="AC1363">
        <f t="shared" si="518"/>
        <v>0</v>
      </c>
      <c r="AD1363">
        <f t="shared" si="540"/>
        <v>0</v>
      </c>
      <c r="AE1363">
        <f t="shared" si="519"/>
        <v>0</v>
      </c>
      <c r="AF1363" s="3">
        <f t="shared" si="520"/>
        <v>0</v>
      </c>
      <c r="AH1363">
        <f t="shared" si="521"/>
        <v>0</v>
      </c>
    </row>
    <row r="1364" spans="2:34" hidden="1" outlineLevel="2" x14ac:dyDescent="0.25">
      <c r="B1364" t="s">
        <v>474</v>
      </c>
      <c r="C1364" s="76">
        <f t="shared" ref="C1364:H1364" si="569">C1354</f>
        <v>3</v>
      </c>
      <c r="D1364" s="76" t="str">
        <f t="shared" si="569"/>
        <v>R,S</v>
      </c>
      <c r="E1364" s="76">
        <f t="shared" si="569"/>
        <v>10</v>
      </c>
      <c r="F1364" s="76">
        <f t="shared" si="569"/>
        <v>18</v>
      </c>
      <c r="G1364" s="76">
        <f t="shared" si="569"/>
        <v>1</v>
      </c>
      <c r="H1364" s="76">
        <f t="shared" si="569"/>
        <v>0</v>
      </c>
      <c r="K1364" s="2"/>
      <c r="N1364" s="76">
        <f t="shared" ref="N1364:O1364" si="570">N1354</f>
        <v>0</v>
      </c>
      <c r="O1364" s="76" t="str">
        <f t="shared" si="570"/>
        <v>N</v>
      </c>
      <c r="P1364" s="45" t="str">
        <f t="shared" si="541"/>
        <v>Beide</v>
      </c>
      <c r="Q1364" s="39">
        <f>Q1354</f>
        <v>0.5</v>
      </c>
      <c r="R1364" s="39">
        <f t="shared" ref="R1364:U1364" si="571">R1354</f>
        <v>0</v>
      </c>
      <c r="S1364" s="39">
        <f t="shared" si="571"/>
        <v>18</v>
      </c>
      <c r="U1364" s="3">
        <f t="shared" si="571"/>
        <v>15000</v>
      </c>
      <c r="X1364">
        <f t="shared" si="513"/>
        <v>0</v>
      </c>
      <c r="Y1364">
        <f t="shared" si="514"/>
        <v>0</v>
      </c>
      <c r="Z1364">
        <f t="shared" si="515"/>
        <v>0</v>
      </c>
      <c r="AA1364">
        <f t="shared" si="516"/>
        <v>0</v>
      </c>
      <c r="AB1364">
        <f t="shared" si="517"/>
        <v>0</v>
      </c>
      <c r="AC1364">
        <f t="shared" si="518"/>
        <v>0</v>
      </c>
      <c r="AD1364">
        <f t="shared" si="540"/>
        <v>0</v>
      </c>
      <c r="AE1364">
        <f t="shared" si="519"/>
        <v>0</v>
      </c>
      <c r="AF1364" s="3">
        <f t="shared" si="520"/>
        <v>0</v>
      </c>
      <c r="AH1364">
        <f t="shared" si="521"/>
        <v>0</v>
      </c>
    </row>
    <row r="1365" spans="2:34" hidden="1" outlineLevel="2" x14ac:dyDescent="0.25">
      <c r="B1365" t="s">
        <v>480</v>
      </c>
      <c r="C1365" s="76">
        <f t="shared" ref="C1365:H1365" si="572">C1354</f>
        <v>3</v>
      </c>
      <c r="D1365" s="76" t="str">
        <f t="shared" si="572"/>
        <v>R,S</v>
      </c>
      <c r="E1365" s="76">
        <f t="shared" si="572"/>
        <v>10</v>
      </c>
      <c r="F1365" s="76">
        <f t="shared" si="572"/>
        <v>18</v>
      </c>
      <c r="G1365" s="76">
        <f t="shared" si="572"/>
        <v>1</v>
      </c>
      <c r="H1365" s="76">
        <f t="shared" si="572"/>
        <v>0</v>
      </c>
      <c r="K1365" s="2"/>
      <c r="N1365" s="76">
        <f t="shared" ref="N1365:O1365" si="573">N1354</f>
        <v>0</v>
      </c>
      <c r="O1365" s="76" t="str">
        <f t="shared" si="573"/>
        <v>N</v>
      </c>
      <c r="P1365" s="45" t="str">
        <f t="shared" si="541"/>
        <v>Beide</v>
      </c>
      <c r="Q1365" s="39">
        <f>Q1354</f>
        <v>0.5</v>
      </c>
      <c r="R1365" s="39">
        <f t="shared" ref="R1365:U1365" si="574">R1354</f>
        <v>0</v>
      </c>
      <c r="S1365" s="39">
        <f t="shared" si="574"/>
        <v>18</v>
      </c>
      <c r="U1365" s="3">
        <f t="shared" si="574"/>
        <v>15000</v>
      </c>
      <c r="X1365">
        <f t="shared" si="513"/>
        <v>0</v>
      </c>
      <c r="Y1365">
        <f t="shared" si="514"/>
        <v>0</v>
      </c>
      <c r="Z1365">
        <f t="shared" si="515"/>
        <v>0</v>
      </c>
      <c r="AA1365">
        <f t="shared" si="516"/>
        <v>0</v>
      </c>
      <c r="AB1365">
        <f t="shared" si="517"/>
        <v>0</v>
      </c>
      <c r="AC1365">
        <f t="shared" si="518"/>
        <v>0</v>
      </c>
      <c r="AD1365">
        <f t="shared" si="540"/>
        <v>0</v>
      </c>
      <c r="AE1365">
        <f t="shared" si="519"/>
        <v>0</v>
      </c>
      <c r="AF1365" s="3">
        <f t="shared" si="520"/>
        <v>0</v>
      </c>
      <c r="AH1365">
        <f t="shared" si="521"/>
        <v>0</v>
      </c>
    </row>
    <row r="1366" spans="2:34" hidden="1" outlineLevel="2" x14ac:dyDescent="0.25">
      <c r="B1366" t="s">
        <v>481</v>
      </c>
      <c r="C1366" s="76">
        <f t="shared" ref="C1366:H1366" si="575">C1354</f>
        <v>3</v>
      </c>
      <c r="D1366" s="76" t="str">
        <f t="shared" si="575"/>
        <v>R,S</v>
      </c>
      <c r="E1366" s="76">
        <f t="shared" si="575"/>
        <v>10</v>
      </c>
      <c r="F1366" s="76">
        <f t="shared" si="575"/>
        <v>18</v>
      </c>
      <c r="G1366" s="76">
        <f t="shared" si="575"/>
        <v>1</v>
      </c>
      <c r="H1366" s="76">
        <f t="shared" si="575"/>
        <v>0</v>
      </c>
      <c r="K1366" s="2"/>
      <c r="N1366" s="76">
        <f t="shared" ref="N1366:O1366" si="576">N1354</f>
        <v>0</v>
      </c>
      <c r="O1366" s="76" t="str">
        <f t="shared" si="576"/>
        <v>N</v>
      </c>
      <c r="P1366" s="45" t="str">
        <f t="shared" si="541"/>
        <v>Beide</v>
      </c>
      <c r="Q1366" s="39">
        <f>Q1354</f>
        <v>0.5</v>
      </c>
      <c r="R1366" s="39">
        <f t="shared" ref="R1366:U1366" si="577">R1354</f>
        <v>0</v>
      </c>
      <c r="S1366" s="39">
        <f t="shared" si="577"/>
        <v>18</v>
      </c>
      <c r="U1366" s="3">
        <f t="shared" si="577"/>
        <v>15000</v>
      </c>
      <c r="X1366">
        <f t="shared" si="513"/>
        <v>0</v>
      </c>
      <c r="Y1366">
        <f t="shared" si="514"/>
        <v>0</v>
      </c>
      <c r="Z1366">
        <f t="shared" si="515"/>
        <v>0</v>
      </c>
      <c r="AA1366">
        <f t="shared" si="516"/>
        <v>0</v>
      </c>
      <c r="AB1366">
        <f t="shared" si="517"/>
        <v>0</v>
      </c>
      <c r="AC1366">
        <f t="shared" si="518"/>
        <v>0</v>
      </c>
      <c r="AD1366">
        <f t="shared" si="540"/>
        <v>0</v>
      </c>
      <c r="AE1366">
        <f t="shared" si="519"/>
        <v>0</v>
      </c>
      <c r="AF1366" s="3">
        <f t="shared" si="520"/>
        <v>0</v>
      </c>
      <c r="AH1366">
        <f t="shared" si="521"/>
        <v>0</v>
      </c>
    </row>
    <row r="1367" spans="2:34" hidden="1" outlineLevel="2" x14ac:dyDescent="0.25">
      <c r="B1367" t="s">
        <v>477</v>
      </c>
      <c r="C1367" s="76">
        <f t="shared" ref="C1367:H1367" si="578">C1354</f>
        <v>3</v>
      </c>
      <c r="D1367" s="76" t="str">
        <f t="shared" si="578"/>
        <v>R,S</v>
      </c>
      <c r="E1367" s="76">
        <f t="shared" si="578"/>
        <v>10</v>
      </c>
      <c r="F1367" s="76">
        <f t="shared" si="578"/>
        <v>18</v>
      </c>
      <c r="G1367" s="76">
        <f t="shared" si="578"/>
        <v>1</v>
      </c>
      <c r="H1367" s="76">
        <f t="shared" si="578"/>
        <v>0</v>
      </c>
      <c r="K1367" s="2"/>
      <c r="N1367" s="76">
        <f t="shared" ref="N1367:O1367" si="579">N1354</f>
        <v>0</v>
      </c>
      <c r="O1367" s="76" t="str">
        <f t="shared" si="579"/>
        <v>N</v>
      </c>
      <c r="P1367" s="45" t="str">
        <f t="shared" si="541"/>
        <v>Beide</v>
      </c>
      <c r="Q1367" s="39">
        <f>Q1354</f>
        <v>0.5</v>
      </c>
      <c r="R1367" s="39">
        <f t="shared" ref="R1367:U1367" si="580">R1354</f>
        <v>0</v>
      </c>
      <c r="S1367" s="39">
        <f t="shared" si="580"/>
        <v>18</v>
      </c>
      <c r="U1367" s="3">
        <f t="shared" si="580"/>
        <v>15000</v>
      </c>
      <c r="X1367">
        <f t="shared" si="513"/>
        <v>0</v>
      </c>
      <c r="Y1367">
        <f t="shared" si="514"/>
        <v>0</v>
      </c>
      <c r="Z1367">
        <f t="shared" si="515"/>
        <v>0</v>
      </c>
      <c r="AA1367">
        <f t="shared" si="516"/>
        <v>0</v>
      </c>
      <c r="AB1367">
        <f t="shared" si="517"/>
        <v>0</v>
      </c>
      <c r="AC1367">
        <f t="shared" si="518"/>
        <v>0</v>
      </c>
      <c r="AD1367">
        <f t="shared" si="540"/>
        <v>0</v>
      </c>
      <c r="AE1367">
        <f t="shared" si="519"/>
        <v>0</v>
      </c>
      <c r="AF1367" s="3">
        <f t="shared" si="520"/>
        <v>0</v>
      </c>
      <c r="AH1367">
        <f t="shared" si="521"/>
        <v>0</v>
      </c>
    </row>
    <row r="1368" spans="2:34" hidden="1" outlineLevel="2" x14ac:dyDescent="0.25">
      <c r="B1368" t="s">
        <v>462</v>
      </c>
      <c r="C1368" s="76">
        <f t="shared" ref="C1368:H1368" si="581">C1354</f>
        <v>3</v>
      </c>
      <c r="D1368" s="76" t="str">
        <f t="shared" si="581"/>
        <v>R,S</v>
      </c>
      <c r="E1368" s="76">
        <f t="shared" si="581"/>
        <v>10</v>
      </c>
      <c r="F1368" s="76">
        <f t="shared" si="581"/>
        <v>18</v>
      </c>
      <c r="G1368" s="76">
        <f t="shared" si="581"/>
        <v>1</v>
      </c>
      <c r="H1368" s="76">
        <f t="shared" si="581"/>
        <v>0</v>
      </c>
      <c r="K1368" s="2"/>
      <c r="N1368" s="76">
        <f t="shared" ref="N1368:O1368" si="582">N1354</f>
        <v>0</v>
      </c>
      <c r="O1368" s="76" t="str">
        <f t="shared" si="582"/>
        <v>N</v>
      </c>
      <c r="P1368" s="45" t="str">
        <f t="shared" si="541"/>
        <v>Beide</v>
      </c>
      <c r="Q1368" s="39">
        <f>Q1354</f>
        <v>0.5</v>
      </c>
      <c r="R1368" s="39">
        <f t="shared" ref="R1368:U1368" si="583">R1354</f>
        <v>0</v>
      </c>
      <c r="S1368" s="39">
        <f t="shared" si="583"/>
        <v>18</v>
      </c>
      <c r="U1368" s="3">
        <f t="shared" si="583"/>
        <v>15000</v>
      </c>
      <c r="X1368">
        <f t="shared" si="513"/>
        <v>0</v>
      </c>
      <c r="Y1368">
        <f t="shared" si="514"/>
        <v>0</v>
      </c>
      <c r="Z1368">
        <f t="shared" si="515"/>
        <v>0</v>
      </c>
      <c r="AA1368">
        <f t="shared" si="516"/>
        <v>0</v>
      </c>
      <c r="AB1368">
        <f t="shared" si="517"/>
        <v>0</v>
      </c>
      <c r="AC1368">
        <f t="shared" si="518"/>
        <v>0</v>
      </c>
      <c r="AD1368">
        <f t="shared" si="540"/>
        <v>0</v>
      </c>
      <c r="AE1368">
        <f t="shared" si="519"/>
        <v>0</v>
      </c>
      <c r="AF1368" s="3">
        <f t="shared" si="520"/>
        <v>0</v>
      </c>
      <c r="AH1368">
        <f t="shared" si="521"/>
        <v>0</v>
      </c>
    </row>
    <row r="1369" spans="2:34" hidden="1" outlineLevel="2" x14ac:dyDescent="0.25">
      <c r="B1369" t="s">
        <v>457</v>
      </c>
      <c r="C1369" s="76">
        <f t="shared" ref="C1369:H1369" si="584">C1354</f>
        <v>3</v>
      </c>
      <c r="D1369" s="76" t="str">
        <f t="shared" si="584"/>
        <v>R,S</v>
      </c>
      <c r="E1369" s="76">
        <f t="shared" si="584"/>
        <v>10</v>
      </c>
      <c r="F1369" s="76">
        <f t="shared" si="584"/>
        <v>18</v>
      </c>
      <c r="G1369" s="76">
        <f t="shared" si="584"/>
        <v>1</v>
      </c>
      <c r="H1369" s="76">
        <f t="shared" si="584"/>
        <v>0</v>
      </c>
      <c r="K1369" s="2"/>
      <c r="N1369" s="76">
        <f t="shared" ref="N1369:O1369" si="585">N1354</f>
        <v>0</v>
      </c>
      <c r="O1369" s="76" t="str">
        <f t="shared" si="585"/>
        <v>N</v>
      </c>
      <c r="P1369" s="45" t="str">
        <f t="shared" si="541"/>
        <v>Beide</v>
      </c>
      <c r="Q1369" s="39">
        <f>Q1354</f>
        <v>0.5</v>
      </c>
      <c r="R1369" s="39">
        <f t="shared" ref="R1369:U1369" si="586">R1354</f>
        <v>0</v>
      </c>
      <c r="S1369" s="39">
        <f t="shared" si="586"/>
        <v>18</v>
      </c>
      <c r="U1369" s="3">
        <f t="shared" si="586"/>
        <v>15000</v>
      </c>
      <c r="X1369">
        <f t="shared" si="513"/>
        <v>0</v>
      </c>
      <c r="Y1369">
        <f t="shared" si="514"/>
        <v>0</v>
      </c>
      <c r="Z1369">
        <f t="shared" si="515"/>
        <v>0</v>
      </c>
      <c r="AA1369">
        <f t="shared" si="516"/>
        <v>0</v>
      </c>
      <c r="AB1369">
        <f t="shared" si="517"/>
        <v>0</v>
      </c>
      <c r="AC1369">
        <f t="shared" si="518"/>
        <v>0</v>
      </c>
      <c r="AD1369">
        <f t="shared" si="540"/>
        <v>0</v>
      </c>
      <c r="AE1369">
        <f t="shared" si="519"/>
        <v>0</v>
      </c>
      <c r="AF1369" s="3">
        <f t="shared" si="520"/>
        <v>0</v>
      </c>
      <c r="AH1369">
        <f t="shared" si="521"/>
        <v>0</v>
      </c>
    </row>
    <row r="1370" spans="2:34" hidden="1" outlineLevel="2" x14ac:dyDescent="0.25">
      <c r="B1370" t="s">
        <v>464</v>
      </c>
      <c r="C1370" s="76">
        <f t="shared" ref="C1370:H1370" si="587">C1354</f>
        <v>3</v>
      </c>
      <c r="D1370" s="76" t="str">
        <f t="shared" si="587"/>
        <v>R,S</v>
      </c>
      <c r="E1370" s="76">
        <f t="shared" si="587"/>
        <v>10</v>
      </c>
      <c r="F1370" s="76">
        <f t="shared" si="587"/>
        <v>18</v>
      </c>
      <c r="G1370" s="76">
        <f t="shared" si="587"/>
        <v>1</v>
      </c>
      <c r="H1370" s="76">
        <f t="shared" si="587"/>
        <v>0</v>
      </c>
      <c r="K1370" s="2"/>
      <c r="N1370" s="76">
        <f t="shared" ref="N1370:O1370" si="588">N1354</f>
        <v>0</v>
      </c>
      <c r="O1370" s="76" t="str">
        <f t="shared" si="588"/>
        <v>N</v>
      </c>
      <c r="P1370" s="45" t="str">
        <f t="shared" si="541"/>
        <v>Beide</v>
      </c>
      <c r="Q1370" s="39">
        <f>Q1354</f>
        <v>0.5</v>
      </c>
      <c r="R1370" s="39">
        <f t="shared" ref="R1370:U1370" si="589">R1354</f>
        <v>0</v>
      </c>
      <c r="S1370" s="39">
        <f t="shared" si="589"/>
        <v>18</v>
      </c>
      <c r="U1370" s="3">
        <f t="shared" si="589"/>
        <v>15000</v>
      </c>
      <c r="X1370">
        <f t="shared" si="513"/>
        <v>0</v>
      </c>
      <c r="Y1370">
        <f t="shared" si="514"/>
        <v>0</v>
      </c>
      <c r="Z1370">
        <f t="shared" si="515"/>
        <v>0</v>
      </c>
      <c r="AA1370">
        <f t="shared" si="516"/>
        <v>0</v>
      </c>
      <c r="AB1370">
        <f t="shared" si="517"/>
        <v>0</v>
      </c>
      <c r="AC1370">
        <f t="shared" si="518"/>
        <v>0</v>
      </c>
      <c r="AD1370">
        <f t="shared" si="540"/>
        <v>0</v>
      </c>
      <c r="AE1370">
        <f t="shared" si="519"/>
        <v>0</v>
      </c>
      <c r="AF1370" s="3">
        <f t="shared" si="520"/>
        <v>0</v>
      </c>
      <c r="AH1370">
        <f t="shared" si="521"/>
        <v>0</v>
      </c>
    </row>
    <row r="1371" spans="2:34" hidden="1" outlineLevel="2" x14ac:dyDescent="0.25">
      <c r="B1371" t="s">
        <v>458</v>
      </c>
      <c r="C1371" s="76">
        <f t="shared" ref="C1371:H1371" si="590">C1354</f>
        <v>3</v>
      </c>
      <c r="D1371" s="76" t="str">
        <f t="shared" si="590"/>
        <v>R,S</v>
      </c>
      <c r="E1371" s="76">
        <f t="shared" si="590"/>
        <v>10</v>
      </c>
      <c r="F1371" s="76">
        <f t="shared" si="590"/>
        <v>18</v>
      </c>
      <c r="G1371" s="76">
        <f t="shared" si="590"/>
        <v>1</v>
      </c>
      <c r="H1371" s="76">
        <f t="shared" si="590"/>
        <v>0</v>
      </c>
      <c r="K1371" s="2"/>
      <c r="N1371" s="76">
        <f t="shared" ref="N1371:O1371" si="591">N1354</f>
        <v>0</v>
      </c>
      <c r="O1371" s="76" t="str">
        <f t="shared" si="591"/>
        <v>N</v>
      </c>
      <c r="P1371" s="45" t="str">
        <f t="shared" si="541"/>
        <v>Beide</v>
      </c>
      <c r="Q1371" s="39">
        <f>Q1354</f>
        <v>0.5</v>
      </c>
      <c r="R1371" s="39">
        <f t="shared" ref="R1371:U1371" si="592">R1354</f>
        <v>0</v>
      </c>
      <c r="S1371" s="39">
        <f t="shared" si="592"/>
        <v>18</v>
      </c>
      <c r="U1371" s="3">
        <f t="shared" si="592"/>
        <v>15000</v>
      </c>
      <c r="X1371">
        <f t="shared" si="513"/>
        <v>0</v>
      </c>
      <c r="Y1371">
        <f t="shared" si="514"/>
        <v>0</v>
      </c>
      <c r="Z1371">
        <f t="shared" si="515"/>
        <v>0</v>
      </c>
      <c r="AA1371">
        <f t="shared" si="516"/>
        <v>0</v>
      </c>
      <c r="AB1371">
        <f t="shared" si="517"/>
        <v>0</v>
      </c>
      <c r="AC1371">
        <f t="shared" si="518"/>
        <v>0</v>
      </c>
      <c r="AD1371">
        <f t="shared" si="540"/>
        <v>0</v>
      </c>
      <c r="AE1371">
        <f t="shared" si="519"/>
        <v>0</v>
      </c>
      <c r="AF1371" s="3">
        <f t="shared" si="520"/>
        <v>0</v>
      </c>
      <c r="AH1371">
        <f t="shared" si="521"/>
        <v>0</v>
      </c>
    </row>
    <row r="1372" spans="2:34" hidden="1" outlineLevel="2" x14ac:dyDescent="0.25">
      <c r="B1372" t="s">
        <v>233</v>
      </c>
      <c r="C1372" s="76">
        <f t="shared" ref="C1372:H1372" si="593">C1354</f>
        <v>3</v>
      </c>
      <c r="D1372" s="76" t="str">
        <f t="shared" si="593"/>
        <v>R,S</v>
      </c>
      <c r="E1372" s="76">
        <f t="shared" si="593"/>
        <v>10</v>
      </c>
      <c r="F1372" s="76">
        <f t="shared" si="593"/>
        <v>18</v>
      </c>
      <c r="G1372" s="76">
        <f t="shared" si="593"/>
        <v>1</v>
      </c>
      <c r="H1372" s="76">
        <f t="shared" si="593"/>
        <v>0</v>
      </c>
      <c r="K1372" s="2"/>
      <c r="N1372" s="76">
        <f t="shared" ref="N1372:O1372" si="594">N1354</f>
        <v>0</v>
      </c>
      <c r="O1372" s="76" t="str">
        <f t="shared" si="594"/>
        <v>N</v>
      </c>
      <c r="P1372" s="45" t="str">
        <f t="shared" si="541"/>
        <v>Beide</v>
      </c>
      <c r="Q1372" s="39">
        <f>Q1354</f>
        <v>0.5</v>
      </c>
      <c r="R1372" s="39">
        <f t="shared" ref="R1372:U1372" si="595">R1354</f>
        <v>0</v>
      </c>
      <c r="S1372" s="39">
        <f t="shared" si="595"/>
        <v>18</v>
      </c>
      <c r="U1372" s="3">
        <f t="shared" si="595"/>
        <v>15000</v>
      </c>
      <c r="X1372">
        <f t="shared" ref="X1372:X1434" si="596">C1372*(I1372+J1372+K1372+L1372)/(1+H1372)</f>
        <v>0</v>
      </c>
      <c r="Y1372">
        <f t="shared" ref="Y1372:Y1434" si="597">Q1372*(I1372+J1372)+M1372/G1372</f>
        <v>0</v>
      </c>
      <c r="Z1372">
        <f t="shared" ref="Z1372:Z1434" si="598">R1372*(I1372+J1372)+M1372/G1372</f>
        <v>0</v>
      </c>
      <c r="AA1372">
        <f t="shared" ref="AA1372:AA1434" si="599">S1372*(I1372+J1372+K1372+L1372)+T1372*(M1372/G1372)</f>
        <v>0</v>
      </c>
      <c r="AB1372">
        <f t="shared" ref="AB1372:AB1434" si="600">15*M1372/G1372</f>
        <v>0</v>
      </c>
      <c r="AC1372">
        <f t="shared" ref="AC1372:AC1434" si="601">E1372*(I1372+J1372+K1372+L1372)/(H1372+1)</f>
        <v>0</v>
      </c>
      <c r="AD1372">
        <f t="shared" si="540"/>
        <v>0</v>
      </c>
      <c r="AE1372">
        <f t="shared" ref="AE1372:AE1434" si="602">IF(AD1372&gt;0,S1372*(I1372+J1372)*0.25,0)</f>
        <v>0</v>
      </c>
      <c r="AF1372" s="3">
        <f t="shared" ref="AF1372:AF1434" si="603">U1372*(I1372+J1372+K1372+L1372)+V1372/G1372*M1372</f>
        <v>0</v>
      </c>
      <c r="AH1372">
        <f t="shared" ref="AH1372:AH1434" si="604">(K1372+L1372)*Q1372*1.1</f>
        <v>0</v>
      </c>
    </row>
    <row r="1373" spans="2:34" hidden="1" outlineLevel="2" x14ac:dyDescent="0.25">
      <c r="B1373" t="s">
        <v>478</v>
      </c>
      <c r="C1373" s="76">
        <f t="shared" ref="C1373:H1373" si="605">C1354</f>
        <v>3</v>
      </c>
      <c r="D1373" s="76" t="str">
        <f t="shared" si="605"/>
        <v>R,S</v>
      </c>
      <c r="E1373" s="76">
        <f t="shared" si="605"/>
        <v>10</v>
      </c>
      <c r="F1373" s="76">
        <f t="shared" si="605"/>
        <v>18</v>
      </c>
      <c r="G1373" s="76">
        <f t="shared" si="605"/>
        <v>1</v>
      </c>
      <c r="H1373" s="76">
        <f t="shared" si="605"/>
        <v>0</v>
      </c>
      <c r="K1373" s="2"/>
      <c r="N1373" s="76">
        <f t="shared" ref="N1373:O1373" si="606">N1354</f>
        <v>0</v>
      </c>
      <c r="O1373" s="76" t="str">
        <f t="shared" si="606"/>
        <v>N</v>
      </c>
      <c r="P1373" s="45" t="str">
        <f t="shared" si="541"/>
        <v>Beide</v>
      </c>
      <c r="Q1373" s="39">
        <f>Q1354</f>
        <v>0.5</v>
      </c>
      <c r="R1373" s="39">
        <f t="shared" ref="R1373:U1373" si="607">R1354</f>
        <v>0</v>
      </c>
      <c r="S1373" s="39">
        <f t="shared" si="607"/>
        <v>18</v>
      </c>
      <c r="U1373" s="3">
        <f t="shared" si="607"/>
        <v>15000</v>
      </c>
      <c r="X1373">
        <f t="shared" si="596"/>
        <v>0</v>
      </c>
      <c r="Y1373">
        <f t="shared" si="597"/>
        <v>0</v>
      </c>
      <c r="Z1373">
        <f t="shared" si="598"/>
        <v>0</v>
      </c>
      <c r="AA1373">
        <f t="shared" si="599"/>
        <v>0</v>
      </c>
      <c r="AB1373">
        <f t="shared" si="600"/>
        <v>0</v>
      </c>
      <c r="AC1373">
        <f t="shared" si="601"/>
        <v>0</v>
      </c>
      <c r="AD1373">
        <f t="shared" si="540"/>
        <v>0</v>
      </c>
      <c r="AE1373">
        <f t="shared" si="602"/>
        <v>0</v>
      </c>
      <c r="AF1373" s="3">
        <f t="shared" si="603"/>
        <v>0</v>
      </c>
      <c r="AH1373">
        <f t="shared" si="604"/>
        <v>0</v>
      </c>
    </row>
    <row r="1374" spans="2:34" hidden="1" outlineLevel="2" x14ac:dyDescent="0.25">
      <c r="B1374" t="s">
        <v>479</v>
      </c>
      <c r="C1374" s="76">
        <f t="shared" ref="C1374:H1374" si="608">C1354</f>
        <v>3</v>
      </c>
      <c r="D1374" s="76" t="str">
        <f t="shared" si="608"/>
        <v>R,S</v>
      </c>
      <c r="E1374" s="76">
        <f t="shared" si="608"/>
        <v>10</v>
      </c>
      <c r="F1374" s="76">
        <f t="shared" si="608"/>
        <v>18</v>
      </c>
      <c r="G1374" s="76">
        <f t="shared" si="608"/>
        <v>1</v>
      </c>
      <c r="H1374" s="76">
        <f t="shared" si="608"/>
        <v>0</v>
      </c>
      <c r="K1374" s="2"/>
      <c r="N1374" s="76">
        <f t="shared" ref="N1374:O1374" si="609">N1354</f>
        <v>0</v>
      </c>
      <c r="O1374" s="76" t="str">
        <f t="shared" si="609"/>
        <v>N</v>
      </c>
      <c r="P1374" s="45" t="str">
        <f t="shared" si="541"/>
        <v>Beide</v>
      </c>
      <c r="Q1374" s="39">
        <f>Q1354</f>
        <v>0.5</v>
      </c>
      <c r="R1374" s="39">
        <f t="shared" ref="R1374:U1374" si="610">R1354</f>
        <v>0</v>
      </c>
      <c r="S1374" s="39">
        <f t="shared" si="610"/>
        <v>18</v>
      </c>
      <c r="U1374" s="3">
        <f t="shared" si="610"/>
        <v>15000</v>
      </c>
      <c r="X1374">
        <f t="shared" si="596"/>
        <v>0</v>
      </c>
      <c r="Y1374">
        <f t="shared" si="597"/>
        <v>0</v>
      </c>
      <c r="Z1374">
        <f t="shared" si="598"/>
        <v>0</v>
      </c>
      <c r="AA1374">
        <f t="shared" si="599"/>
        <v>0</v>
      </c>
      <c r="AB1374">
        <f t="shared" si="600"/>
        <v>0</v>
      </c>
      <c r="AC1374">
        <f t="shared" si="601"/>
        <v>0</v>
      </c>
      <c r="AD1374">
        <f t="shared" si="540"/>
        <v>0</v>
      </c>
      <c r="AE1374">
        <f t="shared" si="602"/>
        <v>0</v>
      </c>
      <c r="AF1374" s="3">
        <f t="shared" si="603"/>
        <v>0</v>
      </c>
      <c r="AH1374">
        <f t="shared" si="604"/>
        <v>0</v>
      </c>
    </row>
    <row r="1375" spans="2:34" hidden="1" outlineLevel="2" x14ac:dyDescent="0.25">
      <c r="B1375" t="s">
        <v>459</v>
      </c>
      <c r="C1375" s="76">
        <f t="shared" ref="C1375:H1375" si="611">C1354</f>
        <v>3</v>
      </c>
      <c r="D1375" s="76" t="str">
        <f t="shared" si="611"/>
        <v>R,S</v>
      </c>
      <c r="E1375" s="76">
        <f t="shared" si="611"/>
        <v>10</v>
      </c>
      <c r="F1375" s="76">
        <f t="shared" si="611"/>
        <v>18</v>
      </c>
      <c r="G1375" s="76">
        <f t="shared" si="611"/>
        <v>1</v>
      </c>
      <c r="H1375" s="76">
        <f t="shared" si="611"/>
        <v>0</v>
      </c>
      <c r="K1375" s="2"/>
      <c r="N1375" s="76">
        <f t="shared" ref="N1375:O1375" si="612">N1354</f>
        <v>0</v>
      </c>
      <c r="O1375" s="76" t="str">
        <f t="shared" si="612"/>
        <v>N</v>
      </c>
      <c r="P1375" s="45" t="str">
        <f t="shared" si="541"/>
        <v>Beide</v>
      </c>
      <c r="Q1375" s="39">
        <f>Q1354</f>
        <v>0.5</v>
      </c>
      <c r="R1375" s="39">
        <f t="shared" ref="R1375:U1375" si="613">R1354</f>
        <v>0</v>
      </c>
      <c r="S1375" s="39">
        <f t="shared" si="613"/>
        <v>18</v>
      </c>
      <c r="U1375" s="3">
        <f t="shared" si="613"/>
        <v>15000</v>
      </c>
      <c r="X1375">
        <f t="shared" si="596"/>
        <v>0</v>
      </c>
      <c r="Y1375">
        <f t="shared" si="597"/>
        <v>0</v>
      </c>
      <c r="Z1375">
        <f t="shared" si="598"/>
        <v>0</v>
      </c>
      <c r="AA1375">
        <f t="shared" si="599"/>
        <v>0</v>
      </c>
      <c r="AB1375">
        <f t="shared" si="600"/>
        <v>0</v>
      </c>
      <c r="AC1375">
        <f t="shared" si="601"/>
        <v>0</v>
      </c>
      <c r="AD1375">
        <f t="shared" si="540"/>
        <v>0</v>
      </c>
      <c r="AE1375">
        <f t="shared" si="602"/>
        <v>0</v>
      </c>
      <c r="AF1375" s="3">
        <f t="shared" si="603"/>
        <v>0</v>
      </c>
      <c r="AH1375">
        <f t="shared" si="604"/>
        <v>0</v>
      </c>
    </row>
    <row r="1376" spans="2:34" hidden="1" outlineLevel="2" x14ac:dyDescent="0.25">
      <c r="B1376" t="s">
        <v>461</v>
      </c>
      <c r="C1376" s="76">
        <f t="shared" ref="C1376:H1376" si="614">C1354</f>
        <v>3</v>
      </c>
      <c r="D1376" s="76" t="str">
        <f t="shared" si="614"/>
        <v>R,S</v>
      </c>
      <c r="E1376" s="76">
        <f t="shared" si="614"/>
        <v>10</v>
      </c>
      <c r="F1376" s="76">
        <f t="shared" si="614"/>
        <v>18</v>
      </c>
      <c r="G1376" s="76">
        <f t="shared" si="614"/>
        <v>1</v>
      </c>
      <c r="H1376" s="76">
        <f t="shared" si="614"/>
        <v>0</v>
      </c>
      <c r="K1376" s="2"/>
      <c r="N1376" s="76">
        <f t="shared" ref="N1376:O1376" si="615">N1354</f>
        <v>0</v>
      </c>
      <c r="O1376" s="76" t="str">
        <f t="shared" si="615"/>
        <v>N</v>
      </c>
      <c r="P1376" s="45" t="str">
        <f t="shared" si="541"/>
        <v>Beide</v>
      </c>
      <c r="Q1376" s="39">
        <f>Q1354</f>
        <v>0.5</v>
      </c>
      <c r="R1376" s="39">
        <f t="shared" ref="R1376:U1376" si="616">R1354</f>
        <v>0</v>
      </c>
      <c r="S1376" s="39">
        <f t="shared" si="616"/>
        <v>18</v>
      </c>
      <c r="U1376" s="3">
        <f t="shared" si="616"/>
        <v>15000</v>
      </c>
      <c r="X1376">
        <f t="shared" si="596"/>
        <v>0</v>
      </c>
      <c r="Y1376">
        <f t="shared" si="597"/>
        <v>0</v>
      </c>
      <c r="Z1376">
        <f t="shared" si="598"/>
        <v>0</v>
      </c>
      <c r="AA1376">
        <f t="shared" si="599"/>
        <v>0</v>
      </c>
      <c r="AB1376">
        <f t="shared" si="600"/>
        <v>0</v>
      </c>
      <c r="AC1376">
        <f t="shared" si="601"/>
        <v>0</v>
      </c>
      <c r="AD1376">
        <f t="shared" si="540"/>
        <v>0</v>
      </c>
      <c r="AE1376">
        <f t="shared" si="602"/>
        <v>0</v>
      </c>
      <c r="AF1376" s="3">
        <f t="shared" si="603"/>
        <v>0</v>
      </c>
      <c r="AH1376">
        <f t="shared" si="604"/>
        <v>0</v>
      </c>
    </row>
    <row r="1377" spans="1:34" hidden="1" outlineLevel="2" x14ac:dyDescent="0.25">
      <c r="B1377" t="s">
        <v>466</v>
      </c>
      <c r="C1377" s="76">
        <f t="shared" ref="C1377:H1377" si="617">C1354</f>
        <v>3</v>
      </c>
      <c r="D1377" s="76" t="str">
        <f t="shared" si="617"/>
        <v>R,S</v>
      </c>
      <c r="E1377" s="76">
        <f t="shared" si="617"/>
        <v>10</v>
      </c>
      <c r="F1377" s="76">
        <f t="shared" si="617"/>
        <v>18</v>
      </c>
      <c r="G1377" s="76">
        <f t="shared" si="617"/>
        <v>1</v>
      </c>
      <c r="H1377" s="76">
        <f t="shared" si="617"/>
        <v>0</v>
      </c>
      <c r="K1377" s="2"/>
      <c r="N1377" s="76">
        <f t="shared" ref="N1377:O1377" si="618">N1354</f>
        <v>0</v>
      </c>
      <c r="O1377" s="76" t="str">
        <f t="shared" si="618"/>
        <v>N</v>
      </c>
      <c r="P1377" s="45" t="str">
        <f t="shared" si="541"/>
        <v>Beide</v>
      </c>
      <c r="Q1377" s="39">
        <f>Q1354</f>
        <v>0.5</v>
      </c>
      <c r="R1377" s="39">
        <f t="shared" ref="R1377:U1377" si="619">R1354</f>
        <v>0</v>
      </c>
      <c r="S1377" s="39">
        <f t="shared" si="619"/>
        <v>18</v>
      </c>
      <c r="U1377" s="3">
        <f t="shared" si="619"/>
        <v>15000</v>
      </c>
      <c r="X1377">
        <f t="shared" si="596"/>
        <v>0</v>
      </c>
      <c r="Y1377">
        <f t="shared" si="597"/>
        <v>0</v>
      </c>
      <c r="Z1377">
        <f t="shared" si="598"/>
        <v>0</v>
      </c>
      <c r="AA1377">
        <f t="shared" si="599"/>
        <v>0</v>
      </c>
      <c r="AB1377">
        <f t="shared" si="600"/>
        <v>0</v>
      </c>
      <c r="AC1377">
        <f t="shared" si="601"/>
        <v>0</v>
      </c>
      <c r="AD1377">
        <f t="shared" si="540"/>
        <v>0</v>
      </c>
      <c r="AE1377">
        <f t="shared" si="602"/>
        <v>0</v>
      </c>
      <c r="AF1377" s="3">
        <f t="shared" si="603"/>
        <v>0</v>
      </c>
      <c r="AH1377">
        <f t="shared" si="604"/>
        <v>0</v>
      </c>
    </row>
    <row r="1378" spans="1:34" s="25" customFormat="1" hidden="1" outlineLevel="1" collapsed="1" x14ac:dyDescent="0.25">
      <c r="A1378" s="25" t="s">
        <v>449</v>
      </c>
      <c r="B1378" s="25" t="s">
        <v>53</v>
      </c>
      <c r="C1378" s="45">
        <v>4</v>
      </c>
      <c r="D1378" s="45" t="s">
        <v>684</v>
      </c>
      <c r="E1378" s="45">
        <v>15</v>
      </c>
      <c r="F1378" s="45">
        <v>15</v>
      </c>
      <c r="G1378" s="45">
        <v>1</v>
      </c>
      <c r="H1378" s="45">
        <v>0</v>
      </c>
      <c r="K1378" s="2"/>
      <c r="N1378" s="45">
        <v>0</v>
      </c>
      <c r="O1378" s="45" t="s">
        <v>636</v>
      </c>
      <c r="P1378" s="45" t="str">
        <f t="shared" si="541"/>
        <v>Beide</v>
      </c>
      <c r="Q1378" s="45">
        <v>1</v>
      </c>
      <c r="R1378" s="45">
        <v>0</v>
      </c>
      <c r="S1378" s="45">
        <v>23</v>
      </c>
      <c r="T1378" s="45"/>
      <c r="U1378" s="48">
        <v>30000</v>
      </c>
      <c r="V1378" s="48"/>
      <c r="X1378" s="25">
        <f t="shared" si="596"/>
        <v>0</v>
      </c>
      <c r="Y1378" s="25">
        <f t="shared" si="597"/>
        <v>0</v>
      </c>
      <c r="Z1378" s="25">
        <f t="shared" si="598"/>
        <v>0</v>
      </c>
      <c r="AA1378" s="25">
        <f t="shared" si="599"/>
        <v>0</v>
      </c>
      <c r="AB1378" s="25">
        <f t="shared" si="600"/>
        <v>0</v>
      </c>
      <c r="AC1378" s="25">
        <f t="shared" si="601"/>
        <v>0</v>
      </c>
      <c r="AD1378" s="25">
        <f t="shared" si="540"/>
        <v>0</v>
      </c>
      <c r="AE1378" s="25">
        <f t="shared" si="602"/>
        <v>0</v>
      </c>
      <c r="AF1378" s="48">
        <f t="shared" si="603"/>
        <v>0</v>
      </c>
      <c r="AH1378" s="25">
        <f t="shared" si="604"/>
        <v>0</v>
      </c>
    </row>
    <row r="1379" spans="1:34" hidden="1" outlineLevel="2" x14ac:dyDescent="0.25">
      <c r="B1379" t="s">
        <v>496</v>
      </c>
      <c r="C1379" s="76">
        <f t="shared" ref="C1379:H1379" si="620">C1378</f>
        <v>4</v>
      </c>
      <c r="D1379" s="76" t="str">
        <f t="shared" si="620"/>
        <v>R,S</v>
      </c>
      <c r="E1379" s="76">
        <f t="shared" si="620"/>
        <v>15</v>
      </c>
      <c r="F1379" s="76">
        <f t="shared" si="620"/>
        <v>15</v>
      </c>
      <c r="G1379" s="76">
        <f t="shared" si="620"/>
        <v>1</v>
      </c>
      <c r="H1379" s="76">
        <f t="shared" si="620"/>
        <v>0</v>
      </c>
      <c r="K1379" s="2"/>
      <c r="N1379" s="76">
        <f t="shared" ref="N1379" si="621">N1378</f>
        <v>0</v>
      </c>
      <c r="O1379" s="76" t="str">
        <f t="shared" ref="O1379" si="622">O1378</f>
        <v>N</v>
      </c>
      <c r="P1379" s="45" t="str">
        <f t="shared" si="541"/>
        <v>Beide</v>
      </c>
      <c r="Q1379" s="76">
        <f>Q1378</f>
        <v>1</v>
      </c>
      <c r="R1379" s="76">
        <f t="shared" ref="R1379" si="623">R1378</f>
        <v>0</v>
      </c>
      <c r="S1379" s="76">
        <f t="shared" ref="S1379" si="624">S1378</f>
        <v>23</v>
      </c>
      <c r="T1379" s="76"/>
      <c r="U1379" s="3">
        <f t="shared" ref="U1379" si="625">U1378</f>
        <v>30000</v>
      </c>
      <c r="X1379">
        <f t="shared" si="596"/>
        <v>0</v>
      </c>
      <c r="Y1379">
        <f t="shared" si="597"/>
        <v>0</v>
      </c>
      <c r="Z1379">
        <f t="shared" si="598"/>
        <v>0</v>
      </c>
      <c r="AA1379">
        <f t="shared" si="599"/>
        <v>0</v>
      </c>
      <c r="AB1379">
        <f t="shared" si="600"/>
        <v>0</v>
      </c>
      <c r="AC1379">
        <f t="shared" si="601"/>
        <v>0</v>
      </c>
      <c r="AD1379">
        <f t="shared" si="540"/>
        <v>0</v>
      </c>
      <c r="AE1379">
        <f t="shared" si="602"/>
        <v>0</v>
      </c>
      <c r="AF1379" s="3">
        <f t="shared" si="603"/>
        <v>0</v>
      </c>
      <c r="AH1379">
        <f t="shared" si="604"/>
        <v>0</v>
      </c>
    </row>
    <row r="1380" spans="1:34" hidden="1" outlineLevel="2" x14ac:dyDescent="0.25">
      <c r="B1380" t="s">
        <v>498</v>
      </c>
      <c r="C1380" s="76">
        <f t="shared" ref="C1380:H1380" si="626">C1378</f>
        <v>4</v>
      </c>
      <c r="D1380" s="76" t="str">
        <f t="shared" si="626"/>
        <v>R,S</v>
      </c>
      <c r="E1380" s="76">
        <f t="shared" si="626"/>
        <v>15</v>
      </c>
      <c r="F1380" s="76">
        <f t="shared" si="626"/>
        <v>15</v>
      </c>
      <c r="G1380" s="76">
        <f t="shared" si="626"/>
        <v>1</v>
      </c>
      <c r="H1380" s="76">
        <f t="shared" si="626"/>
        <v>0</v>
      </c>
      <c r="K1380" s="2"/>
      <c r="N1380" s="76">
        <f t="shared" ref="N1380:O1380" si="627">N1378</f>
        <v>0</v>
      </c>
      <c r="O1380" s="76" t="str">
        <f t="shared" si="627"/>
        <v>N</v>
      </c>
      <c r="P1380" s="45" t="str">
        <f t="shared" si="541"/>
        <v>Beide</v>
      </c>
      <c r="Q1380" s="76">
        <f>Q1378</f>
        <v>1</v>
      </c>
      <c r="R1380" s="76">
        <f t="shared" ref="R1380:S1380" si="628">R1378</f>
        <v>0</v>
      </c>
      <c r="S1380" s="76">
        <f t="shared" si="628"/>
        <v>23</v>
      </c>
      <c r="T1380" s="76"/>
      <c r="U1380" s="3">
        <f t="shared" ref="U1380" si="629">U1378</f>
        <v>30000</v>
      </c>
      <c r="X1380">
        <f t="shared" si="596"/>
        <v>0</v>
      </c>
      <c r="Y1380">
        <f t="shared" si="597"/>
        <v>0</v>
      </c>
      <c r="Z1380">
        <f t="shared" si="598"/>
        <v>0</v>
      </c>
      <c r="AA1380">
        <f t="shared" si="599"/>
        <v>0</v>
      </c>
      <c r="AB1380">
        <f t="shared" si="600"/>
        <v>0</v>
      </c>
      <c r="AC1380">
        <f t="shared" si="601"/>
        <v>0</v>
      </c>
      <c r="AD1380">
        <f t="shared" si="540"/>
        <v>0</v>
      </c>
      <c r="AE1380">
        <f t="shared" si="602"/>
        <v>0</v>
      </c>
      <c r="AF1380" s="3">
        <f t="shared" si="603"/>
        <v>0</v>
      </c>
      <c r="AH1380">
        <f t="shared" si="604"/>
        <v>0</v>
      </c>
    </row>
    <row r="1381" spans="1:34" hidden="1" outlineLevel="2" x14ac:dyDescent="0.25">
      <c r="B1381" t="s">
        <v>497</v>
      </c>
      <c r="C1381" s="76">
        <f t="shared" ref="C1381:H1381" si="630">C1378</f>
        <v>4</v>
      </c>
      <c r="D1381" s="76" t="str">
        <f t="shared" si="630"/>
        <v>R,S</v>
      </c>
      <c r="E1381" s="76">
        <f t="shared" si="630"/>
        <v>15</v>
      </c>
      <c r="F1381" s="76">
        <f t="shared" si="630"/>
        <v>15</v>
      </c>
      <c r="G1381" s="76">
        <f t="shared" si="630"/>
        <v>1</v>
      </c>
      <c r="H1381" s="76">
        <f t="shared" si="630"/>
        <v>0</v>
      </c>
      <c r="K1381" s="2"/>
      <c r="N1381" s="76">
        <f t="shared" ref="N1381:O1381" si="631">N1378</f>
        <v>0</v>
      </c>
      <c r="O1381" s="76" t="str">
        <f t="shared" si="631"/>
        <v>N</v>
      </c>
      <c r="P1381" s="45" t="str">
        <f t="shared" si="541"/>
        <v>Beide</v>
      </c>
      <c r="Q1381" s="76">
        <f>Q1378</f>
        <v>1</v>
      </c>
      <c r="R1381" s="76">
        <f t="shared" ref="R1381:S1381" si="632">R1378</f>
        <v>0</v>
      </c>
      <c r="S1381" s="76">
        <f t="shared" si="632"/>
        <v>23</v>
      </c>
      <c r="T1381" s="76"/>
      <c r="U1381" s="3">
        <f t="shared" ref="U1381" si="633">U1378</f>
        <v>30000</v>
      </c>
      <c r="X1381">
        <f t="shared" si="596"/>
        <v>0</v>
      </c>
      <c r="Y1381">
        <f t="shared" si="597"/>
        <v>0</v>
      </c>
      <c r="Z1381">
        <f t="shared" si="598"/>
        <v>0</v>
      </c>
      <c r="AA1381">
        <f t="shared" si="599"/>
        <v>0</v>
      </c>
      <c r="AB1381">
        <f t="shared" si="600"/>
        <v>0</v>
      </c>
      <c r="AC1381">
        <f t="shared" si="601"/>
        <v>0</v>
      </c>
      <c r="AD1381">
        <f t="shared" si="540"/>
        <v>0</v>
      </c>
      <c r="AE1381">
        <f t="shared" si="602"/>
        <v>0</v>
      </c>
      <c r="AF1381" s="3">
        <f t="shared" si="603"/>
        <v>0</v>
      </c>
      <c r="AH1381">
        <f t="shared" si="604"/>
        <v>0</v>
      </c>
    </row>
    <row r="1382" spans="1:34" hidden="1" outlineLevel="2" x14ac:dyDescent="0.25">
      <c r="B1382" t="s">
        <v>463</v>
      </c>
      <c r="C1382" s="76">
        <f t="shared" ref="C1382:H1382" si="634">C1378</f>
        <v>4</v>
      </c>
      <c r="D1382" s="76" t="str">
        <f t="shared" si="634"/>
        <v>R,S</v>
      </c>
      <c r="E1382" s="76">
        <f t="shared" si="634"/>
        <v>15</v>
      </c>
      <c r="F1382" s="76">
        <f t="shared" si="634"/>
        <v>15</v>
      </c>
      <c r="G1382" s="76">
        <f t="shared" si="634"/>
        <v>1</v>
      </c>
      <c r="H1382" s="76">
        <f t="shared" si="634"/>
        <v>0</v>
      </c>
      <c r="K1382" s="2"/>
      <c r="N1382" s="76">
        <f t="shared" ref="N1382:O1382" si="635">N1378</f>
        <v>0</v>
      </c>
      <c r="O1382" s="76" t="str">
        <f t="shared" si="635"/>
        <v>N</v>
      </c>
      <c r="P1382" s="45" t="str">
        <f t="shared" si="541"/>
        <v>Beide</v>
      </c>
      <c r="Q1382" s="76">
        <f>Q1378</f>
        <v>1</v>
      </c>
      <c r="R1382" s="76">
        <f t="shared" ref="R1382:S1382" si="636">R1378</f>
        <v>0</v>
      </c>
      <c r="S1382" s="76">
        <f t="shared" si="636"/>
        <v>23</v>
      </c>
      <c r="T1382" s="76"/>
      <c r="U1382" s="3">
        <f t="shared" ref="U1382" si="637">U1378</f>
        <v>30000</v>
      </c>
      <c r="X1382">
        <f t="shared" si="596"/>
        <v>0</v>
      </c>
      <c r="Y1382">
        <f t="shared" si="597"/>
        <v>0</v>
      </c>
      <c r="Z1382">
        <f t="shared" si="598"/>
        <v>0</v>
      </c>
      <c r="AA1382">
        <f t="shared" si="599"/>
        <v>0</v>
      </c>
      <c r="AB1382">
        <f t="shared" si="600"/>
        <v>0</v>
      </c>
      <c r="AC1382">
        <f t="shared" si="601"/>
        <v>0</v>
      </c>
      <c r="AD1382">
        <f t="shared" si="540"/>
        <v>0</v>
      </c>
      <c r="AE1382">
        <f t="shared" si="602"/>
        <v>0</v>
      </c>
      <c r="AF1382" s="3">
        <f t="shared" si="603"/>
        <v>0</v>
      </c>
      <c r="AH1382">
        <f t="shared" si="604"/>
        <v>0</v>
      </c>
    </row>
    <row r="1383" spans="1:34" hidden="1" outlineLevel="2" x14ac:dyDescent="0.25">
      <c r="B1383" t="s">
        <v>279</v>
      </c>
      <c r="C1383" s="76">
        <f t="shared" ref="C1383:H1383" si="638">C1378</f>
        <v>4</v>
      </c>
      <c r="D1383" s="76" t="str">
        <f t="shared" si="638"/>
        <v>R,S</v>
      </c>
      <c r="E1383" s="76">
        <f t="shared" si="638"/>
        <v>15</v>
      </c>
      <c r="F1383" s="76">
        <f t="shared" si="638"/>
        <v>15</v>
      </c>
      <c r="G1383" s="76">
        <f t="shared" si="638"/>
        <v>1</v>
      </c>
      <c r="H1383" s="76">
        <f t="shared" si="638"/>
        <v>0</v>
      </c>
      <c r="K1383" s="2"/>
      <c r="N1383" s="76">
        <f t="shared" ref="N1383:O1383" si="639">N1378</f>
        <v>0</v>
      </c>
      <c r="O1383" s="76" t="str">
        <f t="shared" si="639"/>
        <v>N</v>
      </c>
      <c r="P1383" s="45" t="str">
        <f t="shared" si="541"/>
        <v>Beide</v>
      </c>
      <c r="Q1383" s="76">
        <f>Q1378</f>
        <v>1</v>
      </c>
      <c r="R1383" s="76">
        <f t="shared" ref="R1383:S1383" si="640">R1378</f>
        <v>0</v>
      </c>
      <c r="S1383" s="76">
        <f t="shared" si="640"/>
        <v>23</v>
      </c>
      <c r="T1383" s="76"/>
      <c r="U1383" s="3">
        <f t="shared" ref="U1383" si="641">U1378</f>
        <v>30000</v>
      </c>
      <c r="X1383">
        <f t="shared" si="596"/>
        <v>0</v>
      </c>
      <c r="Y1383">
        <f t="shared" si="597"/>
        <v>0</v>
      </c>
      <c r="Z1383">
        <f t="shared" si="598"/>
        <v>0</v>
      </c>
      <c r="AA1383">
        <f t="shared" si="599"/>
        <v>0</v>
      </c>
      <c r="AB1383">
        <f t="shared" si="600"/>
        <v>0</v>
      </c>
      <c r="AC1383">
        <f t="shared" si="601"/>
        <v>0</v>
      </c>
      <c r="AD1383">
        <f t="shared" si="540"/>
        <v>0</v>
      </c>
      <c r="AE1383">
        <f t="shared" si="602"/>
        <v>0</v>
      </c>
      <c r="AF1383" s="3">
        <f t="shared" si="603"/>
        <v>0</v>
      </c>
      <c r="AH1383">
        <f t="shared" si="604"/>
        <v>0</v>
      </c>
    </row>
    <row r="1384" spans="1:34" hidden="1" outlineLevel="2" x14ac:dyDescent="0.25">
      <c r="B1384" t="s">
        <v>472</v>
      </c>
      <c r="C1384" s="76">
        <f t="shared" ref="C1384:H1384" si="642">C1378</f>
        <v>4</v>
      </c>
      <c r="D1384" s="76" t="str">
        <f t="shared" si="642"/>
        <v>R,S</v>
      </c>
      <c r="E1384" s="76">
        <f t="shared" si="642"/>
        <v>15</v>
      </c>
      <c r="F1384" s="76">
        <f t="shared" si="642"/>
        <v>15</v>
      </c>
      <c r="G1384" s="76">
        <f t="shared" si="642"/>
        <v>1</v>
      </c>
      <c r="H1384" s="76">
        <f t="shared" si="642"/>
        <v>0</v>
      </c>
      <c r="K1384" s="2"/>
      <c r="N1384" s="76">
        <f t="shared" ref="N1384:O1384" si="643">N1378</f>
        <v>0</v>
      </c>
      <c r="O1384" s="76" t="str">
        <f t="shared" si="643"/>
        <v>N</v>
      </c>
      <c r="P1384" s="45" t="str">
        <f t="shared" si="541"/>
        <v>Beide</v>
      </c>
      <c r="Q1384" s="76">
        <f>Q1378</f>
        <v>1</v>
      </c>
      <c r="R1384" s="76">
        <f t="shared" ref="R1384:S1384" si="644">R1378</f>
        <v>0</v>
      </c>
      <c r="S1384" s="76">
        <f t="shared" si="644"/>
        <v>23</v>
      </c>
      <c r="T1384" s="76"/>
      <c r="U1384" s="3">
        <f t="shared" ref="U1384" si="645">U1378</f>
        <v>30000</v>
      </c>
      <c r="X1384">
        <f t="shared" si="596"/>
        <v>0</v>
      </c>
      <c r="Y1384">
        <f t="shared" si="597"/>
        <v>0</v>
      </c>
      <c r="Z1384">
        <f t="shared" si="598"/>
        <v>0</v>
      </c>
      <c r="AA1384">
        <f t="shared" si="599"/>
        <v>0</v>
      </c>
      <c r="AB1384">
        <f t="shared" si="600"/>
        <v>0</v>
      </c>
      <c r="AC1384">
        <f t="shared" si="601"/>
        <v>0</v>
      </c>
      <c r="AD1384">
        <f t="shared" si="540"/>
        <v>0</v>
      </c>
      <c r="AE1384">
        <f t="shared" si="602"/>
        <v>0</v>
      </c>
      <c r="AF1384" s="3">
        <f t="shared" si="603"/>
        <v>0</v>
      </c>
      <c r="AH1384">
        <f t="shared" si="604"/>
        <v>0</v>
      </c>
    </row>
    <row r="1385" spans="1:34" hidden="1" outlineLevel="2" x14ac:dyDescent="0.25">
      <c r="B1385" t="s">
        <v>473</v>
      </c>
      <c r="C1385" s="76">
        <f t="shared" ref="C1385:H1385" si="646">C1378</f>
        <v>4</v>
      </c>
      <c r="D1385" s="76" t="str">
        <f t="shared" si="646"/>
        <v>R,S</v>
      </c>
      <c r="E1385" s="76">
        <f t="shared" si="646"/>
        <v>15</v>
      </c>
      <c r="F1385" s="76">
        <f t="shared" si="646"/>
        <v>15</v>
      </c>
      <c r="G1385" s="76">
        <f t="shared" si="646"/>
        <v>1</v>
      </c>
      <c r="H1385" s="76">
        <f t="shared" si="646"/>
        <v>0</v>
      </c>
      <c r="K1385" s="2"/>
      <c r="N1385" s="76">
        <f t="shared" ref="N1385:O1385" si="647">N1378</f>
        <v>0</v>
      </c>
      <c r="O1385" s="76" t="str">
        <f t="shared" si="647"/>
        <v>N</v>
      </c>
      <c r="P1385" s="45" t="str">
        <f t="shared" si="541"/>
        <v>Beide</v>
      </c>
      <c r="Q1385" s="76">
        <f>Q1378</f>
        <v>1</v>
      </c>
      <c r="R1385" s="76">
        <f t="shared" ref="R1385:S1385" si="648">R1378</f>
        <v>0</v>
      </c>
      <c r="S1385" s="76">
        <f t="shared" si="648"/>
        <v>23</v>
      </c>
      <c r="T1385" s="76"/>
      <c r="U1385" s="3">
        <f t="shared" ref="U1385" si="649">U1378</f>
        <v>30000</v>
      </c>
      <c r="X1385">
        <f t="shared" si="596"/>
        <v>0</v>
      </c>
      <c r="Y1385">
        <f t="shared" si="597"/>
        <v>0</v>
      </c>
      <c r="Z1385">
        <f t="shared" si="598"/>
        <v>0</v>
      </c>
      <c r="AA1385">
        <f t="shared" si="599"/>
        <v>0</v>
      </c>
      <c r="AB1385">
        <f t="shared" si="600"/>
        <v>0</v>
      </c>
      <c r="AC1385">
        <f t="shared" si="601"/>
        <v>0</v>
      </c>
      <c r="AD1385">
        <f t="shared" si="540"/>
        <v>0</v>
      </c>
      <c r="AE1385">
        <f t="shared" si="602"/>
        <v>0</v>
      </c>
      <c r="AF1385" s="3">
        <f t="shared" si="603"/>
        <v>0</v>
      </c>
      <c r="AH1385">
        <f t="shared" si="604"/>
        <v>0</v>
      </c>
    </row>
    <row r="1386" spans="1:34" hidden="1" outlineLevel="2" x14ac:dyDescent="0.25">
      <c r="B1386" t="s">
        <v>476</v>
      </c>
      <c r="C1386" s="76">
        <f t="shared" ref="C1386:H1386" si="650">C1378</f>
        <v>4</v>
      </c>
      <c r="D1386" s="76" t="str">
        <f t="shared" si="650"/>
        <v>R,S</v>
      </c>
      <c r="E1386" s="76">
        <f t="shared" si="650"/>
        <v>15</v>
      </c>
      <c r="F1386" s="76">
        <f t="shared" si="650"/>
        <v>15</v>
      </c>
      <c r="G1386" s="76">
        <f t="shared" si="650"/>
        <v>1</v>
      </c>
      <c r="H1386" s="76">
        <f t="shared" si="650"/>
        <v>0</v>
      </c>
      <c r="K1386" s="2"/>
      <c r="N1386" s="76">
        <f t="shared" ref="N1386:O1386" si="651">N1378</f>
        <v>0</v>
      </c>
      <c r="O1386" s="76" t="str">
        <f t="shared" si="651"/>
        <v>N</v>
      </c>
      <c r="P1386" s="45" t="str">
        <f t="shared" si="541"/>
        <v>Beide</v>
      </c>
      <c r="Q1386" s="76">
        <f>Q1378</f>
        <v>1</v>
      </c>
      <c r="R1386" s="76">
        <f t="shared" ref="R1386:S1386" si="652">R1378</f>
        <v>0</v>
      </c>
      <c r="S1386" s="76">
        <f t="shared" si="652"/>
        <v>23</v>
      </c>
      <c r="T1386" s="76"/>
      <c r="U1386" s="3">
        <f t="shared" ref="U1386" si="653">U1378</f>
        <v>30000</v>
      </c>
      <c r="X1386">
        <f t="shared" si="596"/>
        <v>0</v>
      </c>
      <c r="Y1386">
        <f t="shared" si="597"/>
        <v>0</v>
      </c>
      <c r="Z1386">
        <f t="shared" si="598"/>
        <v>0</v>
      </c>
      <c r="AA1386">
        <f t="shared" si="599"/>
        <v>0</v>
      </c>
      <c r="AB1386">
        <f t="shared" si="600"/>
        <v>0</v>
      </c>
      <c r="AC1386">
        <f t="shared" si="601"/>
        <v>0</v>
      </c>
      <c r="AD1386">
        <f t="shared" si="540"/>
        <v>0</v>
      </c>
      <c r="AE1386">
        <f t="shared" si="602"/>
        <v>0</v>
      </c>
      <c r="AF1386" s="3">
        <f t="shared" si="603"/>
        <v>0</v>
      </c>
      <c r="AH1386">
        <f t="shared" si="604"/>
        <v>0</v>
      </c>
    </row>
    <row r="1387" spans="1:34" hidden="1" outlineLevel="2" x14ac:dyDescent="0.25">
      <c r="B1387" t="s">
        <v>475</v>
      </c>
      <c r="C1387" s="76">
        <f t="shared" ref="C1387:H1387" si="654">C1378</f>
        <v>4</v>
      </c>
      <c r="D1387" s="76" t="str">
        <f t="shared" si="654"/>
        <v>R,S</v>
      </c>
      <c r="E1387" s="76">
        <f t="shared" si="654"/>
        <v>15</v>
      </c>
      <c r="F1387" s="76">
        <f t="shared" si="654"/>
        <v>15</v>
      </c>
      <c r="G1387" s="76">
        <f t="shared" si="654"/>
        <v>1</v>
      </c>
      <c r="H1387" s="76">
        <f t="shared" si="654"/>
        <v>0</v>
      </c>
      <c r="K1387" s="2"/>
      <c r="N1387" s="76">
        <f t="shared" ref="N1387:O1387" si="655">N1378</f>
        <v>0</v>
      </c>
      <c r="O1387" s="76" t="str">
        <f t="shared" si="655"/>
        <v>N</v>
      </c>
      <c r="P1387" s="45" t="str">
        <f t="shared" si="541"/>
        <v>Beide</v>
      </c>
      <c r="Q1387" s="76">
        <f>Q1378</f>
        <v>1</v>
      </c>
      <c r="R1387" s="76">
        <f t="shared" ref="R1387:S1387" si="656">R1378</f>
        <v>0</v>
      </c>
      <c r="S1387" s="76">
        <f t="shared" si="656"/>
        <v>23</v>
      </c>
      <c r="T1387" s="76"/>
      <c r="U1387" s="3">
        <f t="shared" ref="U1387" si="657">U1378</f>
        <v>30000</v>
      </c>
      <c r="X1387">
        <f t="shared" si="596"/>
        <v>0</v>
      </c>
      <c r="Y1387">
        <f t="shared" si="597"/>
        <v>0</v>
      </c>
      <c r="Z1387">
        <f t="shared" si="598"/>
        <v>0</v>
      </c>
      <c r="AA1387">
        <f t="shared" si="599"/>
        <v>0</v>
      </c>
      <c r="AB1387">
        <f t="shared" si="600"/>
        <v>0</v>
      </c>
      <c r="AC1387">
        <f t="shared" si="601"/>
        <v>0</v>
      </c>
      <c r="AD1387">
        <f t="shared" si="540"/>
        <v>0</v>
      </c>
      <c r="AE1387">
        <f t="shared" si="602"/>
        <v>0</v>
      </c>
      <c r="AF1387" s="3">
        <f t="shared" si="603"/>
        <v>0</v>
      </c>
      <c r="AH1387">
        <f t="shared" si="604"/>
        <v>0</v>
      </c>
    </row>
    <row r="1388" spans="1:34" hidden="1" outlineLevel="2" x14ac:dyDescent="0.25">
      <c r="B1388" t="s">
        <v>474</v>
      </c>
      <c r="C1388" s="76">
        <f t="shared" ref="C1388:H1388" si="658">C1378</f>
        <v>4</v>
      </c>
      <c r="D1388" s="76" t="str">
        <f t="shared" si="658"/>
        <v>R,S</v>
      </c>
      <c r="E1388" s="76">
        <f t="shared" si="658"/>
        <v>15</v>
      </c>
      <c r="F1388" s="76">
        <f t="shared" si="658"/>
        <v>15</v>
      </c>
      <c r="G1388" s="76">
        <f t="shared" si="658"/>
        <v>1</v>
      </c>
      <c r="H1388" s="76">
        <f t="shared" si="658"/>
        <v>0</v>
      </c>
      <c r="K1388" s="2"/>
      <c r="N1388" s="76">
        <f t="shared" ref="N1388:O1388" si="659">N1378</f>
        <v>0</v>
      </c>
      <c r="O1388" s="76" t="str">
        <f t="shared" si="659"/>
        <v>N</v>
      </c>
      <c r="P1388" s="45" t="str">
        <f t="shared" si="541"/>
        <v>Beide</v>
      </c>
      <c r="Q1388" s="76">
        <f>Q1378</f>
        <v>1</v>
      </c>
      <c r="R1388" s="76">
        <f t="shared" ref="R1388:S1388" si="660">R1378</f>
        <v>0</v>
      </c>
      <c r="S1388" s="76">
        <f t="shared" si="660"/>
        <v>23</v>
      </c>
      <c r="T1388" s="76"/>
      <c r="U1388" s="3">
        <f t="shared" ref="U1388" si="661">U1378</f>
        <v>30000</v>
      </c>
      <c r="X1388">
        <f t="shared" si="596"/>
        <v>0</v>
      </c>
      <c r="Y1388">
        <f t="shared" si="597"/>
        <v>0</v>
      </c>
      <c r="Z1388">
        <f t="shared" si="598"/>
        <v>0</v>
      </c>
      <c r="AA1388">
        <f t="shared" si="599"/>
        <v>0</v>
      </c>
      <c r="AB1388">
        <f t="shared" si="600"/>
        <v>0</v>
      </c>
      <c r="AC1388">
        <f t="shared" si="601"/>
        <v>0</v>
      </c>
      <c r="AD1388">
        <f t="shared" si="540"/>
        <v>0</v>
      </c>
      <c r="AE1388">
        <f t="shared" si="602"/>
        <v>0</v>
      </c>
      <c r="AF1388" s="3">
        <f t="shared" si="603"/>
        <v>0</v>
      </c>
      <c r="AH1388">
        <f t="shared" si="604"/>
        <v>0</v>
      </c>
    </row>
    <row r="1389" spans="1:34" hidden="1" outlineLevel="2" x14ac:dyDescent="0.25">
      <c r="B1389" t="s">
        <v>480</v>
      </c>
      <c r="C1389" s="76">
        <f t="shared" ref="C1389:H1389" si="662">C1378</f>
        <v>4</v>
      </c>
      <c r="D1389" s="76" t="str">
        <f t="shared" si="662"/>
        <v>R,S</v>
      </c>
      <c r="E1389" s="76">
        <f t="shared" si="662"/>
        <v>15</v>
      </c>
      <c r="F1389" s="76">
        <f t="shared" si="662"/>
        <v>15</v>
      </c>
      <c r="G1389" s="76">
        <f t="shared" si="662"/>
        <v>1</v>
      </c>
      <c r="H1389" s="76">
        <f t="shared" si="662"/>
        <v>0</v>
      </c>
      <c r="K1389" s="2"/>
      <c r="N1389" s="76">
        <f t="shared" ref="N1389:O1389" si="663">N1378</f>
        <v>0</v>
      </c>
      <c r="O1389" s="76" t="str">
        <f t="shared" si="663"/>
        <v>N</v>
      </c>
      <c r="P1389" s="45" t="str">
        <f t="shared" si="541"/>
        <v>Beide</v>
      </c>
      <c r="Q1389" s="76">
        <f>Q1378</f>
        <v>1</v>
      </c>
      <c r="R1389" s="76">
        <f t="shared" ref="R1389:S1389" si="664">R1378</f>
        <v>0</v>
      </c>
      <c r="S1389" s="76">
        <f t="shared" si="664"/>
        <v>23</v>
      </c>
      <c r="T1389" s="76"/>
      <c r="U1389" s="3">
        <f t="shared" ref="U1389" si="665">U1378</f>
        <v>30000</v>
      </c>
      <c r="X1389">
        <f t="shared" si="596"/>
        <v>0</v>
      </c>
      <c r="Y1389">
        <f t="shared" si="597"/>
        <v>0</v>
      </c>
      <c r="Z1389">
        <f t="shared" si="598"/>
        <v>0</v>
      </c>
      <c r="AA1389">
        <f t="shared" si="599"/>
        <v>0</v>
      </c>
      <c r="AB1389">
        <f t="shared" si="600"/>
        <v>0</v>
      </c>
      <c r="AC1389">
        <f t="shared" si="601"/>
        <v>0</v>
      </c>
      <c r="AD1389">
        <f t="shared" si="540"/>
        <v>0</v>
      </c>
      <c r="AE1389">
        <f t="shared" si="602"/>
        <v>0</v>
      </c>
      <c r="AF1389" s="3">
        <f t="shared" si="603"/>
        <v>0</v>
      </c>
      <c r="AH1389">
        <f t="shared" si="604"/>
        <v>0</v>
      </c>
    </row>
    <row r="1390" spans="1:34" hidden="1" outlineLevel="2" x14ac:dyDescent="0.25">
      <c r="B1390" t="s">
        <v>481</v>
      </c>
      <c r="C1390" s="76">
        <f t="shared" ref="C1390:H1390" si="666">C1378</f>
        <v>4</v>
      </c>
      <c r="D1390" s="76" t="str">
        <f t="shared" si="666"/>
        <v>R,S</v>
      </c>
      <c r="E1390" s="76">
        <f t="shared" si="666"/>
        <v>15</v>
      </c>
      <c r="F1390" s="76">
        <f t="shared" si="666"/>
        <v>15</v>
      </c>
      <c r="G1390" s="76">
        <f t="shared" si="666"/>
        <v>1</v>
      </c>
      <c r="H1390" s="76">
        <f t="shared" si="666"/>
        <v>0</v>
      </c>
      <c r="K1390" s="2"/>
      <c r="N1390" s="76">
        <f t="shared" ref="N1390:O1390" si="667">N1378</f>
        <v>0</v>
      </c>
      <c r="O1390" s="76" t="str">
        <f t="shared" si="667"/>
        <v>N</v>
      </c>
      <c r="P1390" s="45" t="str">
        <f t="shared" si="541"/>
        <v>Beide</v>
      </c>
      <c r="Q1390" s="76">
        <f>Q1378</f>
        <v>1</v>
      </c>
      <c r="R1390" s="76">
        <f t="shared" ref="R1390:S1390" si="668">R1378</f>
        <v>0</v>
      </c>
      <c r="S1390" s="76">
        <f t="shared" si="668"/>
        <v>23</v>
      </c>
      <c r="T1390" s="76"/>
      <c r="U1390" s="3">
        <f t="shared" ref="U1390" si="669">U1378</f>
        <v>30000</v>
      </c>
      <c r="X1390">
        <f t="shared" si="596"/>
        <v>0</v>
      </c>
      <c r="Y1390">
        <f t="shared" si="597"/>
        <v>0</v>
      </c>
      <c r="Z1390">
        <f t="shared" si="598"/>
        <v>0</v>
      </c>
      <c r="AA1390">
        <f t="shared" si="599"/>
        <v>0</v>
      </c>
      <c r="AB1390">
        <f t="shared" si="600"/>
        <v>0</v>
      </c>
      <c r="AC1390">
        <f t="shared" si="601"/>
        <v>0</v>
      </c>
      <c r="AD1390">
        <f t="shared" si="540"/>
        <v>0</v>
      </c>
      <c r="AE1390">
        <f t="shared" si="602"/>
        <v>0</v>
      </c>
      <c r="AF1390" s="3">
        <f t="shared" si="603"/>
        <v>0</v>
      </c>
      <c r="AH1390">
        <f t="shared" si="604"/>
        <v>0</v>
      </c>
    </row>
    <row r="1391" spans="1:34" hidden="1" outlineLevel="2" x14ac:dyDescent="0.25">
      <c r="B1391" t="s">
        <v>477</v>
      </c>
      <c r="C1391" s="76">
        <f t="shared" ref="C1391:H1391" si="670">C1378</f>
        <v>4</v>
      </c>
      <c r="D1391" s="76" t="str">
        <f t="shared" si="670"/>
        <v>R,S</v>
      </c>
      <c r="E1391" s="76">
        <f t="shared" si="670"/>
        <v>15</v>
      </c>
      <c r="F1391" s="76">
        <f t="shared" si="670"/>
        <v>15</v>
      </c>
      <c r="G1391" s="76">
        <f t="shared" si="670"/>
        <v>1</v>
      </c>
      <c r="H1391" s="76">
        <f t="shared" si="670"/>
        <v>0</v>
      </c>
      <c r="K1391" s="2"/>
      <c r="N1391" s="76">
        <f t="shared" ref="N1391:O1391" si="671">N1378</f>
        <v>0</v>
      </c>
      <c r="O1391" s="76" t="str">
        <f t="shared" si="671"/>
        <v>N</v>
      </c>
      <c r="P1391" s="45" t="str">
        <f t="shared" si="541"/>
        <v>Beide</v>
      </c>
      <c r="Q1391" s="76">
        <f>Q1378</f>
        <v>1</v>
      </c>
      <c r="R1391" s="76">
        <f t="shared" ref="R1391:S1391" si="672">R1378</f>
        <v>0</v>
      </c>
      <c r="S1391" s="76">
        <f t="shared" si="672"/>
        <v>23</v>
      </c>
      <c r="T1391" s="76"/>
      <c r="U1391" s="3">
        <f t="shared" ref="U1391" si="673">U1378</f>
        <v>30000</v>
      </c>
      <c r="X1391">
        <f t="shared" si="596"/>
        <v>0</v>
      </c>
      <c r="Y1391">
        <f t="shared" si="597"/>
        <v>0</v>
      </c>
      <c r="Z1391">
        <f t="shared" si="598"/>
        <v>0</v>
      </c>
      <c r="AA1391">
        <f t="shared" si="599"/>
        <v>0</v>
      </c>
      <c r="AB1391">
        <f t="shared" si="600"/>
        <v>0</v>
      </c>
      <c r="AC1391">
        <f t="shared" si="601"/>
        <v>0</v>
      </c>
      <c r="AD1391">
        <f t="shared" si="540"/>
        <v>0</v>
      </c>
      <c r="AE1391">
        <f t="shared" si="602"/>
        <v>0</v>
      </c>
      <c r="AF1391" s="3">
        <f t="shared" si="603"/>
        <v>0</v>
      </c>
      <c r="AH1391">
        <f t="shared" si="604"/>
        <v>0</v>
      </c>
    </row>
    <row r="1392" spans="1:34" hidden="1" outlineLevel="2" x14ac:dyDescent="0.25">
      <c r="B1392" t="s">
        <v>462</v>
      </c>
      <c r="C1392" s="76">
        <f t="shared" ref="C1392:H1392" si="674">C1378</f>
        <v>4</v>
      </c>
      <c r="D1392" s="76" t="str">
        <f t="shared" si="674"/>
        <v>R,S</v>
      </c>
      <c r="E1392" s="76">
        <f t="shared" si="674"/>
        <v>15</v>
      </c>
      <c r="F1392" s="76">
        <f t="shared" si="674"/>
        <v>15</v>
      </c>
      <c r="G1392" s="76">
        <f t="shared" si="674"/>
        <v>1</v>
      </c>
      <c r="H1392" s="76">
        <f t="shared" si="674"/>
        <v>0</v>
      </c>
      <c r="K1392" s="2"/>
      <c r="N1392" s="76">
        <f t="shared" ref="N1392:O1392" si="675">N1378</f>
        <v>0</v>
      </c>
      <c r="O1392" s="76" t="str">
        <f t="shared" si="675"/>
        <v>N</v>
      </c>
      <c r="P1392" s="45" t="str">
        <f t="shared" si="541"/>
        <v>Beide</v>
      </c>
      <c r="Q1392" s="76">
        <f>Q1378</f>
        <v>1</v>
      </c>
      <c r="R1392" s="76">
        <f t="shared" ref="R1392:S1392" si="676">R1378</f>
        <v>0</v>
      </c>
      <c r="S1392" s="76">
        <f t="shared" si="676"/>
        <v>23</v>
      </c>
      <c r="T1392" s="76"/>
      <c r="U1392" s="3">
        <f t="shared" ref="U1392" si="677">U1378</f>
        <v>30000</v>
      </c>
      <c r="X1392">
        <f t="shared" si="596"/>
        <v>0</v>
      </c>
      <c r="Y1392">
        <f t="shared" si="597"/>
        <v>0</v>
      </c>
      <c r="Z1392">
        <f t="shared" si="598"/>
        <v>0</v>
      </c>
      <c r="AA1392">
        <f t="shared" si="599"/>
        <v>0</v>
      </c>
      <c r="AB1392">
        <f t="shared" si="600"/>
        <v>0</v>
      </c>
      <c r="AC1392">
        <f t="shared" si="601"/>
        <v>0</v>
      </c>
      <c r="AD1392">
        <f t="shared" si="540"/>
        <v>0</v>
      </c>
      <c r="AE1392">
        <f t="shared" si="602"/>
        <v>0</v>
      </c>
      <c r="AF1392" s="3">
        <f t="shared" si="603"/>
        <v>0</v>
      </c>
      <c r="AH1392">
        <f t="shared" si="604"/>
        <v>0</v>
      </c>
    </row>
    <row r="1393" spans="1:34" hidden="1" outlineLevel="2" x14ac:dyDescent="0.25">
      <c r="B1393" t="s">
        <v>457</v>
      </c>
      <c r="C1393" s="76">
        <f t="shared" ref="C1393:H1393" si="678">C1378</f>
        <v>4</v>
      </c>
      <c r="D1393" s="76" t="str">
        <f t="shared" si="678"/>
        <v>R,S</v>
      </c>
      <c r="E1393" s="76">
        <f t="shared" si="678"/>
        <v>15</v>
      </c>
      <c r="F1393" s="76">
        <f t="shared" si="678"/>
        <v>15</v>
      </c>
      <c r="G1393" s="76">
        <f t="shared" si="678"/>
        <v>1</v>
      </c>
      <c r="H1393" s="76">
        <f t="shared" si="678"/>
        <v>0</v>
      </c>
      <c r="K1393" s="2"/>
      <c r="N1393" s="76">
        <f t="shared" ref="N1393:O1393" si="679">N1378</f>
        <v>0</v>
      </c>
      <c r="O1393" s="76" t="str">
        <f t="shared" si="679"/>
        <v>N</v>
      </c>
      <c r="P1393" s="45" t="str">
        <f t="shared" si="541"/>
        <v>Beide</v>
      </c>
      <c r="Q1393" s="76">
        <f>Q1378</f>
        <v>1</v>
      </c>
      <c r="R1393" s="76">
        <f t="shared" ref="R1393:S1393" si="680">R1378</f>
        <v>0</v>
      </c>
      <c r="S1393" s="76">
        <f t="shared" si="680"/>
        <v>23</v>
      </c>
      <c r="T1393" s="76"/>
      <c r="U1393" s="3">
        <f t="shared" ref="U1393" si="681">U1378</f>
        <v>30000</v>
      </c>
      <c r="X1393">
        <f t="shared" si="596"/>
        <v>0</v>
      </c>
      <c r="Y1393">
        <f t="shared" si="597"/>
        <v>0</v>
      </c>
      <c r="Z1393">
        <f t="shared" si="598"/>
        <v>0</v>
      </c>
      <c r="AA1393">
        <f t="shared" si="599"/>
        <v>0</v>
      </c>
      <c r="AB1393">
        <f t="shared" si="600"/>
        <v>0</v>
      </c>
      <c r="AC1393">
        <f t="shared" si="601"/>
        <v>0</v>
      </c>
      <c r="AD1393">
        <f t="shared" si="540"/>
        <v>0</v>
      </c>
      <c r="AE1393">
        <f t="shared" si="602"/>
        <v>0</v>
      </c>
      <c r="AF1393" s="3">
        <f t="shared" si="603"/>
        <v>0</v>
      </c>
      <c r="AH1393">
        <f t="shared" si="604"/>
        <v>0</v>
      </c>
    </row>
    <row r="1394" spans="1:34" hidden="1" outlineLevel="2" x14ac:dyDescent="0.25">
      <c r="B1394" t="s">
        <v>464</v>
      </c>
      <c r="C1394" s="76">
        <f t="shared" ref="C1394:H1394" si="682">C1378</f>
        <v>4</v>
      </c>
      <c r="D1394" s="76" t="str">
        <f t="shared" si="682"/>
        <v>R,S</v>
      </c>
      <c r="E1394" s="76">
        <f t="shared" si="682"/>
        <v>15</v>
      </c>
      <c r="F1394" s="76">
        <f t="shared" si="682"/>
        <v>15</v>
      </c>
      <c r="G1394" s="76">
        <f t="shared" si="682"/>
        <v>1</v>
      </c>
      <c r="H1394" s="76">
        <f t="shared" si="682"/>
        <v>0</v>
      </c>
      <c r="K1394" s="2"/>
      <c r="N1394" s="76">
        <f t="shared" ref="N1394:O1394" si="683">N1378</f>
        <v>0</v>
      </c>
      <c r="O1394" s="76" t="str">
        <f t="shared" si="683"/>
        <v>N</v>
      </c>
      <c r="P1394" s="45" t="str">
        <f t="shared" si="541"/>
        <v>Beide</v>
      </c>
      <c r="Q1394" s="76">
        <f>Q1378</f>
        <v>1</v>
      </c>
      <c r="R1394" s="76">
        <f t="shared" ref="R1394:S1394" si="684">R1378</f>
        <v>0</v>
      </c>
      <c r="S1394" s="76">
        <f t="shared" si="684"/>
        <v>23</v>
      </c>
      <c r="T1394" s="76"/>
      <c r="U1394" s="3">
        <f t="shared" ref="U1394" si="685">U1378</f>
        <v>30000</v>
      </c>
      <c r="X1394">
        <f t="shared" si="596"/>
        <v>0</v>
      </c>
      <c r="Y1394">
        <f t="shared" si="597"/>
        <v>0</v>
      </c>
      <c r="Z1394">
        <f t="shared" si="598"/>
        <v>0</v>
      </c>
      <c r="AA1394">
        <f t="shared" si="599"/>
        <v>0</v>
      </c>
      <c r="AB1394">
        <f t="shared" si="600"/>
        <v>0</v>
      </c>
      <c r="AC1394">
        <f t="shared" si="601"/>
        <v>0</v>
      </c>
      <c r="AD1394">
        <f t="shared" si="540"/>
        <v>0</v>
      </c>
      <c r="AE1394">
        <f t="shared" si="602"/>
        <v>0</v>
      </c>
      <c r="AF1394" s="3">
        <f t="shared" si="603"/>
        <v>0</v>
      </c>
      <c r="AH1394">
        <f t="shared" si="604"/>
        <v>0</v>
      </c>
    </row>
    <row r="1395" spans="1:34" hidden="1" outlineLevel="2" x14ac:dyDescent="0.25">
      <c r="B1395" t="s">
        <v>458</v>
      </c>
      <c r="C1395" s="76">
        <f t="shared" ref="C1395:H1395" si="686">C1378</f>
        <v>4</v>
      </c>
      <c r="D1395" s="76" t="str">
        <f t="shared" si="686"/>
        <v>R,S</v>
      </c>
      <c r="E1395" s="76">
        <f t="shared" si="686"/>
        <v>15</v>
      </c>
      <c r="F1395" s="76">
        <f t="shared" si="686"/>
        <v>15</v>
      </c>
      <c r="G1395" s="76">
        <f t="shared" si="686"/>
        <v>1</v>
      </c>
      <c r="H1395" s="76">
        <f t="shared" si="686"/>
        <v>0</v>
      </c>
      <c r="K1395" s="2"/>
      <c r="N1395" s="76">
        <f t="shared" ref="N1395:O1395" si="687">N1378</f>
        <v>0</v>
      </c>
      <c r="O1395" s="76" t="str">
        <f t="shared" si="687"/>
        <v>N</v>
      </c>
      <c r="P1395" s="45" t="str">
        <f t="shared" si="541"/>
        <v>Beide</v>
      </c>
      <c r="Q1395" s="76">
        <f>Q1378</f>
        <v>1</v>
      </c>
      <c r="R1395" s="76">
        <f t="shared" ref="R1395:S1395" si="688">R1378</f>
        <v>0</v>
      </c>
      <c r="S1395" s="76">
        <f t="shared" si="688"/>
        <v>23</v>
      </c>
      <c r="T1395" s="76"/>
      <c r="U1395" s="3">
        <f t="shared" ref="U1395" si="689">U1378</f>
        <v>30000</v>
      </c>
      <c r="X1395">
        <f t="shared" si="596"/>
        <v>0</v>
      </c>
      <c r="Y1395">
        <f t="shared" si="597"/>
        <v>0</v>
      </c>
      <c r="Z1395">
        <f t="shared" si="598"/>
        <v>0</v>
      </c>
      <c r="AA1395">
        <f t="shared" si="599"/>
        <v>0</v>
      </c>
      <c r="AB1395">
        <f t="shared" si="600"/>
        <v>0</v>
      </c>
      <c r="AC1395">
        <f t="shared" si="601"/>
        <v>0</v>
      </c>
      <c r="AD1395">
        <f t="shared" si="540"/>
        <v>0</v>
      </c>
      <c r="AE1395">
        <f t="shared" si="602"/>
        <v>0</v>
      </c>
      <c r="AF1395" s="3">
        <f t="shared" si="603"/>
        <v>0</v>
      </c>
      <c r="AH1395">
        <f t="shared" si="604"/>
        <v>0</v>
      </c>
    </row>
    <row r="1396" spans="1:34" hidden="1" outlineLevel="2" x14ac:dyDescent="0.25">
      <c r="B1396" t="s">
        <v>233</v>
      </c>
      <c r="C1396" s="76">
        <f t="shared" ref="C1396:H1396" si="690">C1378</f>
        <v>4</v>
      </c>
      <c r="D1396" s="76" t="str">
        <f t="shared" si="690"/>
        <v>R,S</v>
      </c>
      <c r="E1396" s="76">
        <f t="shared" si="690"/>
        <v>15</v>
      </c>
      <c r="F1396" s="76">
        <f t="shared" si="690"/>
        <v>15</v>
      </c>
      <c r="G1396" s="76">
        <f t="shared" si="690"/>
        <v>1</v>
      </c>
      <c r="H1396" s="76">
        <f t="shared" si="690"/>
        <v>0</v>
      </c>
      <c r="K1396" s="2"/>
      <c r="N1396" s="76">
        <f t="shared" ref="N1396:O1396" si="691">N1378</f>
        <v>0</v>
      </c>
      <c r="O1396" s="76" t="str">
        <f t="shared" si="691"/>
        <v>N</v>
      </c>
      <c r="P1396" s="45" t="str">
        <f t="shared" si="541"/>
        <v>Beide</v>
      </c>
      <c r="Q1396" s="76">
        <f>Q1378</f>
        <v>1</v>
      </c>
      <c r="R1396" s="76">
        <f t="shared" ref="R1396:S1396" si="692">R1378</f>
        <v>0</v>
      </c>
      <c r="S1396" s="76">
        <f t="shared" si="692"/>
        <v>23</v>
      </c>
      <c r="T1396" s="76"/>
      <c r="U1396" s="3">
        <f t="shared" ref="U1396" si="693">U1378</f>
        <v>30000</v>
      </c>
      <c r="X1396">
        <f t="shared" si="596"/>
        <v>0</v>
      </c>
      <c r="Y1396">
        <f t="shared" si="597"/>
        <v>0</v>
      </c>
      <c r="Z1396">
        <f t="shared" si="598"/>
        <v>0</v>
      </c>
      <c r="AA1396">
        <f t="shared" si="599"/>
        <v>0</v>
      </c>
      <c r="AB1396">
        <f t="shared" si="600"/>
        <v>0</v>
      </c>
      <c r="AC1396">
        <f t="shared" si="601"/>
        <v>0</v>
      </c>
      <c r="AD1396">
        <f t="shared" si="540"/>
        <v>0</v>
      </c>
      <c r="AE1396">
        <f t="shared" si="602"/>
        <v>0</v>
      </c>
      <c r="AF1396" s="3">
        <f t="shared" si="603"/>
        <v>0</v>
      </c>
      <c r="AH1396">
        <f t="shared" si="604"/>
        <v>0</v>
      </c>
    </row>
    <row r="1397" spans="1:34" hidden="1" outlineLevel="2" x14ac:dyDescent="0.25">
      <c r="B1397" t="s">
        <v>478</v>
      </c>
      <c r="C1397" s="76">
        <f t="shared" ref="C1397:H1397" si="694">C1378</f>
        <v>4</v>
      </c>
      <c r="D1397" s="76" t="str">
        <f t="shared" si="694"/>
        <v>R,S</v>
      </c>
      <c r="E1397" s="76">
        <f t="shared" si="694"/>
        <v>15</v>
      </c>
      <c r="F1397" s="76">
        <f t="shared" si="694"/>
        <v>15</v>
      </c>
      <c r="G1397" s="76">
        <f t="shared" si="694"/>
        <v>1</v>
      </c>
      <c r="H1397" s="76">
        <f t="shared" si="694"/>
        <v>0</v>
      </c>
      <c r="K1397" s="2"/>
      <c r="N1397" s="76">
        <f t="shared" ref="N1397:O1397" si="695">N1378</f>
        <v>0</v>
      </c>
      <c r="O1397" s="76" t="str">
        <f t="shared" si="695"/>
        <v>N</v>
      </c>
      <c r="P1397" s="45" t="str">
        <f t="shared" si="541"/>
        <v>Beide</v>
      </c>
      <c r="Q1397" s="76">
        <f>Q1378</f>
        <v>1</v>
      </c>
      <c r="R1397" s="76">
        <f t="shared" ref="R1397:S1397" si="696">R1378</f>
        <v>0</v>
      </c>
      <c r="S1397" s="76">
        <f t="shared" si="696"/>
        <v>23</v>
      </c>
      <c r="T1397" s="76"/>
      <c r="U1397" s="3">
        <f t="shared" ref="U1397" si="697">U1378</f>
        <v>30000</v>
      </c>
      <c r="X1397">
        <f t="shared" si="596"/>
        <v>0</v>
      </c>
      <c r="Y1397">
        <f t="shared" si="597"/>
        <v>0</v>
      </c>
      <c r="Z1397">
        <f t="shared" si="598"/>
        <v>0</v>
      </c>
      <c r="AA1397">
        <f t="shared" si="599"/>
        <v>0</v>
      </c>
      <c r="AB1397">
        <f t="shared" si="600"/>
        <v>0</v>
      </c>
      <c r="AC1397">
        <f t="shared" si="601"/>
        <v>0</v>
      </c>
      <c r="AD1397">
        <f t="shared" si="540"/>
        <v>0</v>
      </c>
      <c r="AE1397">
        <f t="shared" si="602"/>
        <v>0</v>
      </c>
      <c r="AF1397" s="3">
        <f t="shared" si="603"/>
        <v>0</v>
      </c>
      <c r="AH1397">
        <f t="shared" si="604"/>
        <v>0</v>
      </c>
    </row>
    <row r="1398" spans="1:34" hidden="1" outlineLevel="2" x14ac:dyDescent="0.25">
      <c r="B1398" t="s">
        <v>479</v>
      </c>
      <c r="C1398" s="76">
        <f t="shared" ref="C1398:H1398" si="698">C1378</f>
        <v>4</v>
      </c>
      <c r="D1398" s="76" t="str">
        <f t="shared" si="698"/>
        <v>R,S</v>
      </c>
      <c r="E1398" s="76">
        <f t="shared" si="698"/>
        <v>15</v>
      </c>
      <c r="F1398" s="76">
        <f t="shared" si="698"/>
        <v>15</v>
      </c>
      <c r="G1398" s="76">
        <f t="shared" si="698"/>
        <v>1</v>
      </c>
      <c r="H1398" s="76">
        <f t="shared" si="698"/>
        <v>0</v>
      </c>
      <c r="K1398" s="2"/>
      <c r="N1398" s="76">
        <f t="shared" ref="N1398:O1398" si="699">N1378</f>
        <v>0</v>
      </c>
      <c r="O1398" s="76" t="str">
        <f t="shared" si="699"/>
        <v>N</v>
      </c>
      <c r="P1398" s="45" t="str">
        <f t="shared" si="541"/>
        <v>Beide</v>
      </c>
      <c r="Q1398" s="76">
        <f>Q1378</f>
        <v>1</v>
      </c>
      <c r="R1398" s="76">
        <f t="shared" ref="R1398:S1398" si="700">R1378</f>
        <v>0</v>
      </c>
      <c r="S1398" s="76">
        <f t="shared" si="700"/>
        <v>23</v>
      </c>
      <c r="T1398" s="76"/>
      <c r="U1398" s="3">
        <f t="shared" ref="U1398" si="701">U1378</f>
        <v>30000</v>
      </c>
      <c r="X1398">
        <f t="shared" si="596"/>
        <v>0</v>
      </c>
      <c r="Y1398">
        <f t="shared" si="597"/>
        <v>0</v>
      </c>
      <c r="Z1398">
        <f t="shared" si="598"/>
        <v>0</v>
      </c>
      <c r="AA1398">
        <f t="shared" si="599"/>
        <v>0</v>
      </c>
      <c r="AB1398">
        <f t="shared" si="600"/>
        <v>0</v>
      </c>
      <c r="AC1398">
        <f t="shared" si="601"/>
        <v>0</v>
      </c>
      <c r="AD1398">
        <f t="shared" si="540"/>
        <v>0</v>
      </c>
      <c r="AE1398">
        <f t="shared" si="602"/>
        <v>0</v>
      </c>
      <c r="AF1398" s="3">
        <f t="shared" si="603"/>
        <v>0</v>
      </c>
      <c r="AH1398">
        <f t="shared" si="604"/>
        <v>0</v>
      </c>
    </row>
    <row r="1399" spans="1:34" hidden="1" outlineLevel="2" x14ac:dyDescent="0.25">
      <c r="B1399" t="s">
        <v>459</v>
      </c>
      <c r="C1399" s="76">
        <f t="shared" ref="C1399:H1399" si="702">C1378</f>
        <v>4</v>
      </c>
      <c r="D1399" s="76" t="str">
        <f t="shared" si="702"/>
        <v>R,S</v>
      </c>
      <c r="E1399" s="76">
        <f t="shared" si="702"/>
        <v>15</v>
      </c>
      <c r="F1399" s="76">
        <f t="shared" si="702"/>
        <v>15</v>
      </c>
      <c r="G1399" s="76">
        <f t="shared" si="702"/>
        <v>1</v>
      </c>
      <c r="H1399" s="76">
        <f t="shared" si="702"/>
        <v>0</v>
      </c>
      <c r="K1399" s="2"/>
      <c r="N1399" s="76">
        <f t="shared" ref="N1399:O1399" si="703">N1378</f>
        <v>0</v>
      </c>
      <c r="O1399" s="76" t="str">
        <f t="shared" si="703"/>
        <v>N</v>
      </c>
      <c r="P1399" s="45" t="str">
        <f t="shared" si="541"/>
        <v>Beide</v>
      </c>
      <c r="Q1399" s="76">
        <f>Q1378</f>
        <v>1</v>
      </c>
      <c r="R1399" s="76">
        <f t="shared" ref="R1399:S1399" si="704">R1378</f>
        <v>0</v>
      </c>
      <c r="S1399" s="76">
        <f t="shared" si="704"/>
        <v>23</v>
      </c>
      <c r="T1399" s="76"/>
      <c r="U1399" s="3">
        <f t="shared" ref="U1399" si="705">U1378</f>
        <v>30000</v>
      </c>
      <c r="X1399">
        <f t="shared" si="596"/>
        <v>0</v>
      </c>
      <c r="Y1399">
        <f t="shared" si="597"/>
        <v>0</v>
      </c>
      <c r="Z1399">
        <f t="shared" si="598"/>
        <v>0</v>
      </c>
      <c r="AA1399">
        <f t="shared" si="599"/>
        <v>0</v>
      </c>
      <c r="AB1399">
        <f t="shared" si="600"/>
        <v>0</v>
      </c>
      <c r="AC1399">
        <f t="shared" si="601"/>
        <v>0</v>
      </c>
      <c r="AD1399">
        <f t="shared" si="540"/>
        <v>0</v>
      </c>
      <c r="AE1399">
        <f t="shared" si="602"/>
        <v>0</v>
      </c>
      <c r="AF1399" s="3">
        <f t="shared" si="603"/>
        <v>0</v>
      </c>
      <c r="AH1399">
        <f t="shared" si="604"/>
        <v>0</v>
      </c>
    </row>
    <row r="1400" spans="1:34" hidden="1" outlineLevel="2" x14ac:dyDescent="0.25">
      <c r="B1400" t="s">
        <v>461</v>
      </c>
      <c r="C1400" s="76">
        <f t="shared" ref="C1400:H1400" si="706">C1378</f>
        <v>4</v>
      </c>
      <c r="D1400" s="76" t="str">
        <f t="shared" si="706"/>
        <v>R,S</v>
      </c>
      <c r="E1400" s="76">
        <f t="shared" si="706"/>
        <v>15</v>
      </c>
      <c r="F1400" s="76">
        <f t="shared" si="706"/>
        <v>15</v>
      </c>
      <c r="G1400" s="76">
        <f t="shared" si="706"/>
        <v>1</v>
      </c>
      <c r="H1400" s="76">
        <f t="shared" si="706"/>
        <v>0</v>
      </c>
      <c r="K1400" s="2"/>
      <c r="N1400" s="76">
        <f t="shared" ref="N1400:O1400" si="707">N1378</f>
        <v>0</v>
      </c>
      <c r="O1400" s="76" t="str">
        <f t="shared" si="707"/>
        <v>N</v>
      </c>
      <c r="P1400" s="45" t="str">
        <f t="shared" si="541"/>
        <v>Beide</v>
      </c>
      <c r="Q1400" s="76">
        <f>Q1378</f>
        <v>1</v>
      </c>
      <c r="R1400" s="76">
        <f t="shared" ref="R1400:S1400" si="708">R1378</f>
        <v>0</v>
      </c>
      <c r="S1400" s="76">
        <f t="shared" si="708"/>
        <v>23</v>
      </c>
      <c r="T1400" s="76"/>
      <c r="U1400" s="3">
        <f t="shared" ref="U1400" si="709">U1378</f>
        <v>30000</v>
      </c>
      <c r="X1400">
        <f t="shared" si="596"/>
        <v>0</v>
      </c>
      <c r="Y1400">
        <f t="shared" si="597"/>
        <v>0</v>
      </c>
      <c r="Z1400">
        <f t="shared" si="598"/>
        <v>0</v>
      </c>
      <c r="AA1400">
        <f t="shared" si="599"/>
        <v>0</v>
      </c>
      <c r="AB1400">
        <f t="shared" si="600"/>
        <v>0</v>
      </c>
      <c r="AC1400">
        <f t="shared" si="601"/>
        <v>0</v>
      </c>
      <c r="AD1400">
        <f t="shared" si="540"/>
        <v>0</v>
      </c>
      <c r="AE1400">
        <f t="shared" si="602"/>
        <v>0</v>
      </c>
      <c r="AF1400" s="3">
        <f t="shared" si="603"/>
        <v>0</v>
      </c>
      <c r="AH1400">
        <f t="shared" si="604"/>
        <v>0</v>
      </c>
    </row>
    <row r="1401" spans="1:34" hidden="1" outlineLevel="2" x14ac:dyDescent="0.25">
      <c r="B1401" t="s">
        <v>466</v>
      </c>
      <c r="C1401" s="76">
        <f t="shared" ref="C1401:H1401" si="710">C1378</f>
        <v>4</v>
      </c>
      <c r="D1401" s="76" t="str">
        <f t="shared" si="710"/>
        <v>R,S</v>
      </c>
      <c r="E1401" s="76">
        <f t="shared" si="710"/>
        <v>15</v>
      </c>
      <c r="F1401" s="76">
        <f t="shared" si="710"/>
        <v>15</v>
      </c>
      <c r="G1401" s="76">
        <f t="shared" si="710"/>
        <v>1</v>
      </c>
      <c r="H1401" s="76">
        <f t="shared" si="710"/>
        <v>0</v>
      </c>
      <c r="K1401" s="2"/>
      <c r="N1401" s="76">
        <f t="shared" ref="N1401:O1401" si="711">N1378</f>
        <v>0</v>
      </c>
      <c r="O1401" s="76" t="str">
        <f t="shared" si="711"/>
        <v>N</v>
      </c>
      <c r="P1401" s="45" t="str">
        <f t="shared" si="541"/>
        <v>Beide</v>
      </c>
      <c r="Q1401" s="76">
        <f>Q1378</f>
        <v>1</v>
      </c>
      <c r="R1401" s="76">
        <f t="shared" ref="R1401:S1401" si="712">R1378</f>
        <v>0</v>
      </c>
      <c r="S1401" s="76">
        <f t="shared" si="712"/>
        <v>23</v>
      </c>
      <c r="T1401" s="76"/>
      <c r="U1401" s="3">
        <f t="shared" ref="U1401" si="713">U1378</f>
        <v>30000</v>
      </c>
      <c r="X1401">
        <f t="shared" si="596"/>
        <v>0</v>
      </c>
      <c r="Y1401">
        <f t="shared" si="597"/>
        <v>0</v>
      </c>
      <c r="Z1401">
        <f t="shared" si="598"/>
        <v>0</v>
      </c>
      <c r="AA1401">
        <f t="shared" si="599"/>
        <v>0</v>
      </c>
      <c r="AB1401">
        <f t="shared" si="600"/>
        <v>0</v>
      </c>
      <c r="AC1401">
        <f t="shared" si="601"/>
        <v>0</v>
      </c>
      <c r="AD1401">
        <f t="shared" si="540"/>
        <v>0</v>
      </c>
      <c r="AE1401">
        <f t="shared" si="602"/>
        <v>0</v>
      </c>
      <c r="AF1401" s="3">
        <f t="shared" si="603"/>
        <v>0</v>
      </c>
      <c r="AH1401">
        <f t="shared" si="604"/>
        <v>0</v>
      </c>
    </row>
    <row r="1402" spans="1:34" s="25" customFormat="1" hidden="1" outlineLevel="1" collapsed="1" x14ac:dyDescent="0.25">
      <c r="A1402" s="25" t="s">
        <v>450</v>
      </c>
      <c r="B1402" s="25" t="s">
        <v>53</v>
      </c>
      <c r="C1402" s="45">
        <v>5</v>
      </c>
      <c r="D1402" s="45" t="s">
        <v>684</v>
      </c>
      <c r="E1402" s="45">
        <v>20</v>
      </c>
      <c r="F1402" s="45">
        <v>12</v>
      </c>
      <c r="G1402" s="45">
        <v>1</v>
      </c>
      <c r="H1402" s="45">
        <v>0</v>
      </c>
      <c r="K1402" s="2"/>
      <c r="N1402" s="45">
        <v>0</v>
      </c>
      <c r="O1402" s="45" t="s">
        <v>636</v>
      </c>
      <c r="P1402" s="45" t="str">
        <f t="shared" si="541"/>
        <v>Beide</v>
      </c>
      <c r="Q1402" s="45">
        <v>1.5</v>
      </c>
      <c r="R1402" s="45">
        <v>0</v>
      </c>
      <c r="S1402" s="45">
        <v>24</v>
      </c>
      <c r="T1402" s="45"/>
      <c r="U1402" s="48">
        <v>45000</v>
      </c>
      <c r="V1402" s="48"/>
      <c r="X1402" s="25">
        <f t="shared" si="596"/>
        <v>0</v>
      </c>
      <c r="Y1402" s="25">
        <f t="shared" si="597"/>
        <v>0</v>
      </c>
      <c r="Z1402" s="25">
        <f t="shared" si="598"/>
        <v>0</v>
      </c>
      <c r="AA1402" s="25">
        <f t="shared" si="599"/>
        <v>0</v>
      </c>
      <c r="AB1402" s="25">
        <f t="shared" si="600"/>
        <v>0</v>
      </c>
      <c r="AC1402" s="25">
        <f t="shared" si="601"/>
        <v>0</v>
      </c>
      <c r="AD1402" s="25">
        <f t="shared" si="540"/>
        <v>0</v>
      </c>
      <c r="AE1402" s="25">
        <f t="shared" si="602"/>
        <v>0</v>
      </c>
      <c r="AF1402" s="48">
        <f t="shared" si="603"/>
        <v>0</v>
      </c>
      <c r="AH1402" s="25">
        <f t="shared" si="604"/>
        <v>0</v>
      </c>
    </row>
    <row r="1403" spans="1:34" hidden="1" outlineLevel="2" x14ac:dyDescent="0.25">
      <c r="B1403" t="s">
        <v>496</v>
      </c>
      <c r="C1403" s="76">
        <f t="shared" ref="C1403:H1403" si="714">C1402</f>
        <v>5</v>
      </c>
      <c r="D1403" s="76" t="str">
        <f t="shared" si="714"/>
        <v>R,S</v>
      </c>
      <c r="E1403" s="76">
        <f t="shared" si="714"/>
        <v>20</v>
      </c>
      <c r="F1403" s="76">
        <f t="shared" si="714"/>
        <v>12</v>
      </c>
      <c r="G1403" s="76">
        <f t="shared" si="714"/>
        <v>1</v>
      </c>
      <c r="H1403" s="76">
        <f t="shared" si="714"/>
        <v>0</v>
      </c>
      <c r="K1403" s="2"/>
      <c r="N1403" s="76">
        <f t="shared" ref="N1403" si="715">N1402</f>
        <v>0</v>
      </c>
      <c r="O1403" s="76" t="str">
        <f t="shared" ref="O1403" si="716">O1402</f>
        <v>N</v>
      </c>
      <c r="P1403" s="45" t="str">
        <f t="shared" si="541"/>
        <v>Beide</v>
      </c>
      <c r="Q1403" s="76">
        <f>Q1402</f>
        <v>1.5</v>
      </c>
      <c r="R1403" s="76">
        <f t="shared" ref="R1403" si="717">R1402</f>
        <v>0</v>
      </c>
      <c r="S1403" s="76">
        <f t="shared" ref="S1403" si="718">S1402</f>
        <v>24</v>
      </c>
      <c r="T1403" s="76"/>
      <c r="U1403" s="3">
        <f t="shared" ref="U1403" si="719">U1402</f>
        <v>45000</v>
      </c>
      <c r="X1403">
        <f t="shared" si="596"/>
        <v>0</v>
      </c>
      <c r="Y1403">
        <f t="shared" si="597"/>
        <v>0</v>
      </c>
      <c r="Z1403">
        <f t="shared" si="598"/>
        <v>0</v>
      </c>
      <c r="AA1403">
        <f t="shared" si="599"/>
        <v>0</v>
      </c>
      <c r="AB1403">
        <f t="shared" si="600"/>
        <v>0</v>
      </c>
      <c r="AC1403">
        <f t="shared" si="601"/>
        <v>0</v>
      </c>
      <c r="AD1403">
        <f t="shared" si="540"/>
        <v>0</v>
      </c>
      <c r="AE1403">
        <f t="shared" si="602"/>
        <v>0</v>
      </c>
      <c r="AF1403" s="3">
        <f t="shared" si="603"/>
        <v>0</v>
      </c>
      <c r="AH1403">
        <f t="shared" si="604"/>
        <v>0</v>
      </c>
    </row>
    <row r="1404" spans="1:34" hidden="1" outlineLevel="2" x14ac:dyDescent="0.25">
      <c r="B1404" t="s">
        <v>498</v>
      </c>
      <c r="C1404" s="76">
        <f t="shared" ref="C1404:H1404" si="720">C1402</f>
        <v>5</v>
      </c>
      <c r="D1404" s="76" t="str">
        <f t="shared" si="720"/>
        <v>R,S</v>
      </c>
      <c r="E1404" s="76">
        <f t="shared" si="720"/>
        <v>20</v>
      </c>
      <c r="F1404" s="76">
        <f t="shared" si="720"/>
        <v>12</v>
      </c>
      <c r="G1404" s="76">
        <f t="shared" si="720"/>
        <v>1</v>
      </c>
      <c r="H1404" s="76">
        <f t="shared" si="720"/>
        <v>0</v>
      </c>
      <c r="K1404" s="2"/>
      <c r="N1404" s="76">
        <f t="shared" ref="N1404:O1404" si="721">N1402</f>
        <v>0</v>
      </c>
      <c r="O1404" s="76" t="str">
        <f t="shared" si="721"/>
        <v>N</v>
      </c>
      <c r="P1404" s="45" t="str">
        <f t="shared" si="541"/>
        <v>Beide</v>
      </c>
      <c r="Q1404" s="76">
        <f>Q1402</f>
        <v>1.5</v>
      </c>
      <c r="R1404" s="76">
        <f t="shared" ref="R1404:S1404" si="722">R1402</f>
        <v>0</v>
      </c>
      <c r="S1404" s="76">
        <f t="shared" si="722"/>
        <v>24</v>
      </c>
      <c r="T1404" s="76"/>
      <c r="U1404" s="3">
        <f t="shared" ref="U1404" si="723">U1402</f>
        <v>45000</v>
      </c>
      <c r="X1404">
        <f t="shared" si="596"/>
        <v>0</v>
      </c>
      <c r="Y1404">
        <f t="shared" si="597"/>
        <v>0</v>
      </c>
      <c r="Z1404">
        <f t="shared" si="598"/>
        <v>0</v>
      </c>
      <c r="AA1404">
        <f t="shared" si="599"/>
        <v>0</v>
      </c>
      <c r="AB1404">
        <f t="shared" si="600"/>
        <v>0</v>
      </c>
      <c r="AC1404">
        <f t="shared" si="601"/>
        <v>0</v>
      </c>
      <c r="AD1404">
        <f t="shared" si="540"/>
        <v>0</v>
      </c>
      <c r="AE1404">
        <f t="shared" si="602"/>
        <v>0</v>
      </c>
      <c r="AF1404" s="3">
        <f t="shared" si="603"/>
        <v>0</v>
      </c>
      <c r="AH1404">
        <f t="shared" si="604"/>
        <v>0</v>
      </c>
    </row>
    <row r="1405" spans="1:34" hidden="1" outlineLevel="2" x14ac:dyDescent="0.25">
      <c r="B1405" t="s">
        <v>497</v>
      </c>
      <c r="C1405" s="76">
        <f t="shared" ref="C1405:H1405" si="724">C1402</f>
        <v>5</v>
      </c>
      <c r="D1405" s="76" t="str">
        <f t="shared" si="724"/>
        <v>R,S</v>
      </c>
      <c r="E1405" s="76">
        <f t="shared" si="724"/>
        <v>20</v>
      </c>
      <c r="F1405" s="76">
        <f t="shared" si="724"/>
        <v>12</v>
      </c>
      <c r="G1405" s="76">
        <f t="shared" si="724"/>
        <v>1</v>
      </c>
      <c r="H1405" s="76">
        <f t="shared" si="724"/>
        <v>0</v>
      </c>
      <c r="K1405" s="2"/>
      <c r="N1405" s="76">
        <f t="shared" ref="N1405:O1405" si="725">N1402</f>
        <v>0</v>
      </c>
      <c r="O1405" s="76" t="str">
        <f t="shared" si="725"/>
        <v>N</v>
      </c>
      <c r="P1405" s="45" t="str">
        <f t="shared" si="541"/>
        <v>Beide</v>
      </c>
      <c r="Q1405" s="76">
        <f>Q1402</f>
        <v>1.5</v>
      </c>
      <c r="R1405" s="76">
        <f t="shared" ref="R1405:S1405" si="726">R1402</f>
        <v>0</v>
      </c>
      <c r="S1405" s="76">
        <f t="shared" si="726"/>
        <v>24</v>
      </c>
      <c r="T1405" s="76"/>
      <c r="U1405" s="3">
        <f t="shared" ref="U1405" si="727">U1402</f>
        <v>45000</v>
      </c>
      <c r="X1405">
        <f t="shared" si="596"/>
        <v>0</v>
      </c>
      <c r="Y1405">
        <f t="shared" si="597"/>
        <v>0</v>
      </c>
      <c r="Z1405">
        <f t="shared" si="598"/>
        <v>0</v>
      </c>
      <c r="AA1405">
        <f t="shared" si="599"/>
        <v>0</v>
      </c>
      <c r="AB1405">
        <f t="shared" si="600"/>
        <v>0</v>
      </c>
      <c r="AC1405">
        <f t="shared" si="601"/>
        <v>0</v>
      </c>
      <c r="AD1405">
        <f t="shared" si="540"/>
        <v>0</v>
      </c>
      <c r="AE1405">
        <f t="shared" si="602"/>
        <v>0</v>
      </c>
      <c r="AF1405" s="3">
        <f t="shared" si="603"/>
        <v>0</v>
      </c>
      <c r="AH1405">
        <f t="shared" si="604"/>
        <v>0</v>
      </c>
    </row>
    <row r="1406" spans="1:34" hidden="1" outlineLevel="2" x14ac:dyDescent="0.25">
      <c r="B1406" t="s">
        <v>463</v>
      </c>
      <c r="C1406" s="76">
        <f t="shared" ref="C1406:H1406" si="728">C1402</f>
        <v>5</v>
      </c>
      <c r="D1406" s="76" t="str">
        <f t="shared" si="728"/>
        <v>R,S</v>
      </c>
      <c r="E1406" s="76">
        <f t="shared" si="728"/>
        <v>20</v>
      </c>
      <c r="F1406" s="76">
        <f t="shared" si="728"/>
        <v>12</v>
      </c>
      <c r="G1406" s="76">
        <f t="shared" si="728"/>
        <v>1</v>
      </c>
      <c r="H1406" s="76">
        <f t="shared" si="728"/>
        <v>0</v>
      </c>
      <c r="K1406" s="2"/>
      <c r="N1406" s="76">
        <f t="shared" ref="N1406:O1406" si="729">N1402</f>
        <v>0</v>
      </c>
      <c r="O1406" s="76" t="str">
        <f t="shared" si="729"/>
        <v>N</v>
      </c>
      <c r="P1406" s="45" t="str">
        <f t="shared" si="541"/>
        <v>Beide</v>
      </c>
      <c r="Q1406" s="76">
        <f>Q1402</f>
        <v>1.5</v>
      </c>
      <c r="R1406" s="76">
        <f t="shared" ref="R1406:S1406" si="730">R1402</f>
        <v>0</v>
      </c>
      <c r="S1406" s="76">
        <f t="shared" si="730"/>
        <v>24</v>
      </c>
      <c r="T1406" s="76"/>
      <c r="U1406" s="3">
        <f t="shared" ref="U1406" si="731">U1402</f>
        <v>45000</v>
      </c>
      <c r="X1406">
        <f t="shared" si="596"/>
        <v>0</v>
      </c>
      <c r="Y1406">
        <f t="shared" si="597"/>
        <v>0</v>
      </c>
      <c r="Z1406">
        <f t="shared" si="598"/>
        <v>0</v>
      </c>
      <c r="AA1406">
        <f t="shared" si="599"/>
        <v>0</v>
      </c>
      <c r="AB1406">
        <f t="shared" si="600"/>
        <v>0</v>
      </c>
      <c r="AC1406">
        <f t="shared" si="601"/>
        <v>0</v>
      </c>
      <c r="AD1406">
        <f t="shared" si="540"/>
        <v>0</v>
      </c>
      <c r="AE1406">
        <f t="shared" si="602"/>
        <v>0</v>
      </c>
      <c r="AF1406" s="3">
        <f t="shared" si="603"/>
        <v>0</v>
      </c>
      <c r="AH1406">
        <f t="shared" si="604"/>
        <v>0</v>
      </c>
    </row>
    <row r="1407" spans="1:34" hidden="1" outlineLevel="2" x14ac:dyDescent="0.25">
      <c r="B1407" t="s">
        <v>279</v>
      </c>
      <c r="C1407" s="76">
        <f t="shared" ref="C1407:H1407" si="732">C1402</f>
        <v>5</v>
      </c>
      <c r="D1407" s="76" t="str">
        <f t="shared" si="732"/>
        <v>R,S</v>
      </c>
      <c r="E1407" s="76">
        <f t="shared" si="732"/>
        <v>20</v>
      </c>
      <c r="F1407" s="76">
        <f t="shared" si="732"/>
        <v>12</v>
      </c>
      <c r="G1407" s="76">
        <f t="shared" si="732"/>
        <v>1</v>
      </c>
      <c r="H1407" s="76">
        <f t="shared" si="732"/>
        <v>0</v>
      </c>
      <c r="K1407" s="2"/>
      <c r="N1407" s="76">
        <f t="shared" ref="N1407:O1407" si="733">N1402</f>
        <v>0</v>
      </c>
      <c r="O1407" s="76" t="str">
        <f t="shared" si="733"/>
        <v>N</v>
      </c>
      <c r="P1407" s="45" t="str">
        <f t="shared" si="541"/>
        <v>Beide</v>
      </c>
      <c r="Q1407" s="76">
        <f>Q1402</f>
        <v>1.5</v>
      </c>
      <c r="R1407" s="76">
        <f t="shared" ref="R1407:S1407" si="734">R1402</f>
        <v>0</v>
      </c>
      <c r="S1407" s="76">
        <f t="shared" si="734"/>
        <v>24</v>
      </c>
      <c r="T1407" s="76"/>
      <c r="U1407" s="3">
        <f t="shared" ref="U1407" si="735">U1402</f>
        <v>45000</v>
      </c>
      <c r="X1407">
        <f t="shared" si="596"/>
        <v>0</v>
      </c>
      <c r="Y1407">
        <f t="shared" si="597"/>
        <v>0</v>
      </c>
      <c r="Z1407">
        <f t="shared" si="598"/>
        <v>0</v>
      </c>
      <c r="AA1407">
        <f t="shared" si="599"/>
        <v>0</v>
      </c>
      <c r="AB1407">
        <f t="shared" si="600"/>
        <v>0</v>
      </c>
      <c r="AC1407">
        <f t="shared" si="601"/>
        <v>0</v>
      </c>
      <c r="AD1407">
        <f t="shared" si="540"/>
        <v>0</v>
      </c>
      <c r="AE1407">
        <f t="shared" si="602"/>
        <v>0</v>
      </c>
      <c r="AF1407" s="3">
        <f t="shared" si="603"/>
        <v>0</v>
      </c>
      <c r="AH1407">
        <f t="shared" si="604"/>
        <v>0</v>
      </c>
    </row>
    <row r="1408" spans="1:34" hidden="1" outlineLevel="2" x14ac:dyDescent="0.25">
      <c r="B1408" t="s">
        <v>472</v>
      </c>
      <c r="C1408" s="76">
        <f t="shared" ref="C1408:H1408" si="736">C1402</f>
        <v>5</v>
      </c>
      <c r="D1408" s="76" t="str">
        <f t="shared" si="736"/>
        <v>R,S</v>
      </c>
      <c r="E1408" s="76">
        <f t="shared" si="736"/>
        <v>20</v>
      </c>
      <c r="F1408" s="76">
        <f t="shared" si="736"/>
        <v>12</v>
      </c>
      <c r="G1408" s="76">
        <f t="shared" si="736"/>
        <v>1</v>
      </c>
      <c r="H1408" s="76">
        <f t="shared" si="736"/>
        <v>0</v>
      </c>
      <c r="K1408" s="2"/>
      <c r="N1408" s="76">
        <f t="shared" ref="N1408:O1408" si="737">N1402</f>
        <v>0</v>
      </c>
      <c r="O1408" s="76" t="str">
        <f t="shared" si="737"/>
        <v>N</v>
      </c>
      <c r="P1408" s="45" t="str">
        <f t="shared" si="541"/>
        <v>Beide</v>
      </c>
      <c r="Q1408" s="76">
        <f>Q1402</f>
        <v>1.5</v>
      </c>
      <c r="R1408" s="76">
        <f t="shared" ref="R1408:S1408" si="738">R1402</f>
        <v>0</v>
      </c>
      <c r="S1408" s="76">
        <f t="shared" si="738"/>
        <v>24</v>
      </c>
      <c r="T1408" s="76"/>
      <c r="U1408" s="3">
        <f t="shared" ref="U1408" si="739">U1402</f>
        <v>45000</v>
      </c>
      <c r="X1408">
        <f t="shared" si="596"/>
        <v>0</v>
      </c>
      <c r="Y1408">
        <f t="shared" si="597"/>
        <v>0</v>
      </c>
      <c r="Z1408">
        <f t="shared" si="598"/>
        <v>0</v>
      </c>
      <c r="AA1408">
        <f t="shared" si="599"/>
        <v>0</v>
      </c>
      <c r="AB1408">
        <f t="shared" si="600"/>
        <v>0</v>
      </c>
      <c r="AC1408">
        <f t="shared" si="601"/>
        <v>0</v>
      </c>
      <c r="AD1408">
        <f t="shared" si="540"/>
        <v>0</v>
      </c>
      <c r="AE1408">
        <f t="shared" si="602"/>
        <v>0</v>
      </c>
      <c r="AF1408" s="3">
        <f t="shared" si="603"/>
        <v>0</v>
      </c>
      <c r="AH1408">
        <f t="shared" si="604"/>
        <v>0</v>
      </c>
    </row>
    <row r="1409" spans="2:34" hidden="1" outlineLevel="2" x14ac:dyDescent="0.25">
      <c r="B1409" t="s">
        <v>473</v>
      </c>
      <c r="C1409" s="76">
        <f t="shared" ref="C1409:H1409" si="740">C1402</f>
        <v>5</v>
      </c>
      <c r="D1409" s="76" t="str">
        <f t="shared" si="740"/>
        <v>R,S</v>
      </c>
      <c r="E1409" s="76">
        <f t="shared" si="740"/>
        <v>20</v>
      </c>
      <c r="F1409" s="76">
        <f t="shared" si="740"/>
        <v>12</v>
      </c>
      <c r="G1409" s="76">
        <f t="shared" si="740"/>
        <v>1</v>
      </c>
      <c r="H1409" s="76">
        <f t="shared" si="740"/>
        <v>0</v>
      </c>
      <c r="K1409" s="2"/>
      <c r="N1409" s="76">
        <f t="shared" ref="N1409:O1409" si="741">N1402</f>
        <v>0</v>
      </c>
      <c r="O1409" s="76" t="str">
        <f t="shared" si="741"/>
        <v>N</v>
      </c>
      <c r="P1409" s="45" t="str">
        <f t="shared" si="541"/>
        <v>Beide</v>
      </c>
      <c r="Q1409" s="76">
        <f>Q1402</f>
        <v>1.5</v>
      </c>
      <c r="R1409" s="76">
        <f t="shared" ref="R1409:S1409" si="742">R1402</f>
        <v>0</v>
      </c>
      <c r="S1409" s="76">
        <f t="shared" si="742"/>
        <v>24</v>
      </c>
      <c r="T1409" s="76"/>
      <c r="U1409" s="3">
        <f t="shared" ref="U1409" si="743">U1402</f>
        <v>45000</v>
      </c>
      <c r="X1409">
        <f t="shared" si="596"/>
        <v>0</v>
      </c>
      <c r="Y1409">
        <f t="shared" si="597"/>
        <v>0</v>
      </c>
      <c r="Z1409">
        <f t="shared" si="598"/>
        <v>0</v>
      </c>
      <c r="AA1409">
        <f t="shared" si="599"/>
        <v>0</v>
      </c>
      <c r="AB1409">
        <f t="shared" si="600"/>
        <v>0</v>
      </c>
      <c r="AC1409">
        <f t="shared" si="601"/>
        <v>0</v>
      </c>
      <c r="AD1409">
        <f t="shared" si="540"/>
        <v>0</v>
      </c>
      <c r="AE1409">
        <f t="shared" si="602"/>
        <v>0</v>
      </c>
      <c r="AF1409" s="3">
        <f t="shared" si="603"/>
        <v>0</v>
      </c>
      <c r="AH1409">
        <f t="shared" si="604"/>
        <v>0</v>
      </c>
    </row>
    <row r="1410" spans="2:34" hidden="1" outlineLevel="2" x14ac:dyDescent="0.25">
      <c r="B1410" t="s">
        <v>476</v>
      </c>
      <c r="C1410" s="76">
        <f t="shared" ref="C1410:H1410" si="744">C1402</f>
        <v>5</v>
      </c>
      <c r="D1410" s="76" t="str">
        <f t="shared" si="744"/>
        <v>R,S</v>
      </c>
      <c r="E1410" s="76">
        <f t="shared" si="744"/>
        <v>20</v>
      </c>
      <c r="F1410" s="76">
        <f t="shared" si="744"/>
        <v>12</v>
      </c>
      <c r="G1410" s="76">
        <f t="shared" si="744"/>
        <v>1</v>
      </c>
      <c r="H1410" s="76">
        <f t="shared" si="744"/>
        <v>0</v>
      </c>
      <c r="K1410" s="2"/>
      <c r="N1410" s="76">
        <f t="shared" ref="N1410:O1410" si="745">N1402</f>
        <v>0</v>
      </c>
      <c r="O1410" s="76" t="str">
        <f t="shared" si="745"/>
        <v>N</v>
      </c>
      <c r="P1410" s="45" t="str">
        <f t="shared" si="541"/>
        <v>Beide</v>
      </c>
      <c r="Q1410" s="76">
        <f>Q1402</f>
        <v>1.5</v>
      </c>
      <c r="R1410" s="76">
        <f t="shared" ref="R1410:S1410" si="746">R1402</f>
        <v>0</v>
      </c>
      <c r="S1410" s="76">
        <f t="shared" si="746"/>
        <v>24</v>
      </c>
      <c r="T1410" s="76"/>
      <c r="U1410" s="3">
        <f t="shared" ref="U1410" si="747">U1402</f>
        <v>45000</v>
      </c>
      <c r="X1410">
        <f t="shared" si="596"/>
        <v>0</v>
      </c>
      <c r="Y1410">
        <f t="shared" si="597"/>
        <v>0</v>
      </c>
      <c r="Z1410">
        <f t="shared" si="598"/>
        <v>0</v>
      </c>
      <c r="AA1410">
        <f t="shared" si="599"/>
        <v>0</v>
      </c>
      <c r="AB1410">
        <f t="shared" si="600"/>
        <v>0</v>
      </c>
      <c r="AC1410">
        <f t="shared" si="601"/>
        <v>0</v>
      </c>
      <c r="AD1410">
        <f t="shared" si="540"/>
        <v>0</v>
      </c>
      <c r="AE1410">
        <f t="shared" si="602"/>
        <v>0</v>
      </c>
      <c r="AF1410" s="3">
        <f t="shared" si="603"/>
        <v>0</v>
      </c>
      <c r="AH1410">
        <f t="shared" si="604"/>
        <v>0</v>
      </c>
    </row>
    <row r="1411" spans="2:34" hidden="1" outlineLevel="2" x14ac:dyDescent="0.25">
      <c r="B1411" t="s">
        <v>475</v>
      </c>
      <c r="C1411" s="76">
        <f t="shared" ref="C1411:H1411" si="748">C1402</f>
        <v>5</v>
      </c>
      <c r="D1411" s="76" t="str">
        <f t="shared" si="748"/>
        <v>R,S</v>
      </c>
      <c r="E1411" s="76">
        <f t="shared" si="748"/>
        <v>20</v>
      </c>
      <c r="F1411" s="76">
        <f t="shared" si="748"/>
        <v>12</v>
      </c>
      <c r="G1411" s="76">
        <f t="shared" si="748"/>
        <v>1</v>
      </c>
      <c r="H1411" s="76">
        <f t="shared" si="748"/>
        <v>0</v>
      </c>
      <c r="K1411" s="2"/>
      <c r="N1411" s="76">
        <f t="shared" ref="N1411:O1411" si="749">N1402</f>
        <v>0</v>
      </c>
      <c r="O1411" s="76" t="str">
        <f t="shared" si="749"/>
        <v>N</v>
      </c>
      <c r="P1411" s="45" t="str">
        <f t="shared" si="541"/>
        <v>Beide</v>
      </c>
      <c r="Q1411" s="76">
        <f>Q1402</f>
        <v>1.5</v>
      </c>
      <c r="R1411" s="76">
        <f t="shared" ref="R1411:S1411" si="750">R1402</f>
        <v>0</v>
      </c>
      <c r="S1411" s="76">
        <f t="shared" si="750"/>
        <v>24</v>
      </c>
      <c r="T1411" s="76"/>
      <c r="U1411" s="3">
        <f t="shared" ref="U1411" si="751">U1402</f>
        <v>45000</v>
      </c>
      <c r="X1411">
        <f t="shared" si="596"/>
        <v>0</v>
      </c>
      <c r="Y1411">
        <f t="shared" si="597"/>
        <v>0</v>
      </c>
      <c r="Z1411">
        <f t="shared" si="598"/>
        <v>0</v>
      </c>
      <c r="AA1411">
        <f t="shared" si="599"/>
        <v>0</v>
      </c>
      <c r="AB1411">
        <f t="shared" si="600"/>
        <v>0</v>
      </c>
      <c r="AC1411">
        <f t="shared" si="601"/>
        <v>0</v>
      </c>
      <c r="AD1411">
        <f t="shared" si="540"/>
        <v>0</v>
      </c>
      <c r="AE1411">
        <f t="shared" si="602"/>
        <v>0</v>
      </c>
      <c r="AF1411" s="3">
        <f t="shared" si="603"/>
        <v>0</v>
      </c>
      <c r="AH1411">
        <f t="shared" si="604"/>
        <v>0</v>
      </c>
    </row>
    <row r="1412" spans="2:34" hidden="1" outlineLevel="2" x14ac:dyDescent="0.25">
      <c r="B1412" t="s">
        <v>474</v>
      </c>
      <c r="C1412" s="76">
        <f t="shared" ref="C1412:H1412" si="752">C1402</f>
        <v>5</v>
      </c>
      <c r="D1412" s="76" t="str">
        <f t="shared" si="752"/>
        <v>R,S</v>
      </c>
      <c r="E1412" s="76">
        <f t="shared" si="752"/>
        <v>20</v>
      </c>
      <c r="F1412" s="76">
        <f t="shared" si="752"/>
        <v>12</v>
      </c>
      <c r="G1412" s="76">
        <f t="shared" si="752"/>
        <v>1</v>
      </c>
      <c r="H1412" s="76">
        <f t="shared" si="752"/>
        <v>0</v>
      </c>
      <c r="K1412" s="2"/>
      <c r="N1412" s="76">
        <f t="shared" ref="N1412:O1412" si="753">N1402</f>
        <v>0</v>
      </c>
      <c r="O1412" s="76" t="str">
        <f t="shared" si="753"/>
        <v>N</v>
      </c>
      <c r="P1412" s="45" t="str">
        <f t="shared" si="541"/>
        <v>Beide</v>
      </c>
      <c r="Q1412" s="76">
        <f>Q1402</f>
        <v>1.5</v>
      </c>
      <c r="R1412" s="76">
        <f t="shared" ref="R1412:S1412" si="754">R1402</f>
        <v>0</v>
      </c>
      <c r="S1412" s="76">
        <f t="shared" si="754"/>
        <v>24</v>
      </c>
      <c r="T1412" s="76"/>
      <c r="U1412" s="3">
        <f t="shared" ref="U1412" si="755">U1402</f>
        <v>45000</v>
      </c>
      <c r="X1412">
        <f t="shared" si="596"/>
        <v>0</v>
      </c>
      <c r="Y1412">
        <f t="shared" si="597"/>
        <v>0</v>
      </c>
      <c r="Z1412">
        <f t="shared" si="598"/>
        <v>0</v>
      </c>
      <c r="AA1412">
        <f t="shared" si="599"/>
        <v>0</v>
      </c>
      <c r="AB1412">
        <f t="shared" si="600"/>
        <v>0</v>
      </c>
      <c r="AC1412">
        <f t="shared" si="601"/>
        <v>0</v>
      </c>
      <c r="AD1412">
        <f t="shared" si="540"/>
        <v>0</v>
      </c>
      <c r="AE1412">
        <f t="shared" si="602"/>
        <v>0</v>
      </c>
      <c r="AF1412" s="3">
        <f t="shared" si="603"/>
        <v>0</v>
      </c>
      <c r="AH1412">
        <f t="shared" si="604"/>
        <v>0</v>
      </c>
    </row>
    <row r="1413" spans="2:34" hidden="1" outlineLevel="2" x14ac:dyDescent="0.25">
      <c r="B1413" t="s">
        <v>480</v>
      </c>
      <c r="C1413" s="76">
        <f t="shared" ref="C1413:H1413" si="756">C1402</f>
        <v>5</v>
      </c>
      <c r="D1413" s="76" t="str">
        <f t="shared" si="756"/>
        <v>R,S</v>
      </c>
      <c r="E1413" s="76">
        <f t="shared" si="756"/>
        <v>20</v>
      </c>
      <c r="F1413" s="76">
        <f t="shared" si="756"/>
        <v>12</v>
      </c>
      <c r="G1413" s="76">
        <f t="shared" si="756"/>
        <v>1</v>
      </c>
      <c r="H1413" s="76">
        <f t="shared" si="756"/>
        <v>0</v>
      </c>
      <c r="K1413" s="2"/>
      <c r="N1413" s="76">
        <f t="shared" ref="N1413:O1413" si="757">N1402</f>
        <v>0</v>
      </c>
      <c r="O1413" s="76" t="str">
        <f t="shared" si="757"/>
        <v>N</v>
      </c>
      <c r="P1413" s="45" t="str">
        <f t="shared" si="541"/>
        <v>Beide</v>
      </c>
      <c r="Q1413" s="76">
        <f>Q1402</f>
        <v>1.5</v>
      </c>
      <c r="R1413" s="76">
        <f t="shared" ref="R1413:S1413" si="758">R1402</f>
        <v>0</v>
      </c>
      <c r="S1413" s="76">
        <f t="shared" si="758"/>
        <v>24</v>
      </c>
      <c r="T1413" s="76"/>
      <c r="U1413" s="3">
        <f t="shared" ref="U1413" si="759">U1402</f>
        <v>45000</v>
      </c>
      <c r="X1413">
        <f t="shared" si="596"/>
        <v>0</v>
      </c>
      <c r="Y1413">
        <f t="shared" si="597"/>
        <v>0</v>
      </c>
      <c r="Z1413">
        <f t="shared" si="598"/>
        <v>0</v>
      </c>
      <c r="AA1413">
        <f t="shared" si="599"/>
        <v>0</v>
      </c>
      <c r="AB1413">
        <f t="shared" si="600"/>
        <v>0</v>
      </c>
      <c r="AC1413">
        <f t="shared" si="601"/>
        <v>0</v>
      </c>
      <c r="AD1413">
        <f t="shared" si="540"/>
        <v>0</v>
      </c>
      <c r="AE1413">
        <f t="shared" si="602"/>
        <v>0</v>
      </c>
      <c r="AF1413" s="3">
        <f t="shared" si="603"/>
        <v>0</v>
      </c>
      <c r="AH1413">
        <f t="shared" si="604"/>
        <v>0</v>
      </c>
    </row>
    <row r="1414" spans="2:34" hidden="1" outlineLevel="2" x14ac:dyDescent="0.25">
      <c r="B1414" t="s">
        <v>481</v>
      </c>
      <c r="C1414" s="76">
        <f t="shared" ref="C1414:H1414" si="760">C1402</f>
        <v>5</v>
      </c>
      <c r="D1414" s="76" t="str">
        <f t="shared" si="760"/>
        <v>R,S</v>
      </c>
      <c r="E1414" s="76">
        <f t="shared" si="760"/>
        <v>20</v>
      </c>
      <c r="F1414" s="76">
        <f t="shared" si="760"/>
        <v>12</v>
      </c>
      <c r="G1414" s="76">
        <f t="shared" si="760"/>
        <v>1</v>
      </c>
      <c r="H1414" s="76">
        <f t="shared" si="760"/>
        <v>0</v>
      </c>
      <c r="K1414" s="2"/>
      <c r="N1414" s="76">
        <f t="shared" ref="N1414:O1414" si="761">N1402</f>
        <v>0</v>
      </c>
      <c r="O1414" s="76" t="str">
        <f t="shared" si="761"/>
        <v>N</v>
      </c>
      <c r="P1414" s="45" t="str">
        <f t="shared" si="541"/>
        <v>Beide</v>
      </c>
      <c r="Q1414" s="76">
        <f>Q1402</f>
        <v>1.5</v>
      </c>
      <c r="R1414" s="76">
        <f t="shared" ref="R1414:S1414" si="762">R1402</f>
        <v>0</v>
      </c>
      <c r="S1414" s="76">
        <f t="shared" si="762"/>
        <v>24</v>
      </c>
      <c r="T1414" s="76"/>
      <c r="U1414" s="3">
        <f t="shared" ref="U1414" si="763">U1402</f>
        <v>45000</v>
      </c>
      <c r="X1414">
        <f t="shared" si="596"/>
        <v>0</v>
      </c>
      <c r="Y1414">
        <f t="shared" si="597"/>
        <v>0</v>
      </c>
      <c r="Z1414">
        <f t="shared" si="598"/>
        <v>0</v>
      </c>
      <c r="AA1414">
        <f t="shared" si="599"/>
        <v>0</v>
      </c>
      <c r="AB1414">
        <f t="shared" si="600"/>
        <v>0</v>
      </c>
      <c r="AC1414">
        <f t="shared" si="601"/>
        <v>0</v>
      </c>
      <c r="AD1414">
        <f t="shared" si="540"/>
        <v>0</v>
      </c>
      <c r="AE1414">
        <f t="shared" si="602"/>
        <v>0</v>
      </c>
      <c r="AF1414" s="3">
        <f t="shared" si="603"/>
        <v>0</v>
      </c>
      <c r="AH1414">
        <f t="shared" si="604"/>
        <v>0</v>
      </c>
    </row>
    <row r="1415" spans="2:34" hidden="1" outlineLevel="2" x14ac:dyDescent="0.25">
      <c r="B1415" t="s">
        <v>477</v>
      </c>
      <c r="C1415" s="76">
        <f t="shared" ref="C1415:H1415" si="764">C1402</f>
        <v>5</v>
      </c>
      <c r="D1415" s="76" t="str">
        <f t="shared" si="764"/>
        <v>R,S</v>
      </c>
      <c r="E1415" s="76">
        <f t="shared" si="764"/>
        <v>20</v>
      </c>
      <c r="F1415" s="76">
        <f t="shared" si="764"/>
        <v>12</v>
      </c>
      <c r="G1415" s="76">
        <f t="shared" si="764"/>
        <v>1</v>
      </c>
      <c r="H1415" s="76">
        <f t="shared" si="764"/>
        <v>0</v>
      </c>
      <c r="K1415" s="2"/>
      <c r="N1415" s="76">
        <f t="shared" ref="N1415:O1415" si="765">N1402</f>
        <v>0</v>
      </c>
      <c r="O1415" s="76" t="str">
        <f t="shared" si="765"/>
        <v>N</v>
      </c>
      <c r="P1415" s="45" t="str">
        <f t="shared" si="541"/>
        <v>Beide</v>
      </c>
      <c r="Q1415" s="76">
        <f>Q1402</f>
        <v>1.5</v>
      </c>
      <c r="R1415" s="76">
        <f t="shared" ref="R1415:S1415" si="766">R1402</f>
        <v>0</v>
      </c>
      <c r="S1415" s="76">
        <f t="shared" si="766"/>
        <v>24</v>
      </c>
      <c r="T1415" s="76"/>
      <c r="U1415" s="3">
        <f t="shared" ref="U1415" si="767">U1402</f>
        <v>45000</v>
      </c>
      <c r="X1415">
        <f t="shared" si="596"/>
        <v>0</v>
      </c>
      <c r="Y1415">
        <f t="shared" si="597"/>
        <v>0</v>
      </c>
      <c r="Z1415">
        <f t="shared" si="598"/>
        <v>0</v>
      </c>
      <c r="AA1415">
        <f t="shared" si="599"/>
        <v>0</v>
      </c>
      <c r="AB1415">
        <f t="shared" si="600"/>
        <v>0</v>
      </c>
      <c r="AC1415">
        <f t="shared" si="601"/>
        <v>0</v>
      </c>
      <c r="AD1415">
        <f t="shared" si="540"/>
        <v>0</v>
      </c>
      <c r="AE1415">
        <f t="shared" si="602"/>
        <v>0</v>
      </c>
      <c r="AF1415" s="3">
        <f t="shared" si="603"/>
        <v>0</v>
      </c>
      <c r="AH1415">
        <f t="shared" si="604"/>
        <v>0</v>
      </c>
    </row>
    <row r="1416" spans="2:34" hidden="1" outlineLevel="2" x14ac:dyDescent="0.25">
      <c r="B1416" t="s">
        <v>462</v>
      </c>
      <c r="C1416" s="76">
        <f t="shared" ref="C1416:H1416" si="768">C1402</f>
        <v>5</v>
      </c>
      <c r="D1416" s="76" t="str">
        <f t="shared" si="768"/>
        <v>R,S</v>
      </c>
      <c r="E1416" s="76">
        <f t="shared" si="768"/>
        <v>20</v>
      </c>
      <c r="F1416" s="76">
        <f t="shared" si="768"/>
        <v>12</v>
      </c>
      <c r="G1416" s="76">
        <f t="shared" si="768"/>
        <v>1</v>
      </c>
      <c r="H1416" s="76">
        <f t="shared" si="768"/>
        <v>0</v>
      </c>
      <c r="K1416" s="2"/>
      <c r="N1416" s="76">
        <f t="shared" ref="N1416:O1416" si="769">N1402</f>
        <v>0</v>
      </c>
      <c r="O1416" s="76" t="str">
        <f t="shared" si="769"/>
        <v>N</v>
      </c>
      <c r="P1416" s="45" t="str">
        <f t="shared" si="541"/>
        <v>Beide</v>
      </c>
      <c r="Q1416" s="76">
        <f>Q1402</f>
        <v>1.5</v>
      </c>
      <c r="R1416" s="76">
        <f t="shared" ref="R1416:S1416" si="770">R1402</f>
        <v>0</v>
      </c>
      <c r="S1416" s="76">
        <f t="shared" si="770"/>
        <v>24</v>
      </c>
      <c r="T1416" s="76"/>
      <c r="U1416" s="3">
        <f t="shared" ref="U1416" si="771">U1402</f>
        <v>45000</v>
      </c>
      <c r="X1416">
        <f t="shared" si="596"/>
        <v>0</v>
      </c>
      <c r="Y1416">
        <f t="shared" si="597"/>
        <v>0</v>
      </c>
      <c r="Z1416">
        <f t="shared" si="598"/>
        <v>0</v>
      </c>
      <c r="AA1416">
        <f t="shared" si="599"/>
        <v>0</v>
      </c>
      <c r="AB1416">
        <f t="shared" si="600"/>
        <v>0</v>
      </c>
      <c r="AC1416">
        <f t="shared" si="601"/>
        <v>0</v>
      </c>
      <c r="AD1416">
        <f t="shared" si="540"/>
        <v>0</v>
      </c>
      <c r="AE1416">
        <f t="shared" si="602"/>
        <v>0</v>
      </c>
      <c r="AF1416" s="3">
        <f t="shared" si="603"/>
        <v>0</v>
      </c>
      <c r="AH1416">
        <f t="shared" si="604"/>
        <v>0</v>
      </c>
    </row>
    <row r="1417" spans="2:34" hidden="1" outlineLevel="2" x14ac:dyDescent="0.25">
      <c r="B1417" t="s">
        <v>457</v>
      </c>
      <c r="C1417" s="76">
        <f t="shared" ref="C1417:H1417" si="772">C1402</f>
        <v>5</v>
      </c>
      <c r="D1417" s="76" t="str">
        <f t="shared" si="772"/>
        <v>R,S</v>
      </c>
      <c r="E1417" s="76">
        <f t="shared" si="772"/>
        <v>20</v>
      </c>
      <c r="F1417" s="76">
        <f t="shared" si="772"/>
        <v>12</v>
      </c>
      <c r="G1417" s="76">
        <f t="shared" si="772"/>
        <v>1</v>
      </c>
      <c r="H1417" s="76">
        <f t="shared" si="772"/>
        <v>0</v>
      </c>
      <c r="K1417" s="2"/>
      <c r="N1417" s="76">
        <f t="shared" ref="N1417:O1417" si="773">N1402</f>
        <v>0</v>
      </c>
      <c r="O1417" s="76" t="str">
        <f t="shared" si="773"/>
        <v>N</v>
      </c>
      <c r="P1417" s="45" t="str">
        <f t="shared" si="541"/>
        <v>Beide</v>
      </c>
      <c r="Q1417" s="76">
        <f>Q1402</f>
        <v>1.5</v>
      </c>
      <c r="R1417" s="76">
        <f t="shared" ref="R1417:S1417" si="774">R1402</f>
        <v>0</v>
      </c>
      <c r="S1417" s="76">
        <f t="shared" si="774"/>
        <v>24</v>
      </c>
      <c r="T1417" s="76"/>
      <c r="U1417" s="3">
        <f t="shared" ref="U1417" si="775">U1402</f>
        <v>45000</v>
      </c>
      <c r="X1417">
        <f t="shared" si="596"/>
        <v>0</v>
      </c>
      <c r="Y1417">
        <f t="shared" si="597"/>
        <v>0</v>
      </c>
      <c r="Z1417">
        <f t="shared" si="598"/>
        <v>0</v>
      </c>
      <c r="AA1417">
        <f t="shared" si="599"/>
        <v>0</v>
      </c>
      <c r="AB1417">
        <f t="shared" si="600"/>
        <v>0</v>
      </c>
      <c r="AC1417">
        <f t="shared" si="601"/>
        <v>0</v>
      </c>
      <c r="AD1417">
        <f t="shared" ref="AD1417:AD1434" si="776">(I1417+J1417)*Q1417*IF(O1417="J",IF(P1417="Innere Sphäre",0.25,0)+IF(P1417="Clan",0.2,0)+IF(P1417="Beide",0.2,0),0)</f>
        <v>0</v>
      </c>
      <c r="AE1417">
        <f t="shared" si="602"/>
        <v>0</v>
      </c>
      <c r="AF1417" s="3">
        <f t="shared" si="603"/>
        <v>0</v>
      </c>
      <c r="AH1417">
        <f t="shared" si="604"/>
        <v>0</v>
      </c>
    </row>
    <row r="1418" spans="2:34" hidden="1" outlineLevel="2" x14ac:dyDescent="0.25">
      <c r="B1418" t="s">
        <v>464</v>
      </c>
      <c r="C1418" s="76">
        <f t="shared" ref="C1418:H1418" si="777">C1402</f>
        <v>5</v>
      </c>
      <c r="D1418" s="76" t="str">
        <f t="shared" si="777"/>
        <v>R,S</v>
      </c>
      <c r="E1418" s="76">
        <f t="shared" si="777"/>
        <v>20</v>
      </c>
      <c r="F1418" s="76">
        <f t="shared" si="777"/>
        <v>12</v>
      </c>
      <c r="G1418" s="76">
        <f t="shared" si="777"/>
        <v>1</v>
      </c>
      <c r="H1418" s="76">
        <f t="shared" si="777"/>
        <v>0</v>
      </c>
      <c r="K1418" s="2"/>
      <c r="N1418" s="76">
        <f t="shared" ref="N1418:O1418" si="778">N1402</f>
        <v>0</v>
      </c>
      <c r="O1418" s="76" t="str">
        <f t="shared" si="778"/>
        <v>N</v>
      </c>
      <c r="P1418" s="45" t="str">
        <f t="shared" ref="P1418:P1427" si="779">IF(P1374="Beide",P1374,"Innere Sphäre")</f>
        <v>Beide</v>
      </c>
      <c r="Q1418" s="76">
        <f>Q1402</f>
        <v>1.5</v>
      </c>
      <c r="R1418" s="76">
        <f t="shared" ref="R1418:S1418" si="780">R1402</f>
        <v>0</v>
      </c>
      <c r="S1418" s="76">
        <f t="shared" si="780"/>
        <v>24</v>
      </c>
      <c r="T1418" s="76"/>
      <c r="U1418" s="3">
        <f t="shared" ref="U1418" si="781">U1402</f>
        <v>45000</v>
      </c>
      <c r="X1418">
        <f t="shared" si="596"/>
        <v>0</v>
      </c>
      <c r="Y1418">
        <f t="shared" si="597"/>
        <v>0</v>
      </c>
      <c r="Z1418">
        <f t="shared" si="598"/>
        <v>0</v>
      </c>
      <c r="AA1418">
        <f t="shared" si="599"/>
        <v>0</v>
      </c>
      <c r="AB1418">
        <f t="shared" si="600"/>
        <v>0</v>
      </c>
      <c r="AC1418">
        <f t="shared" si="601"/>
        <v>0</v>
      </c>
      <c r="AD1418">
        <f t="shared" si="776"/>
        <v>0</v>
      </c>
      <c r="AE1418">
        <f t="shared" si="602"/>
        <v>0</v>
      </c>
      <c r="AF1418" s="3">
        <f t="shared" si="603"/>
        <v>0</v>
      </c>
      <c r="AH1418">
        <f t="shared" si="604"/>
        <v>0</v>
      </c>
    </row>
    <row r="1419" spans="2:34" hidden="1" outlineLevel="2" x14ac:dyDescent="0.25">
      <c r="B1419" t="s">
        <v>458</v>
      </c>
      <c r="C1419" s="76">
        <f t="shared" ref="C1419:H1419" si="782">C1402</f>
        <v>5</v>
      </c>
      <c r="D1419" s="76" t="str">
        <f t="shared" si="782"/>
        <v>R,S</v>
      </c>
      <c r="E1419" s="76">
        <f t="shared" si="782"/>
        <v>20</v>
      </c>
      <c r="F1419" s="76">
        <f t="shared" si="782"/>
        <v>12</v>
      </c>
      <c r="G1419" s="76">
        <f t="shared" si="782"/>
        <v>1</v>
      </c>
      <c r="H1419" s="76">
        <f t="shared" si="782"/>
        <v>0</v>
      </c>
      <c r="K1419" s="2"/>
      <c r="N1419" s="76">
        <f t="shared" ref="N1419:O1419" si="783">N1402</f>
        <v>0</v>
      </c>
      <c r="O1419" s="76" t="str">
        <f t="shared" si="783"/>
        <v>N</v>
      </c>
      <c r="P1419" s="45" t="str">
        <f t="shared" si="779"/>
        <v>Beide</v>
      </c>
      <c r="Q1419" s="76">
        <f>Q1402</f>
        <v>1.5</v>
      </c>
      <c r="R1419" s="76">
        <f t="shared" ref="R1419:S1419" si="784">R1402</f>
        <v>0</v>
      </c>
      <c r="S1419" s="76">
        <f t="shared" si="784"/>
        <v>24</v>
      </c>
      <c r="T1419" s="76"/>
      <c r="U1419" s="3">
        <f t="shared" ref="U1419" si="785">U1402</f>
        <v>45000</v>
      </c>
      <c r="X1419">
        <f t="shared" si="596"/>
        <v>0</v>
      </c>
      <c r="Y1419">
        <f t="shared" si="597"/>
        <v>0</v>
      </c>
      <c r="Z1419">
        <f t="shared" si="598"/>
        <v>0</v>
      </c>
      <c r="AA1419">
        <f t="shared" si="599"/>
        <v>0</v>
      </c>
      <c r="AB1419">
        <f t="shared" si="600"/>
        <v>0</v>
      </c>
      <c r="AC1419">
        <f t="shared" si="601"/>
        <v>0</v>
      </c>
      <c r="AD1419">
        <f t="shared" si="776"/>
        <v>0</v>
      </c>
      <c r="AE1419">
        <f t="shared" si="602"/>
        <v>0</v>
      </c>
      <c r="AF1419" s="3">
        <f t="shared" si="603"/>
        <v>0</v>
      </c>
      <c r="AH1419">
        <f t="shared" si="604"/>
        <v>0</v>
      </c>
    </row>
    <row r="1420" spans="2:34" hidden="1" outlineLevel="2" x14ac:dyDescent="0.25">
      <c r="B1420" t="s">
        <v>233</v>
      </c>
      <c r="C1420" s="76">
        <f t="shared" ref="C1420:H1420" si="786">C1402</f>
        <v>5</v>
      </c>
      <c r="D1420" s="76" t="str">
        <f t="shared" si="786"/>
        <v>R,S</v>
      </c>
      <c r="E1420" s="76">
        <f t="shared" si="786"/>
        <v>20</v>
      </c>
      <c r="F1420" s="76">
        <f t="shared" si="786"/>
        <v>12</v>
      </c>
      <c r="G1420" s="76">
        <f t="shared" si="786"/>
        <v>1</v>
      </c>
      <c r="H1420" s="76">
        <f t="shared" si="786"/>
        <v>0</v>
      </c>
      <c r="K1420" s="2"/>
      <c r="N1420" s="76">
        <f t="shared" ref="N1420:O1420" si="787">N1402</f>
        <v>0</v>
      </c>
      <c r="O1420" s="76" t="str">
        <f t="shared" si="787"/>
        <v>N</v>
      </c>
      <c r="P1420" s="45" t="str">
        <f t="shared" si="779"/>
        <v>Beide</v>
      </c>
      <c r="Q1420" s="76">
        <f>Q1402</f>
        <v>1.5</v>
      </c>
      <c r="R1420" s="76">
        <f t="shared" ref="R1420:S1420" si="788">R1402</f>
        <v>0</v>
      </c>
      <c r="S1420" s="76">
        <f t="shared" si="788"/>
        <v>24</v>
      </c>
      <c r="T1420" s="76"/>
      <c r="U1420" s="3">
        <f t="shared" ref="U1420" si="789">U1402</f>
        <v>45000</v>
      </c>
      <c r="X1420">
        <f t="shared" si="596"/>
        <v>0</v>
      </c>
      <c r="Y1420">
        <f t="shared" si="597"/>
        <v>0</v>
      </c>
      <c r="Z1420">
        <f t="shared" si="598"/>
        <v>0</v>
      </c>
      <c r="AA1420">
        <f t="shared" si="599"/>
        <v>0</v>
      </c>
      <c r="AB1420">
        <f t="shared" si="600"/>
        <v>0</v>
      </c>
      <c r="AC1420">
        <f t="shared" si="601"/>
        <v>0</v>
      </c>
      <c r="AD1420">
        <f t="shared" si="776"/>
        <v>0</v>
      </c>
      <c r="AE1420">
        <f t="shared" si="602"/>
        <v>0</v>
      </c>
      <c r="AF1420" s="3">
        <f t="shared" si="603"/>
        <v>0</v>
      </c>
      <c r="AH1420">
        <f t="shared" si="604"/>
        <v>0</v>
      </c>
    </row>
    <row r="1421" spans="2:34" hidden="1" outlineLevel="2" x14ac:dyDescent="0.25">
      <c r="B1421" t="s">
        <v>478</v>
      </c>
      <c r="C1421" s="76">
        <f t="shared" ref="C1421:H1421" si="790">C1402</f>
        <v>5</v>
      </c>
      <c r="D1421" s="76" t="str">
        <f t="shared" si="790"/>
        <v>R,S</v>
      </c>
      <c r="E1421" s="76">
        <f t="shared" si="790"/>
        <v>20</v>
      </c>
      <c r="F1421" s="76">
        <f t="shared" si="790"/>
        <v>12</v>
      </c>
      <c r="G1421" s="76">
        <f t="shared" si="790"/>
        <v>1</v>
      </c>
      <c r="H1421" s="76">
        <f t="shared" si="790"/>
        <v>0</v>
      </c>
      <c r="K1421" s="2"/>
      <c r="N1421" s="76">
        <f t="shared" ref="N1421:O1421" si="791">N1402</f>
        <v>0</v>
      </c>
      <c r="O1421" s="76" t="str">
        <f t="shared" si="791"/>
        <v>N</v>
      </c>
      <c r="P1421" s="45" t="str">
        <f t="shared" si="779"/>
        <v>Beide</v>
      </c>
      <c r="Q1421" s="76">
        <f>Q1402</f>
        <v>1.5</v>
      </c>
      <c r="R1421" s="76">
        <f t="shared" ref="R1421:S1421" si="792">R1402</f>
        <v>0</v>
      </c>
      <c r="S1421" s="76">
        <f t="shared" si="792"/>
        <v>24</v>
      </c>
      <c r="T1421" s="76"/>
      <c r="U1421" s="3">
        <f t="shared" ref="U1421" si="793">U1402</f>
        <v>45000</v>
      </c>
      <c r="X1421">
        <f t="shared" si="596"/>
        <v>0</v>
      </c>
      <c r="Y1421">
        <f t="shared" si="597"/>
        <v>0</v>
      </c>
      <c r="Z1421">
        <f t="shared" si="598"/>
        <v>0</v>
      </c>
      <c r="AA1421">
        <f t="shared" si="599"/>
        <v>0</v>
      </c>
      <c r="AB1421">
        <f t="shared" si="600"/>
        <v>0</v>
      </c>
      <c r="AC1421">
        <f t="shared" si="601"/>
        <v>0</v>
      </c>
      <c r="AD1421">
        <f t="shared" si="776"/>
        <v>0</v>
      </c>
      <c r="AE1421">
        <f t="shared" si="602"/>
        <v>0</v>
      </c>
      <c r="AF1421" s="3">
        <f t="shared" si="603"/>
        <v>0</v>
      </c>
      <c r="AH1421">
        <f t="shared" si="604"/>
        <v>0</v>
      </c>
    </row>
    <row r="1422" spans="2:34" hidden="1" outlineLevel="2" x14ac:dyDescent="0.25">
      <c r="B1422" t="s">
        <v>479</v>
      </c>
      <c r="C1422" s="76">
        <f t="shared" ref="C1422:H1422" si="794">C1402</f>
        <v>5</v>
      </c>
      <c r="D1422" s="76" t="str">
        <f t="shared" si="794"/>
        <v>R,S</v>
      </c>
      <c r="E1422" s="76">
        <f t="shared" si="794"/>
        <v>20</v>
      </c>
      <c r="F1422" s="76">
        <f t="shared" si="794"/>
        <v>12</v>
      </c>
      <c r="G1422" s="76">
        <f t="shared" si="794"/>
        <v>1</v>
      </c>
      <c r="H1422" s="76">
        <f t="shared" si="794"/>
        <v>0</v>
      </c>
      <c r="K1422" s="2"/>
      <c r="N1422" s="76">
        <f t="shared" ref="N1422:O1422" si="795">N1402</f>
        <v>0</v>
      </c>
      <c r="O1422" s="76" t="str">
        <f t="shared" si="795"/>
        <v>N</v>
      </c>
      <c r="P1422" s="45" t="str">
        <f t="shared" si="779"/>
        <v>Beide</v>
      </c>
      <c r="Q1422" s="76">
        <f>Q1402</f>
        <v>1.5</v>
      </c>
      <c r="R1422" s="76">
        <f t="shared" ref="R1422:S1422" si="796">R1402</f>
        <v>0</v>
      </c>
      <c r="S1422" s="76">
        <f t="shared" si="796"/>
        <v>24</v>
      </c>
      <c r="T1422" s="76"/>
      <c r="U1422" s="3">
        <f t="shared" ref="U1422" si="797">U1402</f>
        <v>45000</v>
      </c>
      <c r="X1422">
        <f t="shared" si="596"/>
        <v>0</v>
      </c>
      <c r="Y1422">
        <f t="shared" si="597"/>
        <v>0</v>
      </c>
      <c r="Z1422">
        <f t="shared" si="598"/>
        <v>0</v>
      </c>
      <c r="AA1422">
        <f t="shared" si="599"/>
        <v>0</v>
      </c>
      <c r="AB1422">
        <f t="shared" si="600"/>
        <v>0</v>
      </c>
      <c r="AC1422">
        <f t="shared" si="601"/>
        <v>0</v>
      </c>
      <c r="AD1422">
        <f t="shared" si="776"/>
        <v>0</v>
      </c>
      <c r="AE1422">
        <f t="shared" si="602"/>
        <v>0</v>
      </c>
      <c r="AF1422" s="3">
        <f t="shared" si="603"/>
        <v>0</v>
      </c>
      <c r="AH1422">
        <f t="shared" si="604"/>
        <v>0</v>
      </c>
    </row>
    <row r="1423" spans="2:34" hidden="1" outlineLevel="2" x14ac:dyDescent="0.25">
      <c r="B1423" t="s">
        <v>459</v>
      </c>
      <c r="C1423" s="76">
        <f t="shared" ref="C1423:H1423" si="798">C1402</f>
        <v>5</v>
      </c>
      <c r="D1423" s="76" t="str">
        <f t="shared" si="798"/>
        <v>R,S</v>
      </c>
      <c r="E1423" s="76">
        <f t="shared" si="798"/>
        <v>20</v>
      </c>
      <c r="F1423" s="76">
        <f t="shared" si="798"/>
        <v>12</v>
      </c>
      <c r="G1423" s="76">
        <f t="shared" si="798"/>
        <v>1</v>
      </c>
      <c r="H1423" s="76">
        <f t="shared" si="798"/>
        <v>0</v>
      </c>
      <c r="K1423" s="2"/>
      <c r="N1423" s="76">
        <f t="shared" ref="N1423:O1423" si="799">N1402</f>
        <v>0</v>
      </c>
      <c r="O1423" s="76" t="str">
        <f t="shared" si="799"/>
        <v>N</v>
      </c>
      <c r="P1423" s="45" t="str">
        <f t="shared" si="779"/>
        <v>Beide</v>
      </c>
      <c r="Q1423" s="76">
        <f>Q1402</f>
        <v>1.5</v>
      </c>
      <c r="R1423" s="76">
        <f t="shared" ref="R1423:S1423" si="800">R1402</f>
        <v>0</v>
      </c>
      <c r="S1423" s="76">
        <f t="shared" si="800"/>
        <v>24</v>
      </c>
      <c r="T1423" s="76"/>
      <c r="U1423" s="3">
        <f t="shared" ref="U1423" si="801">U1402</f>
        <v>45000</v>
      </c>
      <c r="X1423">
        <f t="shared" si="596"/>
        <v>0</v>
      </c>
      <c r="Y1423">
        <f t="shared" si="597"/>
        <v>0</v>
      </c>
      <c r="Z1423">
        <f t="shared" si="598"/>
        <v>0</v>
      </c>
      <c r="AA1423">
        <f t="shared" si="599"/>
        <v>0</v>
      </c>
      <c r="AB1423">
        <f t="shared" si="600"/>
        <v>0</v>
      </c>
      <c r="AC1423">
        <f t="shared" si="601"/>
        <v>0</v>
      </c>
      <c r="AD1423">
        <f t="shared" si="776"/>
        <v>0</v>
      </c>
      <c r="AE1423">
        <f t="shared" si="602"/>
        <v>0</v>
      </c>
      <c r="AF1423" s="3">
        <f t="shared" si="603"/>
        <v>0</v>
      </c>
      <c r="AH1423">
        <f t="shared" si="604"/>
        <v>0</v>
      </c>
    </row>
    <row r="1424" spans="2:34" hidden="1" outlineLevel="2" x14ac:dyDescent="0.25">
      <c r="B1424" t="s">
        <v>461</v>
      </c>
      <c r="C1424" s="76">
        <f t="shared" ref="C1424:H1424" si="802">C1402</f>
        <v>5</v>
      </c>
      <c r="D1424" s="76" t="str">
        <f t="shared" si="802"/>
        <v>R,S</v>
      </c>
      <c r="E1424" s="76">
        <f t="shared" si="802"/>
        <v>20</v>
      </c>
      <c r="F1424" s="76">
        <f t="shared" si="802"/>
        <v>12</v>
      </c>
      <c r="G1424" s="76">
        <f t="shared" si="802"/>
        <v>1</v>
      </c>
      <c r="H1424" s="76">
        <f t="shared" si="802"/>
        <v>0</v>
      </c>
      <c r="K1424" s="2"/>
      <c r="N1424" s="76">
        <f t="shared" ref="N1424:O1424" si="803">N1402</f>
        <v>0</v>
      </c>
      <c r="O1424" s="76" t="str">
        <f t="shared" si="803"/>
        <v>N</v>
      </c>
      <c r="P1424" s="45" t="str">
        <f t="shared" si="779"/>
        <v>Beide</v>
      </c>
      <c r="Q1424" s="76">
        <f>Q1402</f>
        <v>1.5</v>
      </c>
      <c r="R1424" s="76">
        <f t="shared" ref="R1424:S1424" si="804">R1402</f>
        <v>0</v>
      </c>
      <c r="S1424" s="76">
        <f t="shared" si="804"/>
        <v>24</v>
      </c>
      <c r="T1424" s="76"/>
      <c r="U1424" s="3">
        <f t="shared" ref="U1424" si="805">U1402</f>
        <v>45000</v>
      </c>
      <c r="X1424">
        <f t="shared" si="596"/>
        <v>0</v>
      </c>
      <c r="Y1424">
        <f t="shared" si="597"/>
        <v>0</v>
      </c>
      <c r="Z1424">
        <f t="shared" si="598"/>
        <v>0</v>
      </c>
      <c r="AA1424">
        <f t="shared" si="599"/>
        <v>0</v>
      </c>
      <c r="AB1424">
        <f t="shared" si="600"/>
        <v>0</v>
      </c>
      <c r="AC1424">
        <f t="shared" si="601"/>
        <v>0</v>
      </c>
      <c r="AD1424">
        <f t="shared" si="776"/>
        <v>0</v>
      </c>
      <c r="AE1424">
        <f t="shared" si="602"/>
        <v>0</v>
      </c>
      <c r="AF1424" s="3">
        <f t="shared" si="603"/>
        <v>0</v>
      </c>
      <c r="AH1424">
        <f t="shared" si="604"/>
        <v>0</v>
      </c>
    </row>
    <row r="1425" spans="1:34" hidden="1" outlineLevel="2" x14ac:dyDescent="0.25">
      <c r="B1425" t="s">
        <v>466</v>
      </c>
      <c r="C1425" s="76">
        <f t="shared" ref="C1425:H1425" si="806">C1402</f>
        <v>5</v>
      </c>
      <c r="D1425" s="76" t="str">
        <f t="shared" si="806"/>
        <v>R,S</v>
      </c>
      <c r="E1425" s="76">
        <f t="shared" si="806"/>
        <v>20</v>
      </c>
      <c r="F1425" s="76">
        <f t="shared" si="806"/>
        <v>12</v>
      </c>
      <c r="G1425" s="76">
        <f t="shared" si="806"/>
        <v>1</v>
      </c>
      <c r="H1425" s="76">
        <f t="shared" si="806"/>
        <v>0</v>
      </c>
      <c r="K1425" s="2"/>
      <c r="N1425" s="76">
        <f t="shared" ref="N1425:O1425" si="807">N1402</f>
        <v>0</v>
      </c>
      <c r="O1425" s="76" t="str">
        <f t="shared" si="807"/>
        <v>N</v>
      </c>
      <c r="P1425" s="45" t="str">
        <f t="shared" si="779"/>
        <v>Beide</v>
      </c>
      <c r="Q1425" s="76">
        <f>Q1402</f>
        <v>1.5</v>
      </c>
      <c r="R1425" s="76">
        <f t="shared" ref="R1425:S1425" si="808">R1402</f>
        <v>0</v>
      </c>
      <c r="S1425" s="76">
        <f t="shared" si="808"/>
        <v>24</v>
      </c>
      <c r="T1425" s="76"/>
      <c r="U1425" s="3">
        <f t="shared" ref="U1425" si="809">U1402</f>
        <v>45000</v>
      </c>
      <c r="X1425">
        <f t="shared" si="596"/>
        <v>0</v>
      </c>
      <c r="Y1425">
        <f t="shared" si="597"/>
        <v>0</v>
      </c>
      <c r="Z1425">
        <f t="shared" si="598"/>
        <v>0</v>
      </c>
      <c r="AA1425">
        <f t="shared" si="599"/>
        <v>0</v>
      </c>
      <c r="AB1425">
        <f t="shared" si="600"/>
        <v>0</v>
      </c>
      <c r="AC1425">
        <f t="shared" si="601"/>
        <v>0</v>
      </c>
      <c r="AD1425">
        <f t="shared" si="776"/>
        <v>0</v>
      </c>
      <c r="AE1425">
        <f t="shared" si="602"/>
        <v>0</v>
      </c>
      <c r="AF1425" s="3">
        <f t="shared" si="603"/>
        <v>0</v>
      </c>
      <c r="AH1425">
        <f t="shared" si="604"/>
        <v>0</v>
      </c>
    </row>
    <row r="1426" spans="1:34" s="25" customFormat="1" hidden="1" outlineLevel="1" collapsed="1" x14ac:dyDescent="0.25">
      <c r="A1426" s="25" t="s">
        <v>455</v>
      </c>
      <c r="B1426" s="25" t="s">
        <v>500</v>
      </c>
      <c r="C1426" s="45">
        <v>0</v>
      </c>
      <c r="D1426" s="45" t="s">
        <v>691</v>
      </c>
      <c r="E1426" s="45">
        <v>4</v>
      </c>
      <c r="F1426" s="45">
        <v>9</v>
      </c>
      <c r="G1426" s="45">
        <v>6</v>
      </c>
      <c r="H1426" s="45">
        <v>1</v>
      </c>
      <c r="I1426" s="2"/>
      <c r="J1426" s="2"/>
      <c r="K1426" s="2"/>
      <c r="L1426" s="2"/>
      <c r="M1426" s="2"/>
      <c r="N1426" s="45">
        <v>0</v>
      </c>
      <c r="O1426" s="45" t="s">
        <v>636</v>
      </c>
      <c r="P1426" s="45" t="str">
        <f t="shared" si="779"/>
        <v>Beide</v>
      </c>
      <c r="Q1426" s="45">
        <v>3</v>
      </c>
      <c r="R1426" s="45">
        <v>2</v>
      </c>
      <c r="S1426" s="45">
        <v>30</v>
      </c>
      <c r="T1426" s="45">
        <v>6</v>
      </c>
      <c r="U1426" s="48">
        <v>100000</v>
      </c>
      <c r="V1426" s="48">
        <v>1500</v>
      </c>
      <c r="X1426" s="25">
        <f t="shared" si="596"/>
        <v>0</v>
      </c>
      <c r="Y1426" s="25">
        <f t="shared" si="597"/>
        <v>0</v>
      </c>
      <c r="Z1426" s="25">
        <f t="shared" si="598"/>
        <v>0</v>
      </c>
      <c r="AA1426" s="25">
        <f t="shared" si="599"/>
        <v>0</v>
      </c>
      <c r="AB1426" s="25">
        <f t="shared" si="600"/>
        <v>0</v>
      </c>
      <c r="AC1426" s="25">
        <f t="shared" si="601"/>
        <v>0</v>
      </c>
      <c r="AD1426" s="25">
        <f t="shared" si="776"/>
        <v>0</v>
      </c>
      <c r="AE1426" s="25">
        <f t="shared" si="602"/>
        <v>0</v>
      </c>
      <c r="AF1426" s="48">
        <f t="shared" si="603"/>
        <v>0</v>
      </c>
      <c r="AH1426" s="25">
        <f t="shared" si="604"/>
        <v>0</v>
      </c>
    </row>
    <row r="1427" spans="1:34" hidden="1" outlineLevel="1" x14ac:dyDescent="0.25">
      <c r="B1427" t="s">
        <v>499</v>
      </c>
      <c r="C1427" s="39">
        <f>C1426</f>
        <v>0</v>
      </c>
      <c r="D1427" s="39" t="s">
        <v>600</v>
      </c>
      <c r="E1427" s="76">
        <v>0</v>
      </c>
      <c r="F1427" s="76">
        <f t="shared" ref="F1427:H1427" si="810">F1426</f>
        <v>9</v>
      </c>
      <c r="G1427" s="76">
        <f t="shared" si="810"/>
        <v>6</v>
      </c>
      <c r="H1427" s="76">
        <f t="shared" si="810"/>
        <v>1</v>
      </c>
      <c r="M1427" s="2"/>
      <c r="N1427" s="76">
        <f t="shared" ref="N1427" si="811">N1426</f>
        <v>0</v>
      </c>
      <c r="O1427" s="76" t="str">
        <f t="shared" ref="O1427" si="812">O1426</f>
        <v>N</v>
      </c>
      <c r="P1427" s="45" t="str">
        <f t="shared" si="779"/>
        <v>Beide</v>
      </c>
      <c r="V1427" s="3">
        <v>6000</v>
      </c>
      <c r="X1427">
        <f t="shared" si="596"/>
        <v>0</v>
      </c>
      <c r="Y1427">
        <f t="shared" si="597"/>
        <v>0</v>
      </c>
      <c r="Z1427">
        <f t="shared" si="598"/>
        <v>0</v>
      </c>
      <c r="AA1427">
        <f t="shared" si="599"/>
        <v>0</v>
      </c>
      <c r="AB1427">
        <f t="shared" si="600"/>
        <v>0</v>
      </c>
      <c r="AC1427">
        <f t="shared" si="601"/>
        <v>0</v>
      </c>
      <c r="AD1427">
        <f t="shared" si="776"/>
        <v>0</v>
      </c>
      <c r="AE1427">
        <f t="shared" si="602"/>
        <v>0</v>
      </c>
      <c r="AF1427" s="3">
        <f t="shared" si="603"/>
        <v>0</v>
      </c>
      <c r="AH1427">
        <f t="shared" si="604"/>
        <v>0</v>
      </c>
    </row>
    <row r="1428" spans="1:34" s="25" customFormat="1" hidden="1" outlineLevel="1" x14ac:dyDescent="0.25">
      <c r="A1428" s="25" t="s">
        <v>455</v>
      </c>
      <c r="B1428" s="25" t="s">
        <v>500</v>
      </c>
      <c r="C1428" s="45">
        <v>0</v>
      </c>
      <c r="D1428" s="45" t="s">
        <v>691</v>
      </c>
      <c r="E1428" s="45">
        <v>4</v>
      </c>
      <c r="F1428" s="45">
        <v>12</v>
      </c>
      <c r="G1428" s="45">
        <v>6</v>
      </c>
      <c r="H1428" s="45">
        <v>1</v>
      </c>
      <c r="I1428" s="2"/>
      <c r="J1428" s="2"/>
      <c r="K1428" s="2"/>
      <c r="L1428" s="2"/>
      <c r="M1428" s="2"/>
      <c r="N1428" s="45">
        <v>0</v>
      </c>
      <c r="O1428" s="45" t="s">
        <v>636</v>
      </c>
      <c r="P1428" s="45" t="str">
        <f t="shared" ref="P1428:P1429" si="813">IF(P1379="Beide",P1379,"Clan")</f>
        <v>Beide</v>
      </c>
      <c r="Q1428" s="45">
        <v>2</v>
      </c>
      <c r="R1428" s="45">
        <v>1</v>
      </c>
      <c r="S1428" s="45">
        <v>30</v>
      </c>
      <c r="T1428" s="45">
        <v>6</v>
      </c>
      <c r="U1428" s="48">
        <v>100000</v>
      </c>
      <c r="V1428" s="48">
        <v>1500</v>
      </c>
      <c r="X1428" s="25">
        <f t="shared" si="596"/>
        <v>0</v>
      </c>
      <c r="Y1428" s="25">
        <f t="shared" si="597"/>
        <v>0</v>
      </c>
      <c r="Z1428" s="25">
        <f t="shared" si="598"/>
        <v>0</v>
      </c>
      <c r="AA1428" s="25">
        <f t="shared" si="599"/>
        <v>0</v>
      </c>
      <c r="AB1428" s="25">
        <f t="shared" si="600"/>
        <v>0</v>
      </c>
      <c r="AC1428" s="25">
        <f t="shared" si="601"/>
        <v>0</v>
      </c>
      <c r="AD1428" s="25">
        <f t="shared" si="776"/>
        <v>0</v>
      </c>
      <c r="AE1428" s="25">
        <f t="shared" si="602"/>
        <v>0</v>
      </c>
      <c r="AF1428" s="48">
        <f t="shared" si="603"/>
        <v>0</v>
      </c>
      <c r="AH1428" s="25">
        <f t="shared" si="604"/>
        <v>0</v>
      </c>
    </row>
    <row r="1429" spans="1:34" hidden="1" outlineLevel="1" x14ac:dyDescent="0.25">
      <c r="B1429" t="s">
        <v>499</v>
      </c>
      <c r="C1429" s="39">
        <f>C1428</f>
        <v>0</v>
      </c>
      <c r="D1429" s="76" t="s">
        <v>600</v>
      </c>
      <c r="E1429" s="76">
        <v>0</v>
      </c>
      <c r="F1429" s="76">
        <f t="shared" ref="F1429:H1429" si="814">F1428</f>
        <v>12</v>
      </c>
      <c r="G1429" s="76">
        <f t="shared" si="814"/>
        <v>6</v>
      </c>
      <c r="H1429" s="76">
        <f t="shared" si="814"/>
        <v>1</v>
      </c>
      <c r="M1429" s="2"/>
      <c r="N1429" s="76">
        <f t="shared" ref="N1429" si="815">N1428</f>
        <v>0</v>
      </c>
      <c r="O1429" s="76" t="str">
        <f t="shared" ref="O1429" si="816">O1428</f>
        <v>N</v>
      </c>
      <c r="P1429" s="45" t="str">
        <f t="shared" si="813"/>
        <v>Beide</v>
      </c>
      <c r="V1429" s="3">
        <v>6000</v>
      </c>
      <c r="X1429">
        <f t="shared" si="596"/>
        <v>0</v>
      </c>
      <c r="Y1429">
        <f t="shared" si="597"/>
        <v>0</v>
      </c>
      <c r="Z1429">
        <f t="shared" si="598"/>
        <v>0</v>
      </c>
      <c r="AA1429">
        <f t="shared" si="599"/>
        <v>0</v>
      </c>
      <c r="AB1429">
        <f t="shared" si="600"/>
        <v>0</v>
      </c>
      <c r="AC1429">
        <f t="shared" si="601"/>
        <v>0</v>
      </c>
      <c r="AD1429">
        <f t="shared" si="776"/>
        <v>0</v>
      </c>
      <c r="AE1429">
        <f t="shared" si="602"/>
        <v>0</v>
      </c>
      <c r="AF1429" s="3">
        <f t="shared" si="603"/>
        <v>0</v>
      </c>
      <c r="AH1429">
        <f t="shared" si="604"/>
        <v>0</v>
      </c>
    </row>
    <row r="1430" spans="1:34" s="25" customFormat="1" hidden="1" outlineLevel="1" x14ac:dyDescent="0.25">
      <c r="A1430" s="25" t="s">
        <v>456</v>
      </c>
      <c r="B1430" s="25" t="s">
        <v>504</v>
      </c>
      <c r="C1430" s="45">
        <v>0</v>
      </c>
      <c r="D1430" s="45" t="s">
        <v>691</v>
      </c>
      <c r="E1430" s="45">
        <v>0</v>
      </c>
      <c r="F1430" s="45">
        <v>15</v>
      </c>
      <c r="G1430" s="45">
        <v>4</v>
      </c>
      <c r="H1430" s="45">
        <v>1</v>
      </c>
      <c r="I1430" s="2"/>
      <c r="J1430" s="2"/>
      <c r="K1430" s="2"/>
      <c r="L1430" s="2"/>
      <c r="M1430" s="2"/>
      <c r="N1430" s="45">
        <v>-1</v>
      </c>
      <c r="O1430" s="45" t="s">
        <v>636</v>
      </c>
      <c r="P1430" s="45" t="str">
        <f t="shared" ref="P1430:P1434" si="817">IF(P1386="Beide",P1386,"Innere Sphäre")</f>
        <v>Beide</v>
      </c>
      <c r="Q1430" s="45">
        <v>5</v>
      </c>
      <c r="R1430" s="45">
        <v>3</v>
      </c>
      <c r="S1430" s="45">
        <v>40</v>
      </c>
      <c r="T1430" s="45">
        <v>8</v>
      </c>
      <c r="U1430" s="48">
        <v>250000</v>
      </c>
      <c r="V1430" s="48">
        <v>20000</v>
      </c>
      <c r="X1430" s="25">
        <f t="shared" si="596"/>
        <v>0</v>
      </c>
      <c r="Y1430" s="25">
        <f t="shared" si="597"/>
        <v>0</v>
      </c>
      <c r="Z1430" s="25">
        <f t="shared" si="598"/>
        <v>0</v>
      </c>
      <c r="AA1430" s="25">
        <f t="shared" si="599"/>
        <v>0</v>
      </c>
      <c r="AB1430" s="25">
        <f t="shared" si="600"/>
        <v>0</v>
      </c>
      <c r="AC1430" s="25">
        <f t="shared" si="601"/>
        <v>0</v>
      </c>
      <c r="AD1430" s="25">
        <f t="shared" si="776"/>
        <v>0</v>
      </c>
      <c r="AE1430" s="25">
        <f t="shared" si="602"/>
        <v>0</v>
      </c>
      <c r="AF1430" s="48">
        <f t="shared" si="603"/>
        <v>0</v>
      </c>
      <c r="AH1430" s="25">
        <f t="shared" si="604"/>
        <v>0</v>
      </c>
    </row>
    <row r="1431" spans="1:34" hidden="1" outlineLevel="1" x14ac:dyDescent="0.25">
      <c r="B1431" t="s">
        <v>502</v>
      </c>
      <c r="C1431" s="39">
        <f>C1430</f>
        <v>0</v>
      </c>
      <c r="D1431" s="39" t="s">
        <v>691</v>
      </c>
      <c r="E1431" s="39">
        <v>6</v>
      </c>
      <c r="F1431" s="76">
        <f>F1430</f>
        <v>15</v>
      </c>
      <c r="G1431" s="76">
        <f>G1430</f>
        <v>4</v>
      </c>
      <c r="H1431" s="76">
        <f>H1430</f>
        <v>1</v>
      </c>
      <c r="M1431" s="2"/>
      <c r="N1431" s="76">
        <f t="shared" ref="N1431" si="818">N1430</f>
        <v>-1</v>
      </c>
      <c r="O1431" s="76" t="str">
        <f t="shared" ref="O1431" si="819">O1430</f>
        <v>N</v>
      </c>
      <c r="P1431" s="45" t="str">
        <f t="shared" si="817"/>
        <v>Beide</v>
      </c>
      <c r="V1431" s="3">
        <v>1500</v>
      </c>
      <c r="X1431">
        <f t="shared" si="596"/>
        <v>0</v>
      </c>
      <c r="Y1431">
        <f t="shared" si="597"/>
        <v>0</v>
      </c>
      <c r="Z1431">
        <f t="shared" si="598"/>
        <v>0</v>
      </c>
      <c r="AA1431">
        <f t="shared" si="599"/>
        <v>0</v>
      </c>
      <c r="AB1431">
        <f t="shared" si="600"/>
        <v>0</v>
      </c>
      <c r="AC1431">
        <f t="shared" si="601"/>
        <v>0</v>
      </c>
      <c r="AD1431">
        <f t="shared" si="776"/>
        <v>0</v>
      </c>
      <c r="AE1431">
        <f t="shared" si="602"/>
        <v>0</v>
      </c>
      <c r="AF1431" s="3">
        <f t="shared" si="603"/>
        <v>0</v>
      </c>
      <c r="AH1431">
        <f t="shared" si="604"/>
        <v>0</v>
      </c>
    </row>
    <row r="1432" spans="1:34" hidden="1" outlineLevel="1" x14ac:dyDescent="0.25">
      <c r="B1432" t="s">
        <v>505</v>
      </c>
      <c r="C1432" s="39">
        <f>C1430</f>
        <v>0</v>
      </c>
      <c r="D1432" s="39" t="s">
        <v>600</v>
      </c>
      <c r="E1432" s="39">
        <v>0</v>
      </c>
      <c r="F1432" s="76">
        <f>F1430</f>
        <v>15</v>
      </c>
      <c r="G1432" s="76">
        <f>G1430</f>
        <v>4</v>
      </c>
      <c r="H1432" s="76">
        <f>H1430</f>
        <v>1</v>
      </c>
      <c r="M1432" s="2"/>
      <c r="N1432" s="76">
        <f t="shared" ref="N1432:O1432" si="820">N1430</f>
        <v>-1</v>
      </c>
      <c r="O1432" s="76" t="str">
        <f t="shared" si="820"/>
        <v>N</v>
      </c>
      <c r="P1432" s="45" t="str">
        <f t="shared" si="817"/>
        <v>Beide</v>
      </c>
      <c r="V1432" s="3">
        <v>10000</v>
      </c>
      <c r="X1432">
        <f t="shared" si="596"/>
        <v>0</v>
      </c>
      <c r="Y1432">
        <f t="shared" si="597"/>
        <v>0</v>
      </c>
      <c r="Z1432">
        <f t="shared" si="598"/>
        <v>0</v>
      </c>
      <c r="AA1432">
        <f t="shared" si="599"/>
        <v>0</v>
      </c>
      <c r="AB1432">
        <f t="shared" si="600"/>
        <v>0</v>
      </c>
      <c r="AC1432">
        <f t="shared" si="601"/>
        <v>0</v>
      </c>
      <c r="AD1432">
        <f t="shared" si="776"/>
        <v>0</v>
      </c>
      <c r="AE1432">
        <f t="shared" si="602"/>
        <v>0</v>
      </c>
      <c r="AF1432" s="3">
        <f t="shared" si="603"/>
        <v>0</v>
      </c>
      <c r="AH1432">
        <f t="shared" si="604"/>
        <v>0</v>
      </c>
    </row>
    <row r="1433" spans="1:34" hidden="1" outlineLevel="1" x14ac:dyDescent="0.25">
      <c r="B1433" t="s">
        <v>501</v>
      </c>
      <c r="C1433" s="39">
        <f>C1430</f>
        <v>0</v>
      </c>
      <c r="D1433" s="39" t="s">
        <v>600</v>
      </c>
      <c r="E1433" s="76">
        <v>0</v>
      </c>
      <c r="F1433" s="76">
        <f>F1430</f>
        <v>15</v>
      </c>
      <c r="G1433" s="76">
        <f>G1430</f>
        <v>4</v>
      </c>
      <c r="H1433" s="76">
        <f>H1430</f>
        <v>1</v>
      </c>
      <c r="M1433" s="2"/>
      <c r="N1433" s="76">
        <f t="shared" ref="N1433:O1433" si="821">N1430</f>
        <v>-1</v>
      </c>
      <c r="O1433" s="76" t="str">
        <f t="shared" si="821"/>
        <v>N</v>
      </c>
      <c r="P1433" s="45" t="str">
        <f t="shared" si="817"/>
        <v>Beide</v>
      </c>
      <c r="V1433" s="3">
        <v>7500</v>
      </c>
      <c r="X1433">
        <f t="shared" si="596"/>
        <v>0</v>
      </c>
      <c r="Y1433">
        <f t="shared" si="597"/>
        <v>0</v>
      </c>
      <c r="Z1433">
        <f t="shared" si="598"/>
        <v>0</v>
      </c>
      <c r="AA1433">
        <f t="shared" si="599"/>
        <v>0</v>
      </c>
      <c r="AB1433">
        <f t="shared" si="600"/>
        <v>0</v>
      </c>
      <c r="AC1433">
        <f t="shared" si="601"/>
        <v>0</v>
      </c>
      <c r="AD1433">
        <f t="shared" si="776"/>
        <v>0</v>
      </c>
      <c r="AE1433">
        <f t="shared" si="602"/>
        <v>0</v>
      </c>
      <c r="AF1433" s="3">
        <f t="shared" si="603"/>
        <v>0</v>
      </c>
      <c r="AH1433">
        <f t="shared" si="604"/>
        <v>0</v>
      </c>
    </row>
    <row r="1434" spans="1:34" hidden="1" outlineLevel="1" x14ac:dyDescent="0.25">
      <c r="B1434" t="s">
        <v>503</v>
      </c>
      <c r="C1434" s="39">
        <f>C1430</f>
        <v>0</v>
      </c>
      <c r="D1434" s="39" t="s">
        <v>600</v>
      </c>
      <c r="E1434" s="39">
        <v>0</v>
      </c>
      <c r="F1434" s="76">
        <f>F1430</f>
        <v>15</v>
      </c>
      <c r="G1434" s="76">
        <f>G1430</f>
        <v>4</v>
      </c>
      <c r="H1434" s="76">
        <f>H1430</f>
        <v>1</v>
      </c>
      <c r="M1434" s="2"/>
      <c r="N1434" s="76">
        <f t="shared" ref="N1434:O1434" si="822">N1430</f>
        <v>-1</v>
      </c>
      <c r="O1434" s="76" t="str">
        <f t="shared" si="822"/>
        <v>N</v>
      </c>
      <c r="P1434" s="45" t="str">
        <f t="shared" si="817"/>
        <v>Beide</v>
      </c>
      <c r="V1434" s="3">
        <v>15000</v>
      </c>
      <c r="X1434">
        <f t="shared" si="596"/>
        <v>0</v>
      </c>
      <c r="Y1434">
        <f t="shared" si="597"/>
        <v>0</v>
      </c>
      <c r="Z1434">
        <f t="shared" si="598"/>
        <v>0</v>
      </c>
      <c r="AA1434">
        <f t="shared" si="599"/>
        <v>0</v>
      </c>
      <c r="AB1434">
        <f t="shared" si="600"/>
        <v>0</v>
      </c>
      <c r="AC1434">
        <f t="shared" si="601"/>
        <v>0</v>
      </c>
      <c r="AD1434">
        <f t="shared" si="776"/>
        <v>0</v>
      </c>
      <c r="AE1434">
        <f t="shared" si="602"/>
        <v>0</v>
      </c>
      <c r="AF1434" s="3">
        <f t="shared" si="603"/>
        <v>0</v>
      </c>
      <c r="AH1434">
        <f t="shared" si="604"/>
        <v>0</v>
      </c>
    </row>
    <row r="1435" spans="1:34" collapsed="1" x14ac:dyDescent="0.25"/>
  </sheetData>
  <sortState ref="A235:A236">
    <sortCondition descending="1" ref="A235"/>
  </sortState>
  <mergeCells count="17">
    <mergeCell ref="F1:F2"/>
    <mergeCell ref="A1:A2"/>
    <mergeCell ref="B1:B2"/>
    <mergeCell ref="C1:C2"/>
    <mergeCell ref="D1:D2"/>
    <mergeCell ref="E1:E2"/>
    <mergeCell ref="G1:G2"/>
    <mergeCell ref="M1:M2"/>
    <mergeCell ref="U1:U2"/>
    <mergeCell ref="V1:V2"/>
    <mergeCell ref="I1:I2"/>
    <mergeCell ref="H1:H2"/>
    <mergeCell ref="J1:J2"/>
    <mergeCell ref="T1:T2"/>
    <mergeCell ref="S1:S2"/>
    <mergeCell ref="K1:K2"/>
    <mergeCell ref="L1:L2"/>
  </mergeCells>
  <conditionalFormatting sqref="P1:P1130 P1342:P1353 P1428:P1429 P1435:P1048576">
    <cfRule type="cellIs" dxfId="19" priority="60" operator="equal">
      <formula>$P$1</formula>
    </cfRule>
  </conditionalFormatting>
  <conditionalFormatting sqref="P4:P86 P88:P125 P127:P168 P170:P183 P185:P201 P203:P272 P275:P332 P334:P349 P351:P376 P378:P381 P383:P1130 P1342:P1353 P1428:P1429">
    <cfRule type="cellIs" dxfId="18" priority="19" operator="notEqual">
      <formula>$P$1</formula>
    </cfRule>
  </conditionalFormatting>
  <conditionalFormatting sqref="P1131:P1159">
    <cfRule type="cellIs" dxfId="17" priority="18" operator="equal">
      <formula>$P$1</formula>
    </cfRule>
  </conditionalFormatting>
  <conditionalFormatting sqref="P1131:P1159">
    <cfRule type="cellIs" dxfId="16" priority="17" operator="notEqual">
      <formula>$P$1</formula>
    </cfRule>
  </conditionalFormatting>
  <conditionalFormatting sqref="P1160:P1188">
    <cfRule type="cellIs" dxfId="15" priority="16" operator="equal">
      <formula>$P$1</formula>
    </cfRule>
  </conditionalFormatting>
  <conditionalFormatting sqref="P1160:P1188">
    <cfRule type="cellIs" dxfId="14" priority="15" operator="notEqual">
      <formula>$P$1</formula>
    </cfRule>
  </conditionalFormatting>
  <conditionalFormatting sqref="P1189:P1217">
    <cfRule type="cellIs" dxfId="13" priority="14" operator="equal">
      <formula>$P$1</formula>
    </cfRule>
  </conditionalFormatting>
  <conditionalFormatting sqref="P1189:P1217">
    <cfRule type="cellIs" dxfId="12" priority="13" operator="notEqual">
      <formula>$P$1</formula>
    </cfRule>
  </conditionalFormatting>
  <conditionalFormatting sqref="P1218:P1246">
    <cfRule type="cellIs" dxfId="11" priority="12" operator="equal">
      <formula>$P$1</formula>
    </cfRule>
  </conditionalFormatting>
  <conditionalFormatting sqref="P1218:P1246">
    <cfRule type="cellIs" dxfId="10" priority="11" operator="notEqual">
      <formula>$P$1</formula>
    </cfRule>
  </conditionalFormatting>
  <conditionalFormatting sqref="P1247:P1275">
    <cfRule type="cellIs" dxfId="9" priority="10" operator="equal">
      <formula>$P$1</formula>
    </cfRule>
  </conditionalFormatting>
  <conditionalFormatting sqref="P1247:P1275">
    <cfRule type="cellIs" dxfId="8" priority="9" operator="notEqual">
      <formula>$P$1</formula>
    </cfRule>
  </conditionalFormatting>
  <conditionalFormatting sqref="P1276:P1304">
    <cfRule type="cellIs" dxfId="7" priority="8" operator="equal">
      <formula>$P$1</formula>
    </cfRule>
  </conditionalFormatting>
  <conditionalFormatting sqref="P1276:P1304">
    <cfRule type="cellIs" dxfId="6" priority="7" operator="notEqual">
      <formula>$P$1</formula>
    </cfRule>
  </conditionalFormatting>
  <conditionalFormatting sqref="P1305:P1341">
    <cfRule type="cellIs" dxfId="5" priority="6" operator="equal">
      <formula>$P$1</formula>
    </cfRule>
  </conditionalFormatting>
  <conditionalFormatting sqref="P1305:P1341">
    <cfRule type="cellIs" dxfId="4" priority="5" operator="notEqual">
      <formula>$P$1</formula>
    </cfRule>
  </conditionalFormatting>
  <conditionalFormatting sqref="P1354:P1427">
    <cfRule type="cellIs" dxfId="3" priority="4" operator="equal">
      <formula>$P$1</formula>
    </cfRule>
  </conditionalFormatting>
  <conditionalFormatting sqref="P1354:P1427">
    <cfRule type="cellIs" dxfId="2" priority="3" operator="notEqual">
      <formula>$P$1</formula>
    </cfRule>
  </conditionalFormatting>
  <conditionalFormatting sqref="P1430:P1434">
    <cfRule type="cellIs" dxfId="1" priority="2" operator="equal">
      <formula>$P$1</formula>
    </cfRule>
  </conditionalFormatting>
  <conditionalFormatting sqref="P1430:P1434">
    <cfRule type="cellIs" dxfId="0" priority="1" operator="notEqual">
      <formula>$P$1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4"/>
  <sheetViews>
    <sheetView zoomScale="70" zoomScaleNormal="70" workbookViewId="0">
      <selection activeCell="D28" sqref="D28"/>
    </sheetView>
  </sheetViews>
  <sheetFormatPr baseColWidth="10" defaultRowHeight="15" x14ac:dyDescent="0.25"/>
  <cols>
    <col min="1" max="1" width="15" customWidth="1"/>
    <col min="2" max="2" width="3.5703125" customWidth="1"/>
    <col min="7" max="7" width="3.5703125" customWidth="1"/>
    <col min="11" max="11" width="3.5703125" customWidth="1"/>
    <col min="18" max="18" width="12.7109375" customWidth="1"/>
    <col min="21" max="21" width="3.5703125" customWidth="1"/>
    <col min="24" max="24" width="13" customWidth="1"/>
    <col min="25" max="25" width="3.5703125" customWidth="1"/>
    <col min="29" max="29" width="3.7109375" customWidth="1"/>
    <col min="31" max="31" width="12.7109375" customWidth="1"/>
    <col min="32" max="32" width="21.42578125" customWidth="1"/>
    <col min="33" max="33" width="3.7109375" customWidth="1"/>
    <col min="37" max="37" width="3.5703125" customWidth="1"/>
  </cols>
  <sheetData>
    <row r="1" spans="1:37" x14ac:dyDescent="0.25">
      <c r="B1" s="4"/>
      <c r="C1" s="92" t="s">
        <v>9</v>
      </c>
      <c r="D1" s="92"/>
      <c r="E1" s="92"/>
      <c r="F1" s="92"/>
      <c r="G1" s="4"/>
      <c r="H1" s="86" t="s">
        <v>59</v>
      </c>
      <c r="I1" s="86" t="s">
        <v>60</v>
      </c>
      <c r="J1" s="86" t="s">
        <v>61</v>
      </c>
      <c r="K1" s="4"/>
      <c r="M1" s="92" t="s">
        <v>73</v>
      </c>
      <c r="N1" s="92"/>
      <c r="O1" s="92"/>
      <c r="P1" s="92"/>
      <c r="Q1" s="92"/>
      <c r="R1" s="89" t="s">
        <v>74</v>
      </c>
      <c r="S1" s="89" t="s">
        <v>75</v>
      </c>
      <c r="T1" s="86" t="s">
        <v>76</v>
      </c>
      <c r="U1" s="4"/>
      <c r="X1" s="88" t="s">
        <v>106</v>
      </c>
      <c r="Y1" s="4"/>
      <c r="AA1" s="92" t="s">
        <v>108</v>
      </c>
      <c r="AB1" s="92"/>
      <c r="AC1" s="4"/>
      <c r="AD1" s="64" t="s">
        <v>647</v>
      </c>
      <c r="AE1" s="64" t="s">
        <v>648</v>
      </c>
      <c r="AF1" s="64" t="s">
        <v>649</v>
      </c>
      <c r="AG1" s="4"/>
    </row>
    <row r="2" spans="1:37" x14ac:dyDescent="0.25">
      <c r="A2" t="s">
        <v>35</v>
      </c>
      <c r="B2" s="4"/>
      <c r="C2" t="s">
        <v>36</v>
      </c>
      <c r="D2" t="s">
        <v>37</v>
      </c>
      <c r="E2" t="s">
        <v>38</v>
      </c>
      <c r="F2" t="s">
        <v>39</v>
      </c>
      <c r="G2" s="4"/>
      <c r="H2" s="86"/>
      <c r="I2" s="86"/>
      <c r="J2" s="86"/>
      <c r="K2" s="4"/>
      <c r="L2" t="s">
        <v>90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R2" s="89"/>
      <c r="S2" s="89"/>
      <c r="T2" s="86"/>
      <c r="U2" s="4"/>
      <c r="V2" t="s">
        <v>105</v>
      </c>
      <c r="W2" t="s">
        <v>107</v>
      </c>
      <c r="X2" s="88"/>
      <c r="Y2" s="4"/>
      <c r="Z2" s="13" t="s">
        <v>105</v>
      </c>
      <c r="AA2" s="13" t="s">
        <v>53</v>
      </c>
      <c r="AB2" s="13" t="s">
        <v>110</v>
      </c>
      <c r="AC2" s="62"/>
      <c r="AD2" s="13">
        <v>0</v>
      </c>
      <c r="AE2" s="13">
        <v>0</v>
      </c>
      <c r="AF2" s="56">
        <v>0.44</v>
      </c>
      <c r="AG2" s="4"/>
      <c r="AH2" t="s">
        <v>704</v>
      </c>
      <c r="AI2" t="s">
        <v>705</v>
      </c>
      <c r="AJ2" t="s">
        <v>706</v>
      </c>
      <c r="AK2" s="4"/>
    </row>
    <row r="3" spans="1:37" x14ac:dyDescent="0.25">
      <c r="A3">
        <v>10</v>
      </c>
      <c r="B3" s="4"/>
      <c r="C3">
        <v>12</v>
      </c>
      <c r="D3">
        <v>9</v>
      </c>
      <c r="E3">
        <v>6</v>
      </c>
      <c r="F3">
        <v>6</v>
      </c>
      <c r="G3" s="4"/>
      <c r="H3">
        <v>0.5</v>
      </c>
      <c r="I3">
        <v>0.5</v>
      </c>
      <c r="J3">
        <v>1</v>
      </c>
      <c r="K3" s="4"/>
      <c r="L3">
        <v>10</v>
      </c>
      <c r="M3">
        <v>0.5</v>
      </c>
      <c r="N3">
        <v>0.5</v>
      </c>
      <c r="O3">
        <v>0.5</v>
      </c>
      <c r="P3">
        <v>0.5</v>
      </c>
      <c r="Q3">
        <v>1</v>
      </c>
      <c r="R3">
        <v>1</v>
      </c>
      <c r="S3">
        <v>1</v>
      </c>
      <c r="T3">
        <v>5</v>
      </c>
      <c r="U3" s="4"/>
      <c r="V3">
        <v>1</v>
      </c>
      <c r="W3">
        <v>10</v>
      </c>
      <c r="X3">
        <v>20</v>
      </c>
      <c r="Y3" s="4"/>
      <c r="Z3" s="1">
        <v>10</v>
      </c>
      <c r="AA3" s="1">
        <v>0.5</v>
      </c>
      <c r="AB3" s="1">
        <v>1</v>
      </c>
      <c r="AC3" s="63"/>
      <c r="AD3" s="13">
        <v>1</v>
      </c>
      <c r="AE3" s="13">
        <v>0</v>
      </c>
      <c r="AF3" s="56">
        <v>0.54</v>
      </c>
      <c r="AG3" s="4"/>
      <c r="AH3" s="75">
        <v>-4</v>
      </c>
      <c r="AI3" s="75">
        <v>2.6</v>
      </c>
      <c r="AJ3" s="75">
        <v>2</v>
      </c>
      <c r="AK3" s="4"/>
    </row>
    <row r="4" spans="1:37" x14ac:dyDescent="0.25">
      <c r="A4">
        <v>15</v>
      </c>
      <c r="B4" s="4"/>
      <c r="C4">
        <v>12</v>
      </c>
      <c r="D4">
        <v>9</v>
      </c>
      <c r="E4">
        <v>6</v>
      </c>
      <c r="F4">
        <v>6</v>
      </c>
      <c r="G4" s="4"/>
      <c r="H4">
        <v>0.5</v>
      </c>
      <c r="I4">
        <v>0.5</v>
      </c>
      <c r="J4">
        <v>1</v>
      </c>
      <c r="K4" s="4"/>
      <c r="L4">
        <v>11</v>
      </c>
      <c r="M4">
        <v>0.5</v>
      </c>
      <c r="N4">
        <v>0.5</v>
      </c>
      <c r="O4">
        <v>0.5</v>
      </c>
      <c r="P4">
        <v>0.5</v>
      </c>
      <c r="Q4">
        <v>1</v>
      </c>
      <c r="R4">
        <v>1</v>
      </c>
      <c r="S4">
        <v>1</v>
      </c>
      <c r="T4">
        <v>5</v>
      </c>
      <c r="U4" s="4"/>
      <c r="V4">
        <v>2</v>
      </c>
      <c r="W4">
        <v>10</v>
      </c>
      <c r="X4">
        <v>20</v>
      </c>
      <c r="Y4" s="4"/>
      <c r="Z4" s="1">
        <v>15</v>
      </c>
      <c r="AA4" s="1">
        <v>0.5</v>
      </c>
      <c r="AB4" s="1">
        <v>1</v>
      </c>
      <c r="AC4" s="63"/>
      <c r="AD4" s="13">
        <v>2</v>
      </c>
      <c r="AE4" s="13">
        <v>0</v>
      </c>
      <c r="AF4" s="56">
        <v>0.65</v>
      </c>
      <c r="AG4" s="4"/>
      <c r="AH4" s="75">
        <v>-3</v>
      </c>
      <c r="AI4" s="75">
        <v>2.4</v>
      </c>
      <c r="AJ4" s="75">
        <v>1.9</v>
      </c>
      <c r="AK4" s="4"/>
    </row>
    <row r="5" spans="1:37" x14ac:dyDescent="0.25">
      <c r="A5">
        <v>20</v>
      </c>
      <c r="B5" s="4"/>
      <c r="C5">
        <v>12</v>
      </c>
      <c r="D5">
        <v>9</v>
      </c>
      <c r="E5">
        <v>6</v>
      </c>
      <c r="F5">
        <v>6</v>
      </c>
      <c r="G5" s="4"/>
      <c r="H5">
        <v>1</v>
      </c>
      <c r="I5">
        <v>0.5</v>
      </c>
      <c r="J5">
        <v>1</v>
      </c>
      <c r="K5" s="4"/>
      <c r="L5">
        <v>12</v>
      </c>
      <c r="M5">
        <v>0.5</v>
      </c>
      <c r="N5">
        <v>0.5</v>
      </c>
      <c r="O5">
        <v>0.5</v>
      </c>
      <c r="P5">
        <v>0.5</v>
      </c>
      <c r="Q5">
        <v>1</v>
      </c>
      <c r="R5">
        <v>1</v>
      </c>
      <c r="S5">
        <v>1</v>
      </c>
      <c r="T5">
        <v>5</v>
      </c>
      <c r="U5" s="4"/>
      <c r="V5">
        <v>3</v>
      </c>
      <c r="W5">
        <v>10</v>
      </c>
      <c r="X5">
        <v>20</v>
      </c>
      <c r="Y5" s="4"/>
      <c r="Z5" s="1">
        <v>20</v>
      </c>
      <c r="AA5" s="1">
        <v>0.5</v>
      </c>
      <c r="AB5" s="1">
        <v>1</v>
      </c>
      <c r="AC5" s="63"/>
      <c r="AD5" s="13">
        <v>3</v>
      </c>
      <c r="AE5" s="13">
        <v>1</v>
      </c>
      <c r="AF5" s="56">
        <v>0.77</v>
      </c>
      <c r="AG5" s="4"/>
      <c r="AH5" s="75">
        <v>-2</v>
      </c>
      <c r="AI5" s="75">
        <v>2.2000000000000002</v>
      </c>
      <c r="AJ5" s="75">
        <v>1.8</v>
      </c>
      <c r="AK5" s="4"/>
    </row>
    <row r="6" spans="1:37" x14ac:dyDescent="0.25">
      <c r="A6">
        <v>25</v>
      </c>
      <c r="B6" s="4"/>
      <c r="C6">
        <v>12</v>
      </c>
      <c r="D6">
        <v>9</v>
      </c>
      <c r="E6">
        <v>6</v>
      </c>
      <c r="F6">
        <v>6</v>
      </c>
      <c r="G6" s="4"/>
      <c r="H6">
        <v>1</v>
      </c>
      <c r="I6">
        <v>0.5</v>
      </c>
      <c r="J6">
        <v>1</v>
      </c>
      <c r="K6" s="4"/>
      <c r="L6">
        <v>13</v>
      </c>
      <c r="M6">
        <v>0.5</v>
      </c>
      <c r="N6">
        <v>0.5</v>
      </c>
      <c r="O6">
        <v>0.5</v>
      </c>
      <c r="P6">
        <v>0.5</v>
      </c>
      <c r="Q6">
        <v>1</v>
      </c>
      <c r="R6">
        <v>1</v>
      </c>
      <c r="S6">
        <v>1</v>
      </c>
      <c r="T6">
        <v>5</v>
      </c>
      <c r="U6" s="4"/>
      <c r="V6">
        <v>4</v>
      </c>
      <c r="W6">
        <v>10</v>
      </c>
      <c r="X6">
        <v>20</v>
      </c>
      <c r="Y6" s="4"/>
      <c r="Z6" s="1">
        <v>25</v>
      </c>
      <c r="AA6" s="1">
        <v>0.5</v>
      </c>
      <c r="AB6" s="1">
        <v>1</v>
      </c>
      <c r="AC6" s="63"/>
      <c r="AD6" s="13">
        <v>4</v>
      </c>
      <c r="AE6" s="13">
        <v>1</v>
      </c>
      <c r="AF6" s="56">
        <v>0.88</v>
      </c>
      <c r="AG6" s="4"/>
      <c r="AH6" s="75">
        <v>-1</v>
      </c>
      <c r="AI6" s="75">
        <v>2</v>
      </c>
      <c r="AJ6" s="75">
        <v>1.7</v>
      </c>
      <c r="AK6" s="4"/>
    </row>
    <row r="7" spans="1:37" x14ac:dyDescent="0.25">
      <c r="A7">
        <v>30</v>
      </c>
      <c r="B7" s="4"/>
      <c r="C7">
        <v>12</v>
      </c>
      <c r="D7">
        <v>9</v>
      </c>
      <c r="E7">
        <v>6</v>
      </c>
      <c r="F7">
        <v>6</v>
      </c>
      <c r="G7" s="4"/>
      <c r="H7">
        <v>1</v>
      </c>
      <c r="I7">
        <v>1</v>
      </c>
      <c r="J7">
        <v>1</v>
      </c>
      <c r="K7" s="4"/>
      <c r="L7">
        <v>14</v>
      </c>
      <c r="M7">
        <v>0.5</v>
      </c>
      <c r="N7">
        <v>0.5</v>
      </c>
      <c r="O7">
        <v>0.5</v>
      </c>
      <c r="P7">
        <v>0.5</v>
      </c>
      <c r="Q7">
        <v>1</v>
      </c>
      <c r="R7">
        <v>1</v>
      </c>
      <c r="S7">
        <v>1</v>
      </c>
      <c r="T7">
        <v>5</v>
      </c>
      <c r="U7" s="4"/>
      <c r="V7">
        <v>5</v>
      </c>
      <c r="W7">
        <v>10</v>
      </c>
      <c r="X7">
        <v>20</v>
      </c>
      <c r="Y7" s="4"/>
      <c r="Z7" s="1">
        <v>30</v>
      </c>
      <c r="AA7" s="1">
        <v>0.5</v>
      </c>
      <c r="AB7" s="1">
        <v>1</v>
      </c>
      <c r="AC7" s="63"/>
      <c r="AD7" s="56">
        <v>5</v>
      </c>
      <c r="AE7" s="13">
        <v>2</v>
      </c>
      <c r="AF7" s="56">
        <v>1</v>
      </c>
      <c r="AG7" s="4"/>
      <c r="AH7" s="75">
        <v>0</v>
      </c>
      <c r="AI7" s="75">
        <v>1.8</v>
      </c>
      <c r="AJ7" s="75">
        <v>1.6</v>
      </c>
      <c r="AK7" s="4"/>
    </row>
    <row r="8" spans="1:37" x14ac:dyDescent="0.25">
      <c r="A8">
        <v>35</v>
      </c>
      <c r="B8" s="4"/>
      <c r="C8">
        <v>12</v>
      </c>
      <c r="D8">
        <v>9</v>
      </c>
      <c r="E8">
        <v>9</v>
      </c>
      <c r="F8">
        <v>6</v>
      </c>
      <c r="G8" s="4"/>
      <c r="H8">
        <v>1</v>
      </c>
      <c r="I8">
        <v>1</v>
      </c>
      <c r="J8">
        <v>1</v>
      </c>
      <c r="K8" s="4"/>
      <c r="L8">
        <v>15</v>
      </c>
      <c r="M8">
        <v>0.5</v>
      </c>
      <c r="N8">
        <v>0.5</v>
      </c>
      <c r="O8">
        <v>0.5</v>
      </c>
      <c r="P8">
        <v>0.5</v>
      </c>
      <c r="Q8">
        <v>1</v>
      </c>
      <c r="R8">
        <v>1</v>
      </c>
      <c r="S8">
        <v>1</v>
      </c>
      <c r="T8">
        <v>5</v>
      </c>
      <c r="U8" s="4"/>
      <c r="V8">
        <v>6</v>
      </c>
      <c r="W8">
        <v>5</v>
      </c>
      <c r="X8">
        <v>16</v>
      </c>
      <c r="Y8" s="4"/>
      <c r="Z8" s="1">
        <v>35</v>
      </c>
      <c r="AA8" s="1">
        <v>0.5</v>
      </c>
      <c r="AB8" s="1">
        <v>1</v>
      </c>
      <c r="AC8" s="63"/>
      <c r="AD8" s="56">
        <v>6</v>
      </c>
      <c r="AE8" s="13">
        <v>2</v>
      </c>
      <c r="AF8" s="56">
        <v>1.1200000000000001</v>
      </c>
      <c r="AG8" s="4"/>
      <c r="AH8" s="75">
        <v>1</v>
      </c>
      <c r="AI8" s="75">
        <v>1.6</v>
      </c>
      <c r="AJ8" s="75">
        <v>1.5</v>
      </c>
      <c r="AK8" s="4"/>
    </row>
    <row r="9" spans="1:37" x14ac:dyDescent="0.25">
      <c r="A9">
        <v>40</v>
      </c>
      <c r="B9" s="4"/>
      <c r="C9">
        <v>12</v>
      </c>
      <c r="D9">
        <v>9</v>
      </c>
      <c r="E9">
        <v>9</v>
      </c>
      <c r="F9">
        <v>6</v>
      </c>
      <c r="G9" s="4"/>
      <c r="H9">
        <v>1.5</v>
      </c>
      <c r="I9">
        <v>1</v>
      </c>
      <c r="J9">
        <v>2</v>
      </c>
      <c r="K9" s="4"/>
      <c r="L9">
        <v>16</v>
      </c>
      <c r="M9">
        <v>0.5</v>
      </c>
      <c r="N9">
        <v>0.5</v>
      </c>
      <c r="O9">
        <v>0.5</v>
      </c>
      <c r="P9">
        <v>0.5</v>
      </c>
      <c r="Q9">
        <v>1</v>
      </c>
      <c r="R9">
        <v>1</v>
      </c>
      <c r="S9">
        <v>1</v>
      </c>
      <c r="T9">
        <v>5</v>
      </c>
      <c r="U9" s="4"/>
      <c r="V9">
        <v>7</v>
      </c>
      <c r="W9">
        <v>5</v>
      </c>
      <c r="X9">
        <v>16</v>
      </c>
      <c r="Y9" s="4"/>
      <c r="Z9" s="1">
        <v>40</v>
      </c>
      <c r="AA9" s="1">
        <v>0.5</v>
      </c>
      <c r="AB9" s="1">
        <v>1</v>
      </c>
      <c r="AC9" s="63"/>
      <c r="AD9" s="56">
        <v>7</v>
      </c>
      <c r="AE9" s="13">
        <v>3</v>
      </c>
      <c r="AF9" s="56">
        <v>1.24</v>
      </c>
      <c r="AG9" s="4"/>
      <c r="AH9" s="75">
        <v>2</v>
      </c>
      <c r="AI9" s="75">
        <v>1.4</v>
      </c>
      <c r="AJ9" s="75">
        <v>1.4</v>
      </c>
      <c r="AK9" s="4"/>
    </row>
    <row r="10" spans="1:37" x14ac:dyDescent="0.25">
      <c r="A10">
        <v>45</v>
      </c>
      <c r="B10" s="4"/>
      <c r="C10">
        <v>12</v>
      </c>
      <c r="D10">
        <v>9</v>
      </c>
      <c r="E10">
        <v>9</v>
      </c>
      <c r="F10">
        <v>6</v>
      </c>
      <c r="G10" s="4"/>
      <c r="H10">
        <v>1.5</v>
      </c>
      <c r="I10">
        <v>1</v>
      </c>
      <c r="J10">
        <v>2</v>
      </c>
      <c r="K10" s="4"/>
      <c r="L10">
        <v>17</v>
      </c>
      <c r="M10">
        <v>0.5</v>
      </c>
      <c r="N10">
        <v>0.5</v>
      </c>
      <c r="O10">
        <v>0.5</v>
      </c>
      <c r="P10">
        <v>0.5</v>
      </c>
      <c r="Q10">
        <v>1</v>
      </c>
      <c r="R10">
        <v>1</v>
      </c>
      <c r="S10">
        <v>1</v>
      </c>
      <c r="T10">
        <v>5</v>
      </c>
      <c r="U10" s="4"/>
      <c r="V10">
        <v>8</v>
      </c>
      <c r="W10">
        <v>5</v>
      </c>
      <c r="X10">
        <v>16</v>
      </c>
      <c r="Y10" s="4"/>
      <c r="Z10" s="1">
        <v>45</v>
      </c>
      <c r="AA10" s="1">
        <v>0.5</v>
      </c>
      <c r="AB10" s="1">
        <v>1</v>
      </c>
      <c r="AC10" s="63"/>
      <c r="AD10" s="56">
        <v>8</v>
      </c>
      <c r="AE10" s="13">
        <v>3</v>
      </c>
      <c r="AF10" s="56">
        <v>1.37</v>
      </c>
      <c r="AG10" s="4"/>
      <c r="AH10" s="75">
        <v>3</v>
      </c>
      <c r="AI10" s="75">
        <v>1.2</v>
      </c>
      <c r="AJ10" s="75">
        <v>1.3</v>
      </c>
      <c r="AK10" s="4"/>
    </row>
    <row r="11" spans="1:37" x14ac:dyDescent="0.25">
      <c r="A11">
        <v>50</v>
      </c>
      <c r="B11" s="4"/>
      <c r="C11">
        <v>12</v>
      </c>
      <c r="D11">
        <v>9</v>
      </c>
      <c r="E11">
        <v>9</v>
      </c>
      <c r="F11">
        <v>6</v>
      </c>
      <c r="G11" s="4"/>
      <c r="H11">
        <v>1.5</v>
      </c>
      <c r="I11">
        <v>1</v>
      </c>
      <c r="J11">
        <v>2</v>
      </c>
      <c r="K11" s="4"/>
      <c r="L11">
        <v>18</v>
      </c>
      <c r="M11">
        <v>0.5</v>
      </c>
      <c r="N11">
        <v>0.5</v>
      </c>
      <c r="O11">
        <v>0.5</v>
      </c>
      <c r="P11">
        <v>0.5</v>
      </c>
      <c r="Q11">
        <v>1</v>
      </c>
      <c r="R11">
        <v>1</v>
      </c>
      <c r="S11">
        <v>1</v>
      </c>
      <c r="T11">
        <v>5</v>
      </c>
      <c r="U11" s="4"/>
      <c r="V11">
        <v>9</v>
      </c>
      <c r="W11">
        <v>5</v>
      </c>
      <c r="X11">
        <v>16</v>
      </c>
      <c r="Y11" s="4"/>
      <c r="Z11" s="1">
        <v>50</v>
      </c>
      <c r="AA11" s="1">
        <v>0.5</v>
      </c>
      <c r="AB11" s="1">
        <v>1</v>
      </c>
      <c r="AC11" s="63"/>
      <c r="AD11" s="56">
        <v>9</v>
      </c>
      <c r="AE11" s="13">
        <v>3</v>
      </c>
      <c r="AF11" s="56">
        <v>1.5</v>
      </c>
      <c r="AG11" s="4"/>
      <c r="AH11" s="75">
        <v>4</v>
      </c>
      <c r="AI11" s="75">
        <v>1</v>
      </c>
      <c r="AJ11" s="75">
        <v>1.1499999999999999</v>
      </c>
      <c r="AK11" s="4"/>
    </row>
    <row r="12" spans="1:37" x14ac:dyDescent="0.25">
      <c r="A12">
        <v>55</v>
      </c>
      <c r="B12" s="4"/>
      <c r="C12">
        <v>12</v>
      </c>
      <c r="D12">
        <v>9</v>
      </c>
      <c r="E12">
        <v>9</v>
      </c>
      <c r="F12">
        <v>6</v>
      </c>
      <c r="G12" s="4"/>
      <c r="H12">
        <v>2</v>
      </c>
      <c r="I12">
        <v>1.5</v>
      </c>
      <c r="J12">
        <v>2</v>
      </c>
      <c r="K12" s="4"/>
      <c r="L12">
        <v>19</v>
      </c>
      <c r="M12">
        <v>0.5</v>
      </c>
      <c r="N12">
        <v>0.5</v>
      </c>
      <c r="O12">
        <v>0.5</v>
      </c>
      <c r="P12">
        <v>0.5</v>
      </c>
      <c r="Q12">
        <v>1</v>
      </c>
      <c r="R12">
        <v>1</v>
      </c>
      <c r="S12">
        <v>1</v>
      </c>
      <c r="T12">
        <v>5</v>
      </c>
      <c r="U12" s="4"/>
      <c r="V12">
        <v>10</v>
      </c>
      <c r="W12">
        <v>5</v>
      </c>
      <c r="X12">
        <v>16</v>
      </c>
      <c r="Y12" s="4"/>
      <c r="Z12" s="1">
        <v>55</v>
      </c>
      <c r="AA12" s="1">
        <v>0.5</v>
      </c>
      <c r="AB12" s="1">
        <v>1</v>
      </c>
      <c r="AC12" s="63"/>
      <c r="AD12" s="56">
        <v>10</v>
      </c>
      <c r="AE12" s="13">
        <v>4</v>
      </c>
      <c r="AF12" s="56">
        <v>1.63</v>
      </c>
      <c r="AG12" s="4"/>
      <c r="AH12" s="75">
        <v>5</v>
      </c>
      <c r="AI12" s="75">
        <v>0.9</v>
      </c>
      <c r="AJ12" s="75">
        <v>1</v>
      </c>
      <c r="AK12" s="4"/>
    </row>
    <row r="13" spans="1:37" x14ac:dyDescent="0.25">
      <c r="A13">
        <v>60</v>
      </c>
      <c r="B13" s="4"/>
      <c r="C13">
        <v>12</v>
      </c>
      <c r="D13">
        <v>9</v>
      </c>
      <c r="E13">
        <v>9</v>
      </c>
      <c r="F13">
        <v>6</v>
      </c>
      <c r="G13" s="4"/>
      <c r="H13">
        <v>2</v>
      </c>
      <c r="I13">
        <v>1.5</v>
      </c>
      <c r="J13">
        <v>3</v>
      </c>
      <c r="K13" s="4"/>
      <c r="L13">
        <v>20</v>
      </c>
      <c r="M13">
        <v>0.5</v>
      </c>
      <c r="N13">
        <v>0.5</v>
      </c>
      <c r="O13">
        <v>0.5</v>
      </c>
      <c r="P13">
        <v>0.5</v>
      </c>
      <c r="Q13">
        <v>1</v>
      </c>
      <c r="R13">
        <v>1</v>
      </c>
      <c r="S13">
        <v>1</v>
      </c>
      <c r="T13">
        <v>5</v>
      </c>
      <c r="U13" s="4"/>
      <c r="V13">
        <v>11</v>
      </c>
      <c r="W13">
        <v>5</v>
      </c>
      <c r="X13">
        <v>16</v>
      </c>
      <c r="Y13" s="4"/>
      <c r="Z13" s="1">
        <v>60</v>
      </c>
      <c r="AA13" s="1">
        <v>1</v>
      </c>
      <c r="AB13" s="1">
        <v>2</v>
      </c>
      <c r="AC13" s="63"/>
      <c r="AD13" s="56">
        <v>11</v>
      </c>
      <c r="AE13" s="13">
        <v>4</v>
      </c>
      <c r="AF13" s="56">
        <v>1.76</v>
      </c>
      <c r="AG13" s="4"/>
      <c r="AH13" s="75">
        <v>6</v>
      </c>
      <c r="AI13" s="75">
        <v>0.85</v>
      </c>
      <c r="AJ13" s="75">
        <v>0.95</v>
      </c>
      <c r="AK13" s="4"/>
    </row>
    <row r="14" spans="1:37" x14ac:dyDescent="0.25">
      <c r="A14">
        <v>65</v>
      </c>
      <c r="B14" s="4"/>
      <c r="C14">
        <v>12</v>
      </c>
      <c r="D14">
        <v>12</v>
      </c>
      <c r="E14">
        <v>12</v>
      </c>
      <c r="F14">
        <v>6</v>
      </c>
      <c r="G14" s="4"/>
      <c r="H14">
        <v>2</v>
      </c>
      <c r="I14">
        <v>1.5</v>
      </c>
      <c r="J14">
        <v>3</v>
      </c>
      <c r="K14" s="4"/>
      <c r="L14">
        <v>21</v>
      </c>
      <c r="M14">
        <v>0.5</v>
      </c>
      <c r="N14">
        <v>0.5</v>
      </c>
      <c r="O14">
        <v>0.5</v>
      </c>
      <c r="P14">
        <v>0.5</v>
      </c>
      <c r="Q14">
        <v>1</v>
      </c>
      <c r="R14">
        <v>1</v>
      </c>
      <c r="S14">
        <v>1</v>
      </c>
      <c r="T14">
        <v>5</v>
      </c>
      <c r="U14" s="4"/>
      <c r="V14">
        <v>12</v>
      </c>
      <c r="W14">
        <v>5</v>
      </c>
      <c r="X14">
        <v>16</v>
      </c>
      <c r="Y14" s="4"/>
      <c r="Z14" s="1">
        <v>65</v>
      </c>
      <c r="AA14" s="1">
        <v>1</v>
      </c>
      <c r="AB14" s="1">
        <v>2</v>
      </c>
      <c r="AC14" s="63"/>
      <c r="AD14" s="56">
        <v>12</v>
      </c>
      <c r="AE14" s="13">
        <v>4</v>
      </c>
      <c r="AF14" s="56">
        <v>1.89</v>
      </c>
      <c r="AG14" s="4"/>
      <c r="AH14" s="75">
        <v>7</v>
      </c>
      <c r="AI14" s="75">
        <v>0.8</v>
      </c>
      <c r="AJ14" s="75">
        <v>0.9</v>
      </c>
      <c r="AK14" s="4"/>
    </row>
    <row r="15" spans="1:37" x14ac:dyDescent="0.25">
      <c r="A15">
        <v>70</v>
      </c>
      <c r="B15" s="4"/>
      <c r="C15">
        <v>12</v>
      </c>
      <c r="D15">
        <v>12</v>
      </c>
      <c r="E15">
        <v>12</v>
      </c>
      <c r="F15">
        <v>6</v>
      </c>
      <c r="G15" s="4"/>
      <c r="H15">
        <v>2</v>
      </c>
      <c r="I15">
        <v>1.5</v>
      </c>
      <c r="J15">
        <v>3</v>
      </c>
      <c r="K15" s="4"/>
      <c r="L15">
        <v>22</v>
      </c>
      <c r="M15">
        <v>0.5</v>
      </c>
      <c r="N15">
        <v>0.5</v>
      </c>
      <c r="O15">
        <v>0.5</v>
      </c>
      <c r="P15">
        <v>0.5</v>
      </c>
      <c r="Q15">
        <v>1</v>
      </c>
      <c r="R15">
        <v>1</v>
      </c>
      <c r="S15">
        <v>1</v>
      </c>
      <c r="T15">
        <v>5</v>
      </c>
      <c r="U15" s="4"/>
      <c r="V15">
        <v>13</v>
      </c>
      <c r="W15">
        <v>5</v>
      </c>
      <c r="X15">
        <v>16</v>
      </c>
      <c r="Y15" s="4"/>
      <c r="Z15" s="1">
        <v>70</v>
      </c>
      <c r="AA15" s="1">
        <v>1</v>
      </c>
      <c r="AB15" s="1">
        <v>2</v>
      </c>
      <c r="AC15" s="63"/>
      <c r="AD15" s="56">
        <v>13</v>
      </c>
      <c r="AE15" s="13">
        <v>4</v>
      </c>
      <c r="AF15" s="56">
        <v>2.02</v>
      </c>
      <c r="AG15" s="4"/>
      <c r="AH15" s="75">
        <v>8</v>
      </c>
      <c r="AI15" s="75">
        <v>0.75</v>
      </c>
      <c r="AJ15" s="75">
        <v>0.85</v>
      </c>
      <c r="AK15" s="4"/>
    </row>
    <row r="16" spans="1:37" x14ac:dyDescent="0.25">
      <c r="A16">
        <v>75</v>
      </c>
      <c r="B16" s="4"/>
      <c r="C16">
        <v>12</v>
      </c>
      <c r="D16">
        <v>12</v>
      </c>
      <c r="E16">
        <v>12</v>
      </c>
      <c r="F16">
        <v>6</v>
      </c>
      <c r="G16" s="4"/>
      <c r="H16">
        <v>2.5</v>
      </c>
      <c r="I16">
        <v>1.5</v>
      </c>
      <c r="J16">
        <v>3</v>
      </c>
      <c r="K16" s="4"/>
      <c r="L16">
        <v>23</v>
      </c>
      <c r="M16">
        <v>0.5</v>
      </c>
      <c r="N16">
        <v>0.5</v>
      </c>
      <c r="O16">
        <v>0.5</v>
      </c>
      <c r="P16">
        <v>0.5</v>
      </c>
      <c r="Q16">
        <v>1</v>
      </c>
      <c r="R16">
        <v>1</v>
      </c>
      <c r="S16">
        <v>1</v>
      </c>
      <c r="T16">
        <v>5</v>
      </c>
      <c r="U16" s="4"/>
      <c r="V16">
        <v>14</v>
      </c>
      <c r="W16">
        <v>5</v>
      </c>
      <c r="X16">
        <v>16</v>
      </c>
      <c r="Y16" s="4"/>
      <c r="Z16" s="1">
        <v>75</v>
      </c>
      <c r="AA16" s="1">
        <v>1</v>
      </c>
      <c r="AB16" s="1">
        <v>2</v>
      </c>
      <c r="AC16" s="63"/>
      <c r="AD16" s="56">
        <v>14</v>
      </c>
      <c r="AE16" s="13">
        <v>4</v>
      </c>
      <c r="AF16" s="56">
        <v>2.16</v>
      </c>
      <c r="AG16" s="4"/>
      <c r="AH16" s="75">
        <v>9</v>
      </c>
      <c r="AI16" s="75">
        <v>0.7</v>
      </c>
      <c r="AJ16" s="75">
        <v>0.8</v>
      </c>
      <c r="AK16" s="4"/>
    </row>
    <row r="17" spans="1:37" x14ac:dyDescent="0.25">
      <c r="A17">
        <v>80</v>
      </c>
      <c r="B17" s="4"/>
      <c r="C17">
        <v>12</v>
      </c>
      <c r="D17">
        <v>12</v>
      </c>
      <c r="E17">
        <v>12</v>
      </c>
      <c r="F17">
        <v>6</v>
      </c>
      <c r="G17" s="4"/>
      <c r="H17">
        <v>2.5</v>
      </c>
      <c r="I17">
        <v>2</v>
      </c>
      <c r="J17">
        <v>4</v>
      </c>
      <c r="K17" s="4"/>
      <c r="L17">
        <v>24</v>
      </c>
      <c r="M17">
        <v>0.5</v>
      </c>
      <c r="N17">
        <v>0.5</v>
      </c>
      <c r="O17">
        <v>0.5</v>
      </c>
      <c r="P17">
        <v>0.5</v>
      </c>
      <c r="Q17">
        <v>1</v>
      </c>
      <c r="R17">
        <v>1</v>
      </c>
      <c r="S17">
        <v>1</v>
      </c>
      <c r="T17">
        <v>5</v>
      </c>
      <c r="U17" s="4"/>
      <c r="V17">
        <v>15</v>
      </c>
      <c r="W17">
        <v>5</v>
      </c>
      <c r="X17">
        <v>16</v>
      </c>
      <c r="Y17" s="4"/>
      <c r="Z17" s="1">
        <v>80</v>
      </c>
      <c r="AA17" s="1">
        <v>1</v>
      </c>
      <c r="AB17" s="1">
        <v>2</v>
      </c>
      <c r="AC17" s="63"/>
      <c r="AD17" s="56">
        <v>15</v>
      </c>
      <c r="AE17" s="13">
        <v>4</v>
      </c>
      <c r="AF17" s="56">
        <v>2.2999999999999998</v>
      </c>
      <c r="AG17" s="4"/>
      <c r="AH17" s="75">
        <v>10</v>
      </c>
      <c r="AI17" s="75">
        <v>0.65</v>
      </c>
      <c r="AJ17" s="75">
        <v>0.75</v>
      </c>
      <c r="AK17" s="4"/>
    </row>
    <row r="18" spans="1:37" x14ac:dyDescent="0.25">
      <c r="A18">
        <v>85</v>
      </c>
      <c r="B18" s="4"/>
      <c r="C18">
        <v>12</v>
      </c>
      <c r="D18">
        <v>12</v>
      </c>
      <c r="E18">
        <v>12</v>
      </c>
      <c r="F18">
        <v>6</v>
      </c>
      <c r="G18" s="4"/>
      <c r="H18">
        <v>2.5</v>
      </c>
      <c r="I18">
        <v>2</v>
      </c>
      <c r="J18">
        <v>4</v>
      </c>
      <c r="K18" s="4"/>
      <c r="L18">
        <v>25</v>
      </c>
      <c r="M18">
        <v>0.5</v>
      </c>
      <c r="N18">
        <v>0.5</v>
      </c>
      <c r="O18">
        <v>0.5</v>
      </c>
      <c r="P18">
        <v>0.5</v>
      </c>
      <c r="Q18">
        <v>1</v>
      </c>
      <c r="R18">
        <v>1</v>
      </c>
      <c r="S18">
        <v>1</v>
      </c>
      <c r="T18">
        <v>5</v>
      </c>
      <c r="U18" s="4"/>
      <c r="V18">
        <v>16</v>
      </c>
      <c r="W18">
        <v>5</v>
      </c>
      <c r="X18">
        <v>16</v>
      </c>
      <c r="Y18" s="4"/>
      <c r="Z18" s="1">
        <v>85</v>
      </c>
      <c r="AA18" s="1">
        <v>1</v>
      </c>
      <c r="AB18" s="1">
        <v>2</v>
      </c>
      <c r="AC18" s="63"/>
      <c r="AD18" s="56">
        <v>16</v>
      </c>
      <c r="AE18" s="13">
        <v>4</v>
      </c>
      <c r="AF18" s="56">
        <v>2.44</v>
      </c>
      <c r="AG18" s="4"/>
      <c r="AH18" s="4"/>
      <c r="AI18" s="4"/>
      <c r="AJ18" s="4"/>
      <c r="AK18" s="4"/>
    </row>
    <row r="19" spans="1:37" x14ac:dyDescent="0.25">
      <c r="A19">
        <v>90</v>
      </c>
      <c r="B19" s="4"/>
      <c r="C19">
        <v>12</v>
      </c>
      <c r="D19">
        <v>12</v>
      </c>
      <c r="E19">
        <v>12</v>
      </c>
      <c r="F19">
        <v>6</v>
      </c>
      <c r="G19" s="4"/>
      <c r="H19">
        <v>3</v>
      </c>
      <c r="I19">
        <v>2</v>
      </c>
      <c r="J19">
        <v>4</v>
      </c>
      <c r="K19" s="4"/>
      <c r="L19">
        <v>26</v>
      </c>
      <c r="M19">
        <v>0.5</v>
      </c>
      <c r="N19">
        <v>0.5</v>
      </c>
      <c r="O19">
        <v>0.5</v>
      </c>
      <c r="P19">
        <v>0.5</v>
      </c>
      <c r="Q19">
        <v>1</v>
      </c>
      <c r="R19">
        <v>1</v>
      </c>
      <c r="S19">
        <v>1</v>
      </c>
      <c r="T19">
        <v>5</v>
      </c>
      <c r="U19" s="4"/>
      <c r="V19">
        <v>17</v>
      </c>
      <c r="W19">
        <v>5</v>
      </c>
      <c r="X19">
        <v>16</v>
      </c>
      <c r="Y19" s="4"/>
      <c r="Z19" s="1">
        <v>90</v>
      </c>
      <c r="AA19" s="1">
        <v>2</v>
      </c>
      <c r="AB19" s="1">
        <v>4</v>
      </c>
      <c r="AC19" s="63"/>
      <c r="AD19" s="56">
        <v>17</v>
      </c>
      <c r="AE19" s="13">
        <v>4</v>
      </c>
      <c r="AF19" s="56">
        <v>2.58</v>
      </c>
      <c r="AG19" s="4"/>
    </row>
    <row r="20" spans="1:37" x14ac:dyDescent="0.25">
      <c r="A20">
        <v>95</v>
      </c>
      <c r="B20" s="4"/>
      <c r="C20">
        <v>12</v>
      </c>
      <c r="D20">
        <v>12</v>
      </c>
      <c r="E20">
        <v>12</v>
      </c>
      <c r="F20">
        <v>6</v>
      </c>
      <c r="G20" s="4"/>
      <c r="H20">
        <v>3</v>
      </c>
      <c r="I20">
        <v>2</v>
      </c>
      <c r="J20">
        <v>4</v>
      </c>
      <c r="K20" s="4"/>
      <c r="L20">
        <v>27</v>
      </c>
      <c r="M20">
        <v>0.5</v>
      </c>
      <c r="N20">
        <v>0.5</v>
      </c>
      <c r="O20">
        <v>0.5</v>
      </c>
      <c r="P20">
        <v>0.5</v>
      </c>
      <c r="Q20">
        <v>1</v>
      </c>
      <c r="R20">
        <v>1</v>
      </c>
      <c r="S20">
        <v>1</v>
      </c>
      <c r="T20">
        <v>5</v>
      </c>
      <c r="U20" s="4"/>
      <c r="V20">
        <v>18</v>
      </c>
      <c r="W20">
        <v>5</v>
      </c>
      <c r="X20">
        <v>16</v>
      </c>
      <c r="Y20" s="4"/>
      <c r="Z20" s="1">
        <v>95</v>
      </c>
      <c r="AA20" s="1">
        <v>2</v>
      </c>
      <c r="AB20" s="1">
        <v>4</v>
      </c>
      <c r="AC20" s="63"/>
      <c r="AD20" s="56">
        <v>18</v>
      </c>
      <c r="AE20" s="13">
        <v>5</v>
      </c>
      <c r="AF20" s="56">
        <v>2.72</v>
      </c>
      <c r="AG20" s="4"/>
    </row>
    <row r="21" spans="1:37" x14ac:dyDescent="0.25">
      <c r="A21">
        <v>100</v>
      </c>
      <c r="B21" s="4"/>
      <c r="C21">
        <v>12</v>
      </c>
      <c r="D21">
        <v>12</v>
      </c>
      <c r="E21">
        <v>12</v>
      </c>
      <c r="F21">
        <v>6</v>
      </c>
      <c r="G21" s="4"/>
      <c r="H21">
        <v>3</v>
      </c>
      <c r="I21">
        <v>2</v>
      </c>
      <c r="J21">
        <v>4</v>
      </c>
      <c r="K21" s="4"/>
      <c r="L21">
        <v>28</v>
      </c>
      <c r="M21">
        <v>0.5</v>
      </c>
      <c r="N21">
        <v>0.5</v>
      </c>
      <c r="O21">
        <v>0.5</v>
      </c>
      <c r="P21">
        <v>0.5</v>
      </c>
      <c r="Q21">
        <v>1</v>
      </c>
      <c r="R21">
        <v>1</v>
      </c>
      <c r="S21">
        <v>1</v>
      </c>
      <c r="T21">
        <v>5</v>
      </c>
      <c r="U21" s="4"/>
      <c r="V21">
        <v>19</v>
      </c>
      <c r="W21">
        <v>5</v>
      </c>
      <c r="X21">
        <v>16</v>
      </c>
      <c r="Y21" s="4"/>
      <c r="Z21" s="1">
        <v>100</v>
      </c>
      <c r="AA21" s="1">
        <v>2</v>
      </c>
      <c r="AB21" s="1">
        <v>4</v>
      </c>
      <c r="AC21" s="63"/>
      <c r="AD21" s="56">
        <v>19</v>
      </c>
      <c r="AE21" s="13">
        <v>5</v>
      </c>
      <c r="AF21" s="56">
        <v>2.86</v>
      </c>
      <c r="AG21" s="4"/>
    </row>
    <row r="22" spans="1:37" x14ac:dyDescent="0.25">
      <c r="A22">
        <v>105</v>
      </c>
      <c r="B22" s="4"/>
      <c r="C22">
        <v>18</v>
      </c>
      <c r="D22">
        <v>18</v>
      </c>
      <c r="E22">
        <v>18</v>
      </c>
      <c r="F22">
        <v>8</v>
      </c>
      <c r="G22" s="4"/>
      <c r="H22">
        <v>3</v>
      </c>
      <c r="I22">
        <v>2.5</v>
      </c>
      <c r="J22">
        <v>5</v>
      </c>
      <c r="K22" s="4"/>
      <c r="L22">
        <v>29</v>
      </c>
      <c r="M22">
        <v>0.5</v>
      </c>
      <c r="N22">
        <v>0.5</v>
      </c>
      <c r="O22">
        <v>0.5</v>
      </c>
      <c r="P22">
        <v>0.5</v>
      </c>
      <c r="Q22">
        <v>1</v>
      </c>
      <c r="R22">
        <v>1</v>
      </c>
      <c r="S22">
        <v>1</v>
      </c>
      <c r="T22">
        <v>5</v>
      </c>
      <c r="U22" s="4"/>
      <c r="V22">
        <v>20</v>
      </c>
      <c r="W22">
        <v>2</v>
      </c>
      <c r="X22">
        <v>12</v>
      </c>
      <c r="Y22" s="4"/>
      <c r="Z22" s="1">
        <v>105</v>
      </c>
      <c r="AA22" s="13">
        <v>2</v>
      </c>
      <c r="AB22" s="13">
        <v>4</v>
      </c>
      <c r="AC22" s="62"/>
      <c r="AD22" s="56">
        <v>20</v>
      </c>
      <c r="AE22" s="13">
        <v>5</v>
      </c>
      <c r="AF22" s="56">
        <v>3</v>
      </c>
      <c r="AG22" s="4"/>
    </row>
    <row r="23" spans="1:37" x14ac:dyDescent="0.25">
      <c r="A23">
        <v>110</v>
      </c>
      <c r="B23" s="4"/>
      <c r="C23">
        <v>18</v>
      </c>
      <c r="D23">
        <v>18</v>
      </c>
      <c r="E23">
        <v>18</v>
      </c>
      <c r="F23">
        <v>8</v>
      </c>
      <c r="G23" s="4"/>
      <c r="H23">
        <v>3.5</v>
      </c>
      <c r="I23">
        <v>2.5</v>
      </c>
      <c r="J23">
        <v>5</v>
      </c>
      <c r="K23" s="4"/>
      <c r="L23">
        <v>30</v>
      </c>
      <c r="M23">
        <v>1</v>
      </c>
      <c r="N23">
        <v>1</v>
      </c>
      <c r="O23">
        <v>0.5</v>
      </c>
      <c r="P23">
        <v>0.5</v>
      </c>
      <c r="Q23">
        <v>1.5</v>
      </c>
      <c r="R23">
        <v>2</v>
      </c>
      <c r="S23">
        <v>1.5</v>
      </c>
      <c r="T23">
        <v>5</v>
      </c>
      <c r="U23" s="4"/>
      <c r="V23">
        <v>21</v>
      </c>
      <c r="W23">
        <v>2</v>
      </c>
      <c r="X23">
        <v>12</v>
      </c>
      <c r="Y23" s="4"/>
      <c r="Z23" s="1">
        <v>110</v>
      </c>
      <c r="AA23" s="13">
        <v>2</v>
      </c>
      <c r="AB23" s="13">
        <v>4</v>
      </c>
      <c r="AC23" s="62"/>
      <c r="AD23" s="56">
        <v>21</v>
      </c>
      <c r="AE23" s="13">
        <v>5</v>
      </c>
      <c r="AF23" s="56">
        <v>3.15</v>
      </c>
      <c r="AG23" s="4"/>
    </row>
    <row r="24" spans="1:37" x14ac:dyDescent="0.25">
      <c r="A24">
        <v>115</v>
      </c>
      <c r="B24" s="4"/>
      <c r="C24">
        <v>18</v>
      </c>
      <c r="D24">
        <v>18</v>
      </c>
      <c r="E24">
        <v>18</v>
      </c>
      <c r="F24">
        <v>8</v>
      </c>
      <c r="G24" s="4"/>
      <c r="H24">
        <v>3.5</v>
      </c>
      <c r="I24">
        <v>2.5</v>
      </c>
      <c r="J24">
        <v>5</v>
      </c>
      <c r="K24" s="4"/>
      <c r="L24">
        <v>31</v>
      </c>
      <c r="M24">
        <v>1</v>
      </c>
      <c r="N24">
        <v>1</v>
      </c>
      <c r="O24">
        <v>0.5</v>
      </c>
      <c r="P24">
        <v>0.5</v>
      </c>
      <c r="Q24">
        <v>1.5</v>
      </c>
      <c r="R24">
        <v>2</v>
      </c>
      <c r="S24">
        <v>1.5</v>
      </c>
      <c r="T24">
        <v>5</v>
      </c>
      <c r="U24" s="4"/>
      <c r="V24">
        <v>22</v>
      </c>
      <c r="W24">
        <v>2</v>
      </c>
      <c r="X24">
        <v>12</v>
      </c>
      <c r="Y24" s="4"/>
      <c r="Z24" s="1">
        <v>115</v>
      </c>
      <c r="AA24" s="13">
        <v>4</v>
      </c>
      <c r="AB24" s="13">
        <v>8</v>
      </c>
      <c r="AC24" s="62"/>
      <c r="AD24" s="56">
        <v>22</v>
      </c>
      <c r="AE24" s="13">
        <v>5</v>
      </c>
      <c r="AF24" s="56">
        <v>3.29</v>
      </c>
      <c r="AG24" s="4"/>
    </row>
    <row r="25" spans="1:37" x14ac:dyDescent="0.25">
      <c r="A25">
        <v>120</v>
      </c>
      <c r="B25" s="4"/>
      <c r="C25">
        <v>18</v>
      </c>
      <c r="D25">
        <v>18</v>
      </c>
      <c r="E25">
        <v>18</v>
      </c>
      <c r="F25">
        <v>8</v>
      </c>
      <c r="G25" s="4"/>
      <c r="H25">
        <v>3.5</v>
      </c>
      <c r="I25">
        <v>2.5</v>
      </c>
      <c r="J25">
        <v>5</v>
      </c>
      <c r="K25" s="4"/>
      <c r="L25">
        <v>32</v>
      </c>
      <c r="M25">
        <v>1</v>
      </c>
      <c r="N25">
        <v>1</v>
      </c>
      <c r="O25">
        <v>0.5</v>
      </c>
      <c r="P25">
        <v>0.5</v>
      </c>
      <c r="Q25">
        <v>1.5</v>
      </c>
      <c r="R25">
        <v>2</v>
      </c>
      <c r="S25">
        <v>1.5</v>
      </c>
      <c r="T25">
        <v>5</v>
      </c>
      <c r="U25" s="4"/>
      <c r="V25">
        <v>23</v>
      </c>
      <c r="W25">
        <v>2</v>
      </c>
      <c r="X25">
        <v>12</v>
      </c>
      <c r="Y25" s="4"/>
      <c r="Z25" s="1">
        <v>120</v>
      </c>
      <c r="AA25" s="13">
        <v>4</v>
      </c>
      <c r="AB25" s="13">
        <v>8</v>
      </c>
      <c r="AC25" s="62"/>
      <c r="AD25" s="56">
        <v>23</v>
      </c>
      <c r="AE25" s="13">
        <v>5</v>
      </c>
      <c r="AF25" s="56">
        <v>3.44</v>
      </c>
      <c r="AG25" s="4"/>
    </row>
    <row r="26" spans="1:37" x14ac:dyDescent="0.25">
      <c r="A26">
        <v>125</v>
      </c>
      <c r="B26" s="4"/>
      <c r="C26">
        <v>18</v>
      </c>
      <c r="D26">
        <v>18</v>
      </c>
      <c r="E26">
        <v>18</v>
      </c>
      <c r="F26">
        <v>8</v>
      </c>
      <c r="G26" s="4"/>
      <c r="H26">
        <v>4</v>
      </c>
      <c r="I26">
        <v>2.5</v>
      </c>
      <c r="J26">
        <v>5</v>
      </c>
      <c r="K26" s="4"/>
      <c r="L26">
        <v>33</v>
      </c>
      <c r="M26">
        <v>1</v>
      </c>
      <c r="N26">
        <v>1</v>
      </c>
      <c r="O26">
        <v>0.5</v>
      </c>
      <c r="P26">
        <v>0.5</v>
      </c>
      <c r="Q26">
        <v>1.5</v>
      </c>
      <c r="R26">
        <v>2</v>
      </c>
      <c r="S26">
        <v>1.5</v>
      </c>
      <c r="T26">
        <v>5</v>
      </c>
      <c r="U26" s="4"/>
      <c r="V26">
        <v>24</v>
      </c>
      <c r="W26">
        <v>2</v>
      </c>
      <c r="X26">
        <v>12</v>
      </c>
      <c r="Y26" s="4"/>
      <c r="Z26" s="1">
        <v>125</v>
      </c>
      <c r="AA26" s="13">
        <v>4</v>
      </c>
      <c r="AB26" s="13">
        <v>8</v>
      </c>
      <c r="AC26" s="62"/>
      <c r="AD26" s="56">
        <v>24</v>
      </c>
      <c r="AE26" s="13">
        <v>5</v>
      </c>
      <c r="AF26" s="56">
        <v>3.59</v>
      </c>
      <c r="AG26" s="4"/>
    </row>
    <row r="27" spans="1:37" x14ac:dyDescent="0.25">
      <c r="A27">
        <v>130</v>
      </c>
      <c r="B27" s="4"/>
      <c r="C27">
        <v>18</v>
      </c>
      <c r="D27">
        <v>18</v>
      </c>
      <c r="E27">
        <v>18</v>
      </c>
      <c r="F27">
        <v>8</v>
      </c>
      <c r="G27" s="4"/>
      <c r="H27">
        <v>4</v>
      </c>
      <c r="I27">
        <v>3</v>
      </c>
      <c r="J27">
        <v>5</v>
      </c>
      <c r="K27" s="4"/>
      <c r="L27">
        <v>34</v>
      </c>
      <c r="M27">
        <v>1</v>
      </c>
      <c r="N27">
        <v>1</v>
      </c>
      <c r="O27">
        <v>0.5</v>
      </c>
      <c r="P27">
        <v>0.5</v>
      </c>
      <c r="Q27">
        <v>1.5</v>
      </c>
      <c r="R27">
        <v>2</v>
      </c>
      <c r="S27">
        <v>1.5</v>
      </c>
      <c r="T27">
        <v>5</v>
      </c>
      <c r="U27" s="4"/>
      <c r="V27">
        <v>25</v>
      </c>
      <c r="W27">
        <v>2</v>
      </c>
      <c r="X27">
        <v>12</v>
      </c>
      <c r="Y27" s="4"/>
      <c r="Z27" s="1">
        <v>130</v>
      </c>
      <c r="AA27" s="13">
        <v>5</v>
      </c>
      <c r="AB27" s="13">
        <v>10</v>
      </c>
      <c r="AC27" s="62"/>
      <c r="AD27" s="56">
        <v>25</v>
      </c>
      <c r="AE27" s="13">
        <v>6</v>
      </c>
      <c r="AF27" s="56">
        <v>3.74</v>
      </c>
      <c r="AG27" s="4"/>
    </row>
    <row r="28" spans="1:37" x14ac:dyDescent="0.25">
      <c r="A28">
        <v>135</v>
      </c>
      <c r="B28" s="4"/>
      <c r="C28">
        <v>18</v>
      </c>
      <c r="D28">
        <v>18</v>
      </c>
      <c r="E28">
        <v>18</v>
      </c>
      <c r="F28">
        <v>8</v>
      </c>
      <c r="G28" s="4"/>
      <c r="H28">
        <v>4</v>
      </c>
      <c r="I28">
        <v>3</v>
      </c>
      <c r="J28">
        <v>5</v>
      </c>
      <c r="K28" s="4"/>
      <c r="L28">
        <v>35</v>
      </c>
      <c r="M28">
        <v>1</v>
      </c>
      <c r="N28">
        <v>1</v>
      </c>
      <c r="O28">
        <v>0.5</v>
      </c>
      <c r="P28">
        <v>0.5</v>
      </c>
      <c r="Q28">
        <v>1.5</v>
      </c>
      <c r="R28">
        <v>2</v>
      </c>
      <c r="S28">
        <v>1.5</v>
      </c>
      <c r="T28">
        <v>5</v>
      </c>
      <c r="U28" s="4"/>
      <c r="V28">
        <v>26</v>
      </c>
      <c r="W28">
        <v>2</v>
      </c>
      <c r="X28">
        <v>12</v>
      </c>
      <c r="Y28" s="4"/>
      <c r="Z28" s="1">
        <v>135</v>
      </c>
      <c r="AA28" s="13">
        <v>5</v>
      </c>
      <c r="AB28" s="13">
        <v>10</v>
      </c>
      <c r="AC28" s="62"/>
      <c r="AD28" s="56">
        <v>26</v>
      </c>
      <c r="AE28" s="13">
        <v>6</v>
      </c>
      <c r="AF28" s="56">
        <v>3.89</v>
      </c>
      <c r="AG28" s="4"/>
    </row>
    <row r="29" spans="1:37" x14ac:dyDescent="0.25">
      <c r="A29">
        <v>140</v>
      </c>
      <c r="B29" s="4"/>
      <c r="C29">
        <v>18</v>
      </c>
      <c r="D29">
        <v>18</v>
      </c>
      <c r="E29">
        <v>18</v>
      </c>
      <c r="F29">
        <v>8</v>
      </c>
      <c r="G29" s="4"/>
      <c r="H29">
        <v>4</v>
      </c>
      <c r="I29">
        <v>3</v>
      </c>
      <c r="J29">
        <v>5</v>
      </c>
      <c r="K29" s="4"/>
      <c r="L29">
        <v>36</v>
      </c>
      <c r="M29">
        <v>1</v>
      </c>
      <c r="N29">
        <v>1</v>
      </c>
      <c r="O29">
        <v>0.5</v>
      </c>
      <c r="P29">
        <v>0.5</v>
      </c>
      <c r="Q29">
        <v>1.5</v>
      </c>
      <c r="R29">
        <v>2</v>
      </c>
      <c r="S29">
        <v>1.5</v>
      </c>
      <c r="T29">
        <v>5</v>
      </c>
      <c r="U29" s="4"/>
      <c r="V29">
        <v>27</v>
      </c>
      <c r="W29">
        <v>2</v>
      </c>
      <c r="X29">
        <v>12</v>
      </c>
      <c r="Y29" s="4"/>
      <c r="Z29" s="1">
        <v>140</v>
      </c>
      <c r="AA29" s="13">
        <v>5</v>
      </c>
      <c r="AB29" s="13">
        <v>10</v>
      </c>
      <c r="AC29" s="62"/>
      <c r="AD29" s="56">
        <v>27</v>
      </c>
      <c r="AE29" s="13">
        <v>6</v>
      </c>
      <c r="AF29" s="56">
        <v>4.04</v>
      </c>
      <c r="AG29" s="4"/>
    </row>
    <row r="30" spans="1:37" x14ac:dyDescent="0.25">
      <c r="A30">
        <v>145</v>
      </c>
      <c r="B30" s="4"/>
      <c r="C30">
        <v>18</v>
      </c>
      <c r="D30">
        <v>18</v>
      </c>
      <c r="E30">
        <v>18</v>
      </c>
      <c r="F30">
        <v>8</v>
      </c>
      <c r="G30" s="4"/>
      <c r="H30">
        <v>4.5</v>
      </c>
      <c r="I30">
        <v>3</v>
      </c>
      <c r="J30">
        <v>5</v>
      </c>
      <c r="K30" s="4"/>
      <c r="L30">
        <v>37</v>
      </c>
      <c r="M30">
        <v>1</v>
      </c>
      <c r="N30">
        <v>1</v>
      </c>
      <c r="O30">
        <v>0.5</v>
      </c>
      <c r="P30">
        <v>0.5</v>
      </c>
      <c r="Q30">
        <v>1.5</v>
      </c>
      <c r="R30">
        <v>2</v>
      </c>
      <c r="S30">
        <v>1.5</v>
      </c>
      <c r="T30">
        <v>5</v>
      </c>
      <c r="U30" s="4"/>
      <c r="V30">
        <v>28</v>
      </c>
      <c r="W30">
        <v>2</v>
      </c>
      <c r="X30">
        <v>12</v>
      </c>
      <c r="Y30" s="4"/>
      <c r="Z30" s="1">
        <v>145</v>
      </c>
      <c r="AA30" s="13">
        <v>5</v>
      </c>
      <c r="AB30" s="13">
        <v>10</v>
      </c>
      <c r="AC30" s="62"/>
      <c r="AD30" s="56">
        <v>28</v>
      </c>
      <c r="AE30" s="13">
        <v>6</v>
      </c>
      <c r="AF30" s="56">
        <v>4.1900000000000004</v>
      </c>
      <c r="AG30" s="4"/>
    </row>
    <row r="31" spans="1:37" x14ac:dyDescent="0.25">
      <c r="A31">
        <v>150</v>
      </c>
      <c r="B31" s="4"/>
      <c r="C31">
        <v>18</v>
      </c>
      <c r="D31">
        <v>18</v>
      </c>
      <c r="E31">
        <v>18</v>
      </c>
      <c r="F31">
        <v>8</v>
      </c>
      <c r="G31" s="4"/>
      <c r="H31">
        <v>4.5</v>
      </c>
      <c r="I31">
        <v>3</v>
      </c>
      <c r="J31">
        <v>5</v>
      </c>
      <c r="K31" s="4"/>
      <c r="L31">
        <v>38</v>
      </c>
      <c r="M31">
        <v>1</v>
      </c>
      <c r="N31">
        <v>1</v>
      </c>
      <c r="O31">
        <v>0.5</v>
      </c>
      <c r="P31">
        <v>0.5</v>
      </c>
      <c r="Q31">
        <v>1.5</v>
      </c>
      <c r="R31">
        <v>2</v>
      </c>
      <c r="S31">
        <v>1.5</v>
      </c>
      <c r="T31">
        <v>5</v>
      </c>
      <c r="U31" s="4"/>
      <c r="V31">
        <v>29</v>
      </c>
      <c r="W31">
        <v>2</v>
      </c>
      <c r="X31">
        <v>12</v>
      </c>
      <c r="Y31" s="4"/>
      <c r="Z31" s="1">
        <v>150</v>
      </c>
      <c r="AA31" s="13">
        <v>5</v>
      </c>
      <c r="AB31" s="13">
        <v>10</v>
      </c>
      <c r="AC31" s="62"/>
      <c r="AD31" s="56">
        <v>29</v>
      </c>
      <c r="AE31" s="13">
        <v>6</v>
      </c>
      <c r="AF31" s="56">
        <v>4.33</v>
      </c>
      <c r="AG31" s="4"/>
    </row>
    <row r="32" spans="1:37" x14ac:dyDescent="0.25">
      <c r="A32">
        <v>155</v>
      </c>
      <c r="B32" s="4"/>
      <c r="C32">
        <v>24</v>
      </c>
      <c r="D32">
        <v>24</v>
      </c>
      <c r="E32">
        <v>24</v>
      </c>
      <c r="F32">
        <v>8</v>
      </c>
      <c r="G32" s="4"/>
      <c r="H32" s="4"/>
      <c r="I32" s="4"/>
      <c r="J32" s="4"/>
      <c r="K32" s="4"/>
      <c r="L32">
        <v>39</v>
      </c>
      <c r="M32">
        <v>1</v>
      </c>
      <c r="N32">
        <v>1</v>
      </c>
      <c r="O32">
        <v>0.5</v>
      </c>
      <c r="P32">
        <v>0.5</v>
      </c>
      <c r="Q32">
        <v>1.5</v>
      </c>
      <c r="R32">
        <v>2</v>
      </c>
      <c r="S32">
        <v>1.5</v>
      </c>
      <c r="T32">
        <v>5</v>
      </c>
      <c r="U32" s="4"/>
      <c r="V32">
        <v>30</v>
      </c>
      <c r="W32">
        <v>2</v>
      </c>
      <c r="X32">
        <v>12</v>
      </c>
      <c r="Y32" s="4"/>
      <c r="Z32" s="4"/>
      <c r="AA32" s="4"/>
      <c r="AB32" s="4"/>
      <c r="AC32" s="4"/>
      <c r="AD32" s="56">
        <v>30</v>
      </c>
      <c r="AE32" s="56">
        <v>6</v>
      </c>
      <c r="AF32" s="56">
        <v>4.4800000000000004</v>
      </c>
      <c r="AG32" s="4"/>
    </row>
    <row r="33" spans="1:33" x14ac:dyDescent="0.25">
      <c r="A33">
        <v>160</v>
      </c>
      <c r="B33" s="4"/>
      <c r="C33">
        <v>24</v>
      </c>
      <c r="D33">
        <v>24</v>
      </c>
      <c r="E33">
        <v>24</v>
      </c>
      <c r="F33">
        <v>8</v>
      </c>
      <c r="G33" s="4"/>
      <c r="K33" s="4"/>
      <c r="L33">
        <v>40</v>
      </c>
      <c r="M33">
        <v>1</v>
      </c>
      <c r="N33">
        <v>1</v>
      </c>
      <c r="O33">
        <v>0.5</v>
      </c>
      <c r="P33">
        <v>0.5</v>
      </c>
      <c r="Q33">
        <v>1.5</v>
      </c>
      <c r="R33">
        <v>2</v>
      </c>
      <c r="S33">
        <v>1.5</v>
      </c>
      <c r="T33">
        <v>5</v>
      </c>
      <c r="U33" s="4"/>
      <c r="V33">
        <v>31</v>
      </c>
      <c r="W33">
        <v>2</v>
      </c>
      <c r="X33">
        <v>12</v>
      </c>
      <c r="Y33" s="4"/>
      <c r="AC33" s="4"/>
      <c r="AD33" s="56">
        <v>31</v>
      </c>
      <c r="AE33" s="56">
        <v>6</v>
      </c>
      <c r="AF33" s="56">
        <v>4.63</v>
      </c>
      <c r="AG33" s="4"/>
    </row>
    <row r="34" spans="1:33" x14ac:dyDescent="0.25">
      <c r="A34">
        <v>165</v>
      </c>
      <c r="B34" s="4"/>
      <c r="C34">
        <v>24</v>
      </c>
      <c r="D34">
        <v>24</v>
      </c>
      <c r="E34">
        <v>24</v>
      </c>
      <c r="F34">
        <v>8</v>
      </c>
      <c r="G34" s="4"/>
      <c r="K34" s="4"/>
      <c r="L34">
        <v>41</v>
      </c>
      <c r="M34">
        <v>1</v>
      </c>
      <c r="N34">
        <v>1</v>
      </c>
      <c r="O34">
        <v>0.5</v>
      </c>
      <c r="P34">
        <v>0.5</v>
      </c>
      <c r="Q34">
        <v>1.5</v>
      </c>
      <c r="R34">
        <v>2</v>
      </c>
      <c r="S34">
        <v>1.5</v>
      </c>
      <c r="T34">
        <v>5</v>
      </c>
      <c r="U34" s="4"/>
      <c r="V34">
        <v>32</v>
      </c>
      <c r="W34">
        <v>2</v>
      </c>
      <c r="X34">
        <v>12</v>
      </c>
      <c r="Y34" s="4"/>
      <c r="AC34" s="4"/>
      <c r="AD34" s="56">
        <v>32</v>
      </c>
      <c r="AE34" s="56">
        <v>6</v>
      </c>
      <c r="AF34" s="56">
        <v>4.78</v>
      </c>
      <c r="AG34" s="4"/>
    </row>
    <row r="35" spans="1:33" x14ac:dyDescent="0.25">
      <c r="A35">
        <v>170</v>
      </c>
      <c r="B35" s="4"/>
      <c r="C35">
        <v>24</v>
      </c>
      <c r="D35">
        <v>24</v>
      </c>
      <c r="E35">
        <v>24</v>
      </c>
      <c r="F35">
        <v>8</v>
      </c>
      <c r="G35" s="4"/>
      <c r="K35" s="4"/>
      <c r="L35">
        <v>42</v>
      </c>
      <c r="M35">
        <v>1</v>
      </c>
      <c r="N35">
        <v>1</v>
      </c>
      <c r="O35">
        <v>0.5</v>
      </c>
      <c r="P35">
        <v>0.5</v>
      </c>
      <c r="Q35">
        <v>1.5</v>
      </c>
      <c r="R35">
        <v>2</v>
      </c>
      <c r="S35">
        <v>1.5</v>
      </c>
      <c r="T35">
        <v>5</v>
      </c>
      <c r="U35" s="4"/>
      <c r="V35">
        <v>33</v>
      </c>
      <c r="W35">
        <v>2</v>
      </c>
      <c r="X35">
        <v>12</v>
      </c>
      <c r="Y35" s="4"/>
      <c r="AC35" s="4"/>
      <c r="AD35" s="56">
        <v>33</v>
      </c>
      <c r="AE35" s="56">
        <v>6</v>
      </c>
      <c r="AF35" s="56">
        <v>4.93</v>
      </c>
      <c r="AG35" s="4"/>
    </row>
    <row r="36" spans="1:33" x14ac:dyDescent="0.25">
      <c r="A36">
        <v>175</v>
      </c>
      <c r="B36" s="4"/>
      <c r="C36">
        <v>24</v>
      </c>
      <c r="D36">
        <v>24</v>
      </c>
      <c r="E36">
        <v>24</v>
      </c>
      <c r="F36">
        <v>8</v>
      </c>
      <c r="G36" s="4"/>
      <c r="K36" s="4"/>
      <c r="L36">
        <v>43</v>
      </c>
      <c r="M36">
        <v>1</v>
      </c>
      <c r="N36">
        <v>1</v>
      </c>
      <c r="O36">
        <v>0.5</v>
      </c>
      <c r="P36">
        <v>0.5</v>
      </c>
      <c r="Q36">
        <v>1.5</v>
      </c>
      <c r="R36">
        <v>2</v>
      </c>
      <c r="S36">
        <v>1.5</v>
      </c>
      <c r="T36">
        <v>5</v>
      </c>
      <c r="U36" s="4"/>
      <c r="V36">
        <v>34</v>
      </c>
      <c r="W36">
        <v>2</v>
      </c>
      <c r="X36">
        <v>12</v>
      </c>
      <c r="Y36" s="4"/>
      <c r="AC36" s="4"/>
      <c r="AD36" s="56">
        <v>34</v>
      </c>
      <c r="AE36" s="56">
        <v>6</v>
      </c>
      <c r="AF36" s="56">
        <v>5.07</v>
      </c>
      <c r="AG36" s="4"/>
    </row>
    <row r="37" spans="1:33" x14ac:dyDescent="0.25">
      <c r="A37">
        <v>180</v>
      </c>
      <c r="B37" s="4"/>
      <c r="C37">
        <v>24</v>
      </c>
      <c r="D37">
        <v>24</v>
      </c>
      <c r="E37">
        <v>24</v>
      </c>
      <c r="F37">
        <v>8</v>
      </c>
      <c r="G37" s="4"/>
      <c r="K37" s="4"/>
      <c r="L37">
        <v>44</v>
      </c>
      <c r="M37">
        <v>1</v>
      </c>
      <c r="N37">
        <v>1</v>
      </c>
      <c r="O37">
        <v>0.5</v>
      </c>
      <c r="P37">
        <v>0.5</v>
      </c>
      <c r="Q37">
        <v>1.5</v>
      </c>
      <c r="R37">
        <v>2</v>
      </c>
      <c r="S37">
        <v>1.5</v>
      </c>
      <c r="T37">
        <v>5</v>
      </c>
      <c r="U37" s="4"/>
      <c r="V37">
        <v>35</v>
      </c>
      <c r="W37">
        <v>2</v>
      </c>
      <c r="X37">
        <v>12</v>
      </c>
      <c r="Y37" s="4"/>
      <c r="AC37" s="4"/>
      <c r="AD37" s="56">
        <v>35</v>
      </c>
      <c r="AE37" s="56">
        <v>7</v>
      </c>
      <c r="AF37" s="56">
        <v>5.22</v>
      </c>
      <c r="AG37" s="4"/>
    </row>
    <row r="38" spans="1:33" x14ac:dyDescent="0.25">
      <c r="A38">
        <v>185</v>
      </c>
      <c r="B38" s="4"/>
      <c r="C38">
        <v>24</v>
      </c>
      <c r="D38">
        <v>24</v>
      </c>
      <c r="E38">
        <v>24</v>
      </c>
      <c r="F38">
        <v>8</v>
      </c>
      <c r="G38" s="4"/>
      <c r="K38" s="4"/>
      <c r="L38">
        <v>45</v>
      </c>
      <c r="M38">
        <v>1</v>
      </c>
      <c r="N38">
        <v>1</v>
      </c>
      <c r="O38">
        <v>0.5</v>
      </c>
      <c r="P38">
        <v>0.5</v>
      </c>
      <c r="Q38">
        <v>1.5</v>
      </c>
      <c r="R38">
        <v>2</v>
      </c>
      <c r="S38">
        <v>1.5</v>
      </c>
      <c r="T38">
        <v>5</v>
      </c>
      <c r="U38" s="4"/>
      <c r="V38">
        <v>36</v>
      </c>
      <c r="W38">
        <v>2</v>
      </c>
      <c r="X38">
        <v>12</v>
      </c>
      <c r="Y38" s="4"/>
      <c r="AC38" s="4"/>
      <c r="AD38" s="56">
        <v>36</v>
      </c>
      <c r="AE38" s="56">
        <v>7</v>
      </c>
      <c r="AF38" s="56">
        <v>5.37</v>
      </c>
      <c r="AG38" s="4"/>
    </row>
    <row r="39" spans="1:33" x14ac:dyDescent="0.25">
      <c r="A39">
        <v>190</v>
      </c>
      <c r="B39" s="4"/>
      <c r="C39">
        <v>24</v>
      </c>
      <c r="D39">
        <v>24</v>
      </c>
      <c r="E39">
        <v>24</v>
      </c>
      <c r="F39">
        <v>8</v>
      </c>
      <c r="G39" s="4"/>
      <c r="K39" s="4"/>
      <c r="L39">
        <v>46</v>
      </c>
      <c r="M39">
        <v>1</v>
      </c>
      <c r="N39">
        <v>1</v>
      </c>
      <c r="O39">
        <v>0.5</v>
      </c>
      <c r="P39">
        <v>0.5</v>
      </c>
      <c r="Q39">
        <v>1.5</v>
      </c>
      <c r="R39">
        <v>2</v>
      </c>
      <c r="S39">
        <v>1.5</v>
      </c>
      <c r="T39">
        <v>5</v>
      </c>
      <c r="U39" s="4"/>
      <c r="V39">
        <v>37</v>
      </c>
      <c r="W39">
        <v>2</v>
      </c>
      <c r="X39">
        <v>12</v>
      </c>
      <c r="Y39" s="4"/>
      <c r="AC39" s="4"/>
      <c r="AD39" s="56">
        <v>37</v>
      </c>
      <c r="AE39" s="56">
        <v>7</v>
      </c>
      <c r="AF39" s="56">
        <v>5.52</v>
      </c>
      <c r="AG39" s="4"/>
    </row>
    <row r="40" spans="1:33" x14ac:dyDescent="0.25">
      <c r="A40">
        <v>195</v>
      </c>
      <c r="B40" s="4"/>
      <c r="C40">
        <v>24</v>
      </c>
      <c r="D40">
        <v>24</v>
      </c>
      <c r="E40">
        <v>24</v>
      </c>
      <c r="F40">
        <v>8</v>
      </c>
      <c r="G40" s="4"/>
      <c r="K40" s="4"/>
      <c r="L40">
        <v>47</v>
      </c>
      <c r="M40">
        <v>1</v>
      </c>
      <c r="N40">
        <v>1</v>
      </c>
      <c r="O40">
        <v>0.5</v>
      </c>
      <c r="P40">
        <v>0.5</v>
      </c>
      <c r="Q40">
        <v>1.5</v>
      </c>
      <c r="R40">
        <v>2</v>
      </c>
      <c r="S40">
        <v>1.5</v>
      </c>
      <c r="T40">
        <v>5</v>
      </c>
      <c r="U40" s="4"/>
      <c r="V40">
        <v>38</v>
      </c>
      <c r="W40">
        <v>2</v>
      </c>
      <c r="X40">
        <v>12</v>
      </c>
      <c r="Y40" s="4"/>
      <c r="AC40" s="4"/>
      <c r="AD40" s="56">
        <v>38</v>
      </c>
      <c r="AE40" s="56">
        <v>7</v>
      </c>
      <c r="AF40" s="56">
        <v>5.67</v>
      </c>
      <c r="AG40" s="4"/>
    </row>
    <row r="41" spans="1:33" x14ac:dyDescent="0.25">
      <c r="A41">
        <v>200</v>
      </c>
      <c r="B41" s="4"/>
      <c r="C41">
        <v>24</v>
      </c>
      <c r="D41">
        <v>24</v>
      </c>
      <c r="E41">
        <v>24</v>
      </c>
      <c r="F41">
        <v>8</v>
      </c>
      <c r="G41" s="4"/>
      <c r="K41" s="4"/>
      <c r="L41">
        <v>48</v>
      </c>
      <c r="M41">
        <v>1</v>
      </c>
      <c r="N41">
        <v>1</v>
      </c>
      <c r="O41">
        <v>0.5</v>
      </c>
      <c r="P41">
        <v>0.5</v>
      </c>
      <c r="Q41">
        <v>1.5</v>
      </c>
      <c r="R41">
        <v>2</v>
      </c>
      <c r="S41">
        <v>1.5</v>
      </c>
      <c r="T41">
        <v>5</v>
      </c>
      <c r="U41" s="4"/>
      <c r="V41">
        <v>39</v>
      </c>
      <c r="W41">
        <v>2</v>
      </c>
      <c r="X41">
        <v>12</v>
      </c>
      <c r="Y41" s="4"/>
      <c r="AC41" s="4"/>
      <c r="AD41" s="56">
        <v>39</v>
      </c>
      <c r="AE41" s="56">
        <v>7</v>
      </c>
      <c r="AF41" s="56">
        <v>5.81</v>
      </c>
      <c r="AG41" s="4"/>
    </row>
    <row r="42" spans="1:33" x14ac:dyDescent="0.25">
      <c r="A42" s="4"/>
      <c r="B42" s="4"/>
      <c r="C42" s="4"/>
      <c r="D42" s="4"/>
      <c r="E42" s="4"/>
      <c r="F42" s="4"/>
      <c r="G42" s="4"/>
      <c r="K42" s="4"/>
      <c r="L42">
        <v>49</v>
      </c>
      <c r="M42">
        <v>1</v>
      </c>
      <c r="N42">
        <v>1</v>
      </c>
      <c r="O42">
        <v>0.5</v>
      </c>
      <c r="P42">
        <v>0.5</v>
      </c>
      <c r="Q42">
        <v>1.5</v>
      </c>
      <c r="R42">
        <v>2</v>
      </c>
      <c r="S42">
        <v>1.5</v>
      </c>
      <c r="T42">
        <v>5</v>
      </c>
      <c r="U42" s="4"/>
      <c r="V42">
        <v>40</v>
      </c>
      <c r="W42">
        <v>2</v>
      </c>
      <c r="X42">
        <v>12</v>
      </c>
      <c r="Y42" s="4"/>
      <c r="AC42" s="4"/>
      <c r="AD42" s="56">
        <v>40</v>
      </c>
      <c r="AE42" s="56">
        <v>7</v>
      </c>
      <c r="AF42" s="56">
        <v>5.96</v>
      </c>
      <c r="AG42" s="4"/>
    </row>
    <row r="43" spans="1:33" x14ac:dyDescent="0.25">
      <c r="A43" s="4"/>
      <c r="B43" s="4"/>
      <c r="C43" s="92" t="s">
        <v>111</v>
      </c>
      <c r="D43" s="92"/>
      <c r="E43" s="92"/>
      <c r="F43" s="92"/>
      <c r="G43" s="4"/>
      <c r="K43" s="4"/>
      <c r="L43">
        <v>50</v>
      </c>
      <c r="M43">
        <v>1.5</v>
      </c>
      <c r="N43">
        <v>1.5</v>
      </c>
      <c r="O43">
        <v>1</v>
      </c>
      <c r="P43">
        <v>0.5</v>
      </c>
      <c r="Q43">
        <v>2.5</v>
      </c>
      <c r="R43">
        <v>3</v>
      </c>
      <c r="S43">
        <v>2</v>
      </c>
      <c r="T43">
        <v>5</v>
      </c>
      <c r="U43" s="4"/>
      <c r="V43">
        <v>41</v>
      </c>
      <c r="W43">
        <v>2</v>
      </c>
      <c r="X43">
        <v>12</v>
      </c>
      <c r="Y43" s="4"/>
      <c r="AC43" s="4"/>
      <c r="AD43" s="56">
        <v>41</v>
      </c>
      <c r="AE43" s="56">
        <v>7</v>
      </c>
      <c r="AF43" s="56">
        <v>6.11</v>
      </c>
      <c r="AG43" s="4"/>
    </row>
    <row r="44" spans="1:33" x14ac:dyDescent="0.25">
      <c r="A44" t="s">
        <v>35</v>
      </c>
      <c r="B44" s="4"/>
      <c r="C44" t="s">
        <v>36</v>
      </c>
      <c r="D44" t="s">
        <v>37</v>
      </c>
      <c r="E44" t="s">
        <v>38</v>
      </c>
      <c r="F44" t="s">
        <v>39</v>
      </c>
      <c r="G44" s="4"/>
      <c r="K44" s="4"/>
      <c r="L44">
        <v>51</v>
      </c>
      <c r="M44">
        <v>1.5</v>
      </c>
      <c r="N44">
        <v>1.5</v>
      </c>
      <c r="O44">
        <v>1</v>
      </c>
      <c r="P44">
        <v>0.5</v>
      </c>
      <c r="Q44">
        <v>2.5</v>
      </c>
      <c r="R44">
        <v>3</v>
      </c>
      <c r="S44">
        <v>2</v>
      </c>
      <c r="T44">
        <v>5</v>
      </c>
      <c r="U44" s="4"/>
      <c r="V44">
        <v>42</v>
      </c>
      <c r="W44">
        <v>2</v>
      </c>
      <c r="X44">
        <v>12</v>
      </c>
      <c r="Y44" s="4"/>
      <c r="AC44" s="4"/>
      <c r="AD44" s="56">
        <v>42</v>
      </c>
      <c r="AE44" s="56">
        <v>7</v>
      </c>
      <c r="AF44" s="56">
        <v>6.26</v>
      </c>
      <c r="AG44" s="4"/>
    </row>
    <row r="45" spans="1:33" x14ac:dyDescent="0.25">
      <c r="A45">
        <v>10</v>
      </c>
      <c r="B45" s="4"/>
      <c r="C45">
        <v>4</v>
      </c>
      <c r="D45">
        <v>3</v>
      </c>
      <c r="E45">
        <v>1</v>
      </c>
      <c r="F45">
        <v>2</v>
      </c>
      <c r="G45" s="4"/>
      <c r="K45" s="4"/>
      <c r="L45">
        <v>52</v>
      </c>
      <c r="M45">
        <v>1.5</v>
      </c>
      <c r="N45">
        <v>1.5</v>
      </c>
      <c r="O45">
        <v>1</v>
      </c>
      <c r="P45">
        <v>0.5</v>
      </c>
      <c r="Q45">
        <v>2.5</v>
      </c>
      <c r="R45">
        <v>3</v>
      </c>
      <c r="S45">
        <v>2</v>
      </c>
      <c r="T45">
        <v>5</v>
      </c>
      <c r="U45" s="4"/>
      <c r="V45">
        <v>43</v>
      </c>
      <c r="W45">
        <v>2</v>
      </c>
      <c r="X45">
        <v>12</v>
      </c>
      <c r="Y45" s="4"/>
      <c r="AC45" s="4"/>
      <c r="AD45" s="56">
        <v>43</v>
      </c>
      <c r="AE45" s="56">
        <v>7</v>
      </c>
      <c r="AF45" s="56">
        <v>6.41</v>
      </c>
      <c r="AG45" s="4"/>
    </row>
    <row r="46" spans="1:33" x14ac:dyDescent="0.25">
      <c r="A46">
        <v>15</v>
      </c>
      <c r="B46" s="4"/>
      <c r="C46">
        <v>5</v>
      </c>
      <c r="D46">
        <v>4</v>
      </c>
      <c r="E46">
        <v>2</v>
      </c>
      <c r="F46">
        <v>3</v>
      </c>
      <c r="G46" s="4"/>
      <c r="K46" s="4"/>
      <c r="L46">
        <v>53</v>
      </c>
      <c r="M46">
        <v>1.5</v>
      </c>
      <c r="N46">
        <v>1.5</v>
      </c>
      <c r="O46">
        <v>1</v>
      </c>
      <c r="P46">
        <v>0.5</v>
      </c>
      <c r="Q46">
        <v>2.5</v>
      </c>
      <c r="R46">
        <v>3</v>
      </c>
      <c r="S46">
        <v>2</v>
      </c>
      <c r="T46">
        <v>5</v>
      </c>
      <c r="U46" s="4"/>
      <c r="V46">
        <v>44</v>
      </c>
      <c r="W46">
        <v>2</v>
      </c>
      <c r="X46">
        <v>12</v>
      </c>
      <c r="Y46" s="4"/>
      <c r="AC46" s="4"/>
      <c r="AD46" s="56">
        <v>44</v>
      </c>
      <c r="AE46" s="56">
        <v>7</v>
      </c>
      <c r="AF46" s="56">
        <v>6.55</v>
      </c>
      <c r="AG46" s="4"/>
    </row>
    <row r="47" spans="1:33" x14ac:dyDescent="0.25">
      <c r="A47">
        <v>20</v>
      </c>
      <c r="B47" s="4"/>
      <c r="C47">
        <v>6</v>
      </c>
      <c r="D47">
        <v>5</v>
      </c>
      <c r="E47">
        <v>3</v>
      </c>
      <c r="F47">
        <v>4</v>
      </c>
      <c r="G47" s="4"/>
      <c r="K47" s="4"/>
      <c r="L47">
        <v>54</v>
      </c>
      <c r="M47">
        <v>1.5</v>
      </c>
      <c r="N47">
        <v>1.5</v>
      </c>
      <c r="O47">
        <v>1</v>
      </c>
      <c r="P47">
        <v>0.5</v>
      </c>
      <c r="Q47">
        <v>2.5</v>
      </c>
      <c r="R47">
        <v>3</v>
      </c>
      <c r="S47">
        <v>2</v>
      </c>
      <c r="T47">
        <v>5</v>
      </c>
      <c r="U47" s="4"/>
      <c r="V47">
        <v>45</v>
      </c>
      <c r="W47">
        <v>2</v>
      </c>
      <c r="X47">
        <v>12</v>
      </c>
      <c r="Y47" s="4"/>
      <c r="AC47" s="4"/>
      <c r="AD47" s="56">
        <v>45</v>
      </c>
      <c r="AE47" s="56">
        <v>7</v>
      </c>
      <c r="AF47" s="56">
        <v>6.7</v>
      </c>
      <c r="AG47" s="4"/>
    </row>
    <row r="48" spans="1:33" x14ac:dyDescent="0.25">
      <c r="A48">
        <v>25</v>
      </c>
      <c r="B48" s="4"/>
      <c r="C48">
        <v>8</v>
      </c>
      <c r="D48">
        <v>6</v>
      </c>
      <c r="E48">
        <v>4</v>
      </c>
      <c r="F48">
        <v>6</v>
      </c>
      <c r="G48" s="4"/>
      <c r="K48" s="4"/>
      <c r="L48">
        <v>55</v>
      </c>
      <c r="M48">
        <v>1.5</v>
      </c>
      <c r="N48">
        <v>1.5</v>
      </c>
      <c r="O48">
        <v>1</v>
      </c>
      <c r="P48">
        <v>0.5</v>
      </c>
      <c r="Q48">
        <v>2.5</v>
      </c>
      <c r="R48">
        <v>3</v>
      </c>
      <c r="S48">
        <v>2</v>
      </c>
      <c r="T48">
        <v>5</v>
      </c>
      <c r="U48" s="4"/>
      <c r="V48">
        <v>46</v>
      </c>
      <c r="W48">
        <v>2</v>
      </c>
      <c r="X48">
        <v>12</v>
      </c>
      <c r="Y48" s="4"/>
      <c r="AC48" s="4"/>
      <c r="AD48" s="56">
        <v>46</v>
      </c>
      <c r="AE48" s="56">
        <v>7</v>
      </c>
      <c r="AF48" s="56">
        <v>6.85</v>
      </c>
      <c r="AG48" s="4"/>
    </row>
    <row r="49" spans="1:33" x14ac:dyDescent="0.25">
      <c r="A49">
        <v>30</v>
      </c>
      <c r="B49" s="4"/>
      <c r="C49">
        <v>10</v>
      </c>
      <c r="D49">
        <v>7</v>
      </c>
      <c r="E49">
        <v>5</v>
      </c>
      <c r="F49">
        <v>7</v>
      </c>
      <c r="G49" s="4"/>
      <c r="K49" s="4"/>
      <c r="L49">
        <v>56</v>
      </c>
      <c r="M49">
        <v>1.5</v>
      </c>
      <c r="N49">
        <v>1.5</v>
      </c>
      <c r="O49">
        <v>1</v>
      </c>
      <c r="P49">
        <v>0.5</v>
      </c>
      <c r="Q49">
        <v>2.5</v>
      </c>
      <c r="R49">
        <v>3</v>
      </c>
      <c r="S49">
        <v>2</v>
      </c>
      <c r="T49">
        <v>5</v>
      </c>
      <c r="U49" s="4"/>
      <c r="V49">
        <v>47</v>
      </c>
      <c r="W49">
        <v>2</v>
      </c>
      <c r="X49">
        <v>12</v>
      </c>
      <c r="Y49" s="4"/>
      <c r="AC49" s="4"/>
      <c r="AD49" s="56">
        <v>47</v>
      </c>
      <c r="AE49" s="56">
        <v>8</v>
      </c>
      <c r="AF49" s="56">
        <v>7</v>
      </c>
      <c r="AG49" s="4"/>
    </row>
    <row r="50" spans="1:33" x14ac:dyDescent="0.25">
      <c r="A50">
        <v>35</v>
      </c>
      <c r="B50" s="4"/>
      <c r="C50">
        <v>11</v>
      </c>
      <c r="D50">
        <v>8</v>
      </c>
      <c r="E50">
        <v>6</v>
      </c>
      <c r="F50">
        <v>8</v>
      </c>
      <c r="G50" s="4"/>
      <c r="K50" s="4"/>
      <c r="L50">
        <v>57</v>
      </c>
      <c r="M50">
        <v>1.5</v>
      </c>
      <c r="N50">
        <v>1.5</v>
      </c>
      <c r="O50">
        <v>1</v>
      </c>
      <c r="P50">
        <v>0.5</v>
      </c>
      <c r="Q50">
        <v>2.5</v>
      </c>
      <c r="R50">
        <v>3</v>
      </c>
      <c r="S50">
        <v>2</v>
      </c>
      <c r="T50">
        <v>5</v>
      </c>
      <c r="U50" s="4"/>
      <c r="V50">
        <v>48</v>
      </c>
      <c r="W50">
        <v>2</v>
      </c>
      <c r="X50">
        <v>12</v>
      </c>
      <c r="Y50" s="4"/>
      <c r="AC50" s="4"/>
      <c r="AD50" s="56">
        <v>48</v>
      </c>
      <c r="AE50" s="56">
        <v>8</v>
      </c>
      <c r="AF50" s="56">
        <v>7.15</v>
      </c>
      <c r="AG50" s="4"/>
    </row>
    <row r="51" spans="1:33" x14ac:dyDescent="0.25">
      <c r="A51">
        <v>40</v>
      </c>
      <c r="B51" s="4"/>
      <c r="C51">
        <v>12</v>
      </c>
      <c r="D51">
        <v>10</v>
      </c>
      <c r="E51">
        <v>6</v>
      </c>
      <c r="F51">
        <v>10</v>
      </c>
      <c r="G51" s="4"/>
      <c r="K51" s="4"/>
      <c r="L51">
        <v>58</v>
      </c>
      <c r="M51">
        <v>1.5</v>
      </c>
      <c r="N51">
        <v>1.5</v>
      </c>
      <c r="O51">
        <v>1</v>
      </c>
      <c r="P51">
        <v>0.5</v>
      </c>
      <c r="Q51">
        <v>2.5</v>
      </c>
      <c r="R51">
        <v>3</v>
      </c>
      <c r="S51">
        <v>2</v>
      </c>
      <c r="T51">
        <v>5</v>
      </c>
      <c r="U51" s="4"/>
      <c r="V51">
        <v>49</v>
      </c>
      <c r="W51">
        <v>2</v>
      </c>
      <c r="X51">
        <v>12</v>
      </c>
      <c r="Y51" s="4"/>
      <c r="AC51" s="4"/>
      <c r="AD51" s="56">
        <v>49</v>
      </c>
      <c r="AE51" s="56">
        <v>8</v>
      </c>
      <c r="AF51" s="56">
        <v>7.29</v>
      </c>
      <c r="AG51" s="4"/>
    </row>
    <row r="52" spans="1:33" x14ac:dyDescent="0.25">
      <c r="A52">
        <v>45</v>
      </c>
      <c r="B52" s="4"/>
      <c r="C52">
        <v>14</v>
      </c>
      <c r="D52">
        <v>11</v>
      </c>
      <c r="E52">
        <v>7</v>
      </c>
      <c r="F52">
        <v>11</v>
      </c>
      <c r="G52" s="4"/>
      <c r="K52" s="4"/>
      <c r="L52">
        <v>59</v>
      </c>
      <c r="M52">
        <v>1.5</v>
      </c>
      <c r="N52">
        <v>1.5</v>
      </c>
      <c r="O52">
        <v>1</v>
      </c>
      <c r="P52">
        <v>0.5</v>
      </c>
      <c r="Q52">
        <v>2.5</v>
      </c>
      <c r="R52">
        <v>3</v>
      </c>
      <c r="S52">
        <v>2</v>
      </c>
      <c r="T52">
        <v>5</v>
      </c>
      <c r="U52" s="4"/>
      <c r="V52">
        <v>50</v>
      </c>
      <c r="W52">
        <v>2</v>
      </c>
      <c r="X52">
        <v>12</v>
      </c>
      <c r="Y52" s="4"/>
      <c r="AC52" s="4"/>
      <c r="AD52" s="56">
        <v>50</v>
      </c>
      <c r="AE52" s="56">
        <v>8</v>
      </c>
      <c r="AF52" s="56">
        <v>7.45</v>
      </c>
      <c r="AG52" s="4"/>
    </row>
    <row r="53" spans="1:33" x14ac:dyDescent="0.25">
      <c r="A53">
        <v>50</v>
      </c>
      <c r="B53" s="4"/>
      <c r="C53">
        <v>16</v>
      </c>
      <c r="D53">
        <v>12</v>
      </c>
      <c r="E53">
        <v>8</v>
      </c>
      <c r="F53">
        <v>12</v>
      </c>
      <c r="G53" s="4"/>
      <c r="K53" s="4"/>
      <c r="L53">
        <v>60</v>
      </c>
      <c r="M53">
        <v>1.5</v>
      </c>
      <c r="N53">
        <v>1.5</v>
      </c>
      <c r="O53">
        <v>1</v>
      </c>
      <c r="P53">
        <v>0.5</v>
      </c>
      <c r="Q53">
        <v>2.5</v>
      </c>
      <c r="R53">
        <v>3</v>
      </c>
      <c r="S53">
        <v>2</v>
      </c>
      <c r="T53">
        <v>5</v>
      </c>
      <c r="U53" s="4"/>
      <c r="V53">
        <v>51</v>
      </c>
      <c r="W53">
        <v>2</v>
      </c>
      <c r="X53">
        <v>12</v>
      </c>
      <c r="Y53" s="4"/>
      <c r="AC53" s="4"/>
      <c r="AD53" s="4"/>
      <c r="AE53" s="4"/>
      <c r="AF53" s="4"/>
      <c r="AG53" s="4"/>
    </row>
    <row r="54" spans="1:33" x14ac:dyDescent="0.25">
      <c r="A54">
        <v>55</v>
      </c>
      <c r="B54" s="4"/>
      <c r="C54">
        <v>18</v>
      </c>
      <c r="D54">
        <v>13</v>
      </c>
      <c r="E54">
        <v>9</v>
      </c>
      <c r="F54">
        <v>13</v>
      </c>
      <c r="G54" s="4"/>
      <c r="K54" s="4"/>
      <c r="L54">
        <v>61</v>
      </c>
      <c r="M54">
        <v>1.5</v>
      </c>
      <c r="N54">
        <v>1.5</v>
      </c>
      <c r="O54">
        <v>1</v>
      </c>
      <c r="P54">
        <v>0.5</v>
      </c>
      <c r="Q54">
        <v>2.5</v>
      </c>
      <c r="R54">
        <v>3</v>
      </c>
      <c r="S54">
        <v>2</v>
      </c>
      <c r="T54">
        <v>5</v>
      </c>
      <c r="U54" s="4"/>
      <c r="V54">
        <v>52</v>
      </c>
      <c r="W54">
        <v>2</v>
      </c>
      <c r="X54">
        <v>12</v>
      </c>
      <c r="Y54" s="4"/>
    </row>
    <row r="55" spans="1:33" x14ac:dyDescent="0.25">
      <c r="A55">
        <v>60</v>
      </c>
      <c r="B55" s="4"/>
      <c r="C55">
        <v>20</v>
      </c>
      <c r="D55">
        <v>14</v>
      </c>
      <c r="E55">
        <v>10</v>
      </c>
      <c r="F55">
        <v>14</v>
      </c>
      <c r="G55" s="4"/>
      <c r="K55" s="4"/>
      <c r="L55">
        <v>62</v>
      </c>
      <c r="M55">
        <v>1.5</v>
      </c>
      <c r="N55">
        <v>1.5</v>
      </c>
      <c r="O55">
        <v>1</v>
      </c>
      <c r="P55">
        <v>0.5</v>
      </c>
      <c r="Q55">
        <v>2.5</v>
      </c>
      <c r="R55">
        <v>3</v>
      </c>
      <c r="S55">
        <v>2</v>
      </c>
      <c r="T55">
        <v>5</v>
      </c>
      <c r="U55" s="4"/>
      <c r="V55">
        <v>53</v>
      </c>
      <c r="W55">
        <v>2</v>
      </c>
      <c r="X55">
        <v>12</v>
      </c>
      <c r="Y55" s="4"/>
    </row>
    <row r="56" spans="1:33" x14ac:dyDescent="0.25">
      <c r="A56">
        <v>65</v>
      </c>
      <c r="B56" s="4"/>
      <c r="C56">
        <v>21</v>
      </c>
      <c r="D56">
        <v>15</v>
      </c>
      <c r="E56">
        <v>10</v>
      </c>
      <c r="F56">
        <v>15</v>
      </c>
      <c r="G56" s="4"/>
      <c r="K56" s="4"/>
      <c r="L56">
        <v>63</v>
      </c>
      <c r="M56">
        <v>1.5</v>
      </c>
      <c r="N56">
        <v>1.5</v>
      </c>
      <c r="O56">
        <v>1</v>
      </c>
      <c r="P56">
        <v>0.5</v>
      </c>
      <c r="Q56">
        <v>2.5</v>
      </c>
      <c r="R56">
        <v>3</v>
      </c>
      <c r="S56">
        <v>2</v>
      </c>
      <c r="T56">
        <v>5</v>
      </c>
      <c r="U56" s="4"/>
      <c r="V56">
        <v>54</v>
      </c>
      <c r="W56">
        <v>2</v>
      </c>
      <c r="X56">
        <v>12</v>
      </c>
      <c r="Y56" s="4"/>
    </row>
    <row r="57" spans="1:33" x14ac:dyDescent="0.25">
      <c r="A57">
        <v>70</v>
      </c>
      <c r="B57" s="4"/>
      <c r="C57">
        <v>22</v>
      </c>
      <c r="D57">
        <v>15</v>
      </c>
      <c r="E57">
        <v>11</v>
      </c>
      <c r="F57">
        <v>15</v>
      </c>
      <c r="G57" s="4"/>
      <c r="K57" s="4"/>
      <c r="L57">
        <v>64</v>
      </c>
      <c r="M57">
        <v>1.5</v>
      </c>
      <c r="N57">
        <v>1.5</v>
      </c>
      <c r="O57">
        <v>1</v>
      </c>
      <c r="P57">
        <v>0.5</v>
      </c>
      <c r="Q57">
        <v>2.5</v>
      </c>
      <c r="R57">
        <v>3</v>
      </c>
      <c r="S57">
        <v>2</v>
      </c>
      <c r="T57">
        <v>5</v>
      </c>
      <c r="U57" s="4"/>
      <c r="V57">
        <v>55</v>
      </c>
      <c r="W57">
        <v>2</v>
      </c>
      <c r="X57">
        <v>12</v>
      </c>
      <c r="Y57" s="4"/>
    </row>
    <row r="58" spans="1:33" x14ac:dyDescent="0.25">
      <c r="A58">
        <v>75</v>
      </c>
      <c r="B58" s="4"/>
      <c r="C58">
        <v>23</v>
      </c>
      <c r="D58">
        <v>16</v>
      </c>
      <c r="E58">
        <v>12</v>
      </c>
      <c r="F58">
        <v>16</v>
      </c>
      <c r="G58" s="4"/>
      <c r="K58" s="4"/>
      <c r="L58">
        <v>65</v>
      </c>
      <c r="M58">
        <v>2</v>
      </c>
      <c r="N58">
        <v>1.5</v>
      </c>
      <c r="O58">
        <v>1</v>
      </c>
      <c r="P58">
        <v>1</v>
      </c>
      <c r="Q58">
        <v>3</v>
      </c>
      <c r="R58">
        <v>4</v>
      </c>
      <c r="S58">
        <v>2.5</v>
      </c>
      <c r="T58">
        <v>5</v>
      </c>
      <c r="U58" s="4"/>
      <c r="V58">
        <v>56</v>
      </c>
      <c r="W58">
        <v>2</v>
      </c>
      <c r="X58">
        <v>12</v>
      </c>
      <c r="Y58" s="4"/>
    </row>
    <row r="59" spans="1:33" x14ac:dyDescent="0.25">
      <c r="A59">
        <v>80</v>
      </c>
      <c r="B59" s="4"/>
      <c r="C59">
        <v>25</v>
      </c>
      <c r="D59">
        <v>17</v>
      </c>
      <c r="E59">
        <v>13</v>
      </c>
      <c r="F59">
        <v>17</v>
      </c>
      <c r="G59" s="4"/>
      <c r="K59" s="4"/>
      <c r="L59">
        <v>66</v>
      </c>
      <c r="M59">
        <v>2</v>
      </c>
      <c r="N59">
        <v>1.5</v>
      </c>
      <c r="O59">
        <v>1</v>
      </c>
      <c r="P59">
        <v>1</v>
      </c>
      <c r="Q59">
        <v>3</v>
      </c>
      <c r="R59">
        <v>4</v>
      </c>
      <c r="S59">
        <v>2.5</v>
      </c>
      <c r="T59">
        <v>5</v>
      </c>
      <c r="U59" s="4"/>
      <c r="V59">
        <v>57</v>
      </c>
      <c r="W59">
        <v>2</v>
      </c>
      <c r="X59">
        <v>12</v>
      </c>
      <c r="Y59" s="4"/>
    </row>
    <row r="60" spans="1:33" x14ac:dyDescent="0.25">
      <c r="A60">
        <v>85</v>
      </c>
      <c r="B60" s="4"/>
      <c r="C60">
        <v>27</v>
      </c>
      <c r="D60">
        <v>18</v>
      </c>
      <c r="E60">
        <v>14</v>
      </c>
      <c r="F60">
        <v>18</v>
      </c>
      <c r="G60" s="4"/>
      <c r="K60" s="4"/>
      <c r="L60">
        <v>67</v>
      </c>
      <c r="M60">
        <v>2</v>
      </c>
      <c r="N60">
        <v>1.5</v>
      </c>
      <c r="O60">
        <v>1</v>
      </c>
      <c r="P60">
        <v>1</v>
      </c>
      <c r="Q60">
        <v>3</v>
      </c>
      <c r="R60">
        <v>4</v>
      </c>
      <c r="S60">
        <v>2.5</v>
      </c>
      <c r="T60">
        <v>5</v>
      </c>
      <c r="U60" s="4"/>
      <c r="V60">
        <v>58</v>
      </c>
      <c r="W60">
        <v>2</v>
      </c>
      <c r="X60">
        <v>12</v>
      </c>
      <c r="Y60" s="4"/>
    </row>
    <row r="61" spans="1:33" x14ac:dyDescent="0.25">
      <c r="A61">
        <v>90</v>
      </c>
      <c r="B61" s="4"/>
      <c r="C61">
        <v>29</v>
      </c>
      <c r="D61">
        <v>19</v>
      </c>
      <c r="E61">
        <v>15</v>
      </c>
      <c r="F61">
        <v>19</v>
      </c>
      <c r="G61" s="4"/>
      <c r="K61" s="4"/>
      <c r="L61">
        <v>68</v>
      </c>
      <c r="M61">
        <v>2</v>
      </c>
      <c r="N61">
        <v>1.5</v>
      </c>
      <c r="O61">
        <v>1</v>
      </c>
      <c r="P61">
        <v>1</v>
      </c>
      <c r="Q61">
        <v>3</v>
      </c>
      <c r="R61">
        <v>4</v>
      </c>
      <c r="S61">
        <v>2.5</v>
      </c>
      <c r="T61">
        <v>5</v>
      </c>
      <c r="U61" s="4"/>
      <c r="V61">
        <v>59</v>
      </c>
      <c r="W61">
        <v>2</v>
      </c>
      <c r="X61">
        <v>12</v>
      </c>
      <c r="Y61" s="4"/>
    </row>
    <row r="62" spans="1:33" x14ac:dyDescent="0.25">
      <c r="A62">
        <v>95</v>
      </c>
      <c r="B62" s="4"/>
      <c r="C62">
        <v>30</v>
      </c>
      <c r="D62">
        <v>20</v>
      </c>
      <c r="E62">
        <v>16</v>
      </c>
      <c r="F62">
        <v>20</v>
      </c>
      <c r="G62" s="4"/>
      <c r="K62" s="4"/>
      <c r="L62">
        <v>69</v>
      </c>
      <c r="M62">
        <v>2</v>
      </c>
      <c r="N62">
        <v>1.5</v>
      </c>
      <c r="O62">
        <v>1</v>
      </c>
      <c r="P62">
        <v>1</v>
      </c>
      <c r="Q62">
        <v>3</v>
      </c>
      <c r="R62">
        <v>4</v>
      </c>
      <c r="S62">
        <v>2.5</v>
      </c>
      <c r="T62">
        <v>5</v>
      </c>
      <c r="U62" s="4"/>
      <c r="V62">
        <v>60</v>
      </c>
      <c r="W62">
        <v>1</v>
      </c>
      <c r="X62">
        <v>8</v>
      </c>
      <c r="Y62" s="4"/>
    </row>
    <row r="63" spans="1:33" x14ac:dyDescent="0.25">
      <c r="A63">
        <v>100</v>
      </c>
      <c r="B63" s="4"/>
      <c r="C63">
        <v>31</v>
      </c>
      <c r="D63">
        <v>21</v>
      </c>
      <c r="E63">
        <v>17</v>
      </c>
      <c r="F63">
        <v>21</v>
      </c>
      <c r="G63" s="4"/>
      <c r="K63" s="4"/>
      <c r="L63">
        <v>70</v>
      </c>
      <c r="M63">
        <v>2</v>
      </c>
      <c r="N63">
        <v>1.5</v>
      </c>
      <c r="O63">
        <v>1</v>
      </c>
      <c r="P63">
        <v>1</v>
      </c>
      <c r="Q63">
        <v>3</v>
      </c>
      <c r="R63">
        <v>4</v>
      </c>
      <c r="S63">
        <v>2.5</v>
      </c>
      <c r="T63">
        <v>5</v>
      </c>
      <c r="U63" s="4"/>
      <c r="V63">
        <v>61</v>
      </c>
      <c r="W63">
        <v>1</v>
      </c>
      <c r="X63">
        <v>8</v>
      </c>
      <c r="Y63" s="4"/>
    </row>
    <row r="64" spans="1:33" x14ac:dyDescent="0.25">
      <c r="A64">
        <v>105</v>
      </c>
      <c r="B64" s="4"/>
      <c r="C64">
        <v>32</v>
      </c>
      <c r="D64">
        <v>22</v>
      </c>
      <c r="E64">
        <v>17</v>
      </c>
      <c r="F64">
        <v>22</v>
      </c>
      <c r="G64" s="4"/>
      <c r="K64" s="4"/>
      <c r="L64">
        <v>71</v>
      </c>
      <c r="M64">
        <v>2</v>
      </c>
      <c r="N64">
        <v>1.5</v>
      </c>
      <c r="O64">
        <v>1</v>
      </c>
      <c r="P64">
        <v>1</v>
      </c>
      <c r="Q64">
        <v>3</v>
      </c>
      <c r="R64">
        <v>4</v>
      </c>
      <c r="S64">
        <v>2.5</v>
      </c>
      <c r="T64">
        <v>5</v>
      </c>
      <c r="U64" s="4"/>
      <c r="V64">
        <v>62</v>
      </c>
      <c r="W64">
        <v>1</v>
      </c>
      <c r="X64">
        <v>8</v>
      </c>
      <c r="Y64" s="4"/>
    </row>
    <row r="65" spans="1:25" x14ac:dyDescent="0.25">
      <c r="A65">
        <v>110</v>
      </c>
      <c r="B65" s="4"/>
      <c r="C65">
        <v>33</v>
      </c>
      <c r="D65">
        <v>23</v>
      </c>
      <c r="E65">
        <v>18</v>
      </c>
      <c r="F65">
        <v>23</v>
      </c>
      <c r="G65" s="4"/>
      <c r="K65" s="4"/>
      <c r="L65">
        <v>72</v>
      </c>
      <c r="M65">
        <v>2</v>
      </c>
      <c r="N65">
        <v>1.5</v>
      </c>
      <c r="O65">
        <v>1</v>
      </c>
      <c r="P65">
        <v>1</v>
      </c>
      <c r="Q65">
        <v>3</v>
      </c>
      <c r="R65">
        <v>4</v>
      </c>
      <c r="S65">
        <v>2.5</v>
      </c>
      <c r="T65">
        <v>5</v>
      </c>
      <c r="U65" s="4"/>
      <c r="V65">
        <v>63</v>
      </c>
      <c r="W65">
        <v>1</v>
      </c>
      <c r="X65">
        <v>8</v>
      </c>
      <c r="Y65" s="4"/>
    </row>
    <row r="66" spans="1:25" x14ac:dyDescent="0.25">
      <c r="A66">
        <v>115</v>
      </c>
      <c r="B66" s="4"/>
      <c r="C66">
        <v>35</v>
      </c>
      <c r="D66">
        <v>24</v>
      </c>
      <c r="E66">
        <v>19</v>
      </c>
      <c r="F66">
        <v>24</v>
      </c>
      <c r="G66" s="4"/>
      <c r="K66" s="4"/>
      <c r="L66">
        <v>73</v>
      </c>
      <c r="M66">
        <v>2</v>
      </c>
      <c r="N66">
        <v>1.5</v>
      </c>
      <c r="O66">
        <v>1</v>
      </c>
      <c r="P66">
        <v>1</v>
      </c>
      <c r="Q66">
        <v>3</v>
      </c>
      <c r="R66">
        <v>4</v>
      </c>
      <c r="S66">
        <v>2.5</v>
      </c>
      <c r="T66">
        <v>5</v>
      </c>
      <c r="U66" s="4"/>
      <c r="V66">
        <v>64</v>
      </c>
      <c r="W66">
        <v>1</v>
      </c>
      <c r="X66">
        <v>8</v>
      </c>
      <c r="Y66" s="4"/>
    </row>
    <row r="67" spans="1:25" x14ac:dyDescent="0.25">
      <c r="A67">
        <v>120</v>
      </c>
      <c r="B67" s="4"/>
      <c r="C67">
        <v>36</v>
      </c>
      <c r="D67">
        <v>25</v>
      </c>
      <c r="E67">
        <v>20</v>
      </c>
      <c r="F67">
        <v>25</v>
      </c>
      <c r="G67" s="4"/>
      <c r="K67" s="4"/>
      <c r="L67">
        <v>74</v>
      </c>
      <c r="M67">
        <v>2</v>
      </c>
      <c r="N67">
        <v>1.5</v>
      </c>
      <c r="O67">
        <v>1</v>
      </c>
      <c r="P67">
        <v>1</v>
      </c>
      <c r="Q67">
        <v>3</v>
      </c>
      <c r="R67">
        <v>4</v>
      </c>
      <c r="S67">
        <v>2.5</v>
      </c>
      <c r="T67">
        <v>5</v>
      </c>
      <c r="U67" s="4"/>
      <c r="V67">
        <v>65</v>
      </c>
      <c r="W67">
        <v>1</v>
      </c>
      <c r="X67">
        <v>8</v>
      </c>
      <c r="Y67" s="4"/>
    </row>
    <row r="68" spans="1:25" x14ac:dyDescent="0.25">
      <c r="A68">
        <v>125</v>
      </c>
      <c r="B68" s="4"/>
      <c r="C68">
        <v>38</v>
      </c>
      <c r="D68">
        <v>26</v>
      </c>
      <c r="E68">
        <v>21</v>
      </c>
      <c r="F68">
        <v>26</v>
      </c>
      <c r="G68" s="4"/>
      <c r="K68" s="4"/>
      <c r="L68">
        <v>75</v>
      </c>
      <c r="M68">
        <v>2</v>
      </c>
      <c r="N68">
        <v>1.5</v>
      </c>
      <c r="O68">
        <v>1</v>
      </c>
      <c r="P68">
        <v>1</v>
      </c>
      <c r="Q68">
        <v>3</v>
      </c>
      <c r="R68">
        <v>4</v>
      </c>
      <c r="S68">
        <v>2.5</v>
      </c>
      <c r="T68">
        <v>5</v>
      </c>
      <c r="U68" s="4"/>
      <c r="V68">
        <v>66</v>
      </c>
      <c r="W68">
        <v>1</v>
      </c>
      <c r="X68">
        <v>8</v>
      </c>
      <c r="Y68" s="4"/>
    </row>
    <row r="69" spans="1:25" x14ac:dyDescent="0.25">
      <c r="A69">
        <v>130</v>
      </c>
      <c r="B69" s="4"/>
      <c r="C69">
        <v>39</v>
      </c>
      <c r="D69">
        <v>27</v>
      </c>
      <c r="E69">
        <v>21</v>
      </c>
      <c r="F69">
        <v>27</v>
      </c>
      <c r="G69" s="4"/>
      <c r="K69" s="4"/>
      <c r="L69">
        <v>76</v>
      </c>
      <c r="M69">
        <v>2</v>
      </c>
      <c r="N69">
        <v>1.5</v>
      </c>
      <c r="O69">
        <v>1</v>
      </c>
      <c r="P69">
        <v>1</v>
      </c>
      <c r="Q69">
        <v>3</v>
      </c>
      <c r="R69">
        <v>4</v>
      </c>
      <c r="S69">
        <v>2.5</v>
      </c>
      <c r="T69">
        <v>5</v>
      </c>
      <c r="U69" s="4"/>
      <c r="V69">
        <v>67</v>
      </c>
      <c r="W69">
        <v>1</v>
      </c>
      <c r="X69">
        <v>8</v>
      </c>
      <c r="Y69" s="4"/>
    </row>
    <row r="70" spans="1:25" x14ac:dyDescent="0.25">
      <c r="A70">
        <v>135</v>
      </c>
      <c r="B70" s="4"/>
      <c r="C70">
        <v>41</v>
      </c>
      <c r="D70">
        <v>28</v>
      </c>
      <c r="E70">
        <v>22</v>
      </c>
      <c r="F70">
        <v>28</v>
      </c>
      <c r="G70" s="4"/>
      <c r="K70" s="4"/>
      <c r="L70">
        <v>77</v>
      </c>
      <c r="M70">
        <v>2</v>
      </c>
      <c r="N70">
        <v>1.5</v>
      </c>
      <c r="O70">
        <v>1</v>
      </c>
      <c r="P70">
        <v>1</v>
      </c>
      <c r="Q70">
        <v>3</v>
      </c>
      <c r="R70">
        <v>4</v>
      </c>
      <c r="S70">
        <v>2.5</v>
      </c>
      <c r="T70">
        <v>5</v>
      </c>
      <c r="U70" s="4"/>
      <c r="V70">
        <v>68</v>
      </c>
      <c r="W70">
        <v>1</v>
      </c>
      <c r="X70">
        <v>8</v>
      </c>
      <c r="Y70" s="4"/>
    </row>
    <row r="71" spans="1:25" x14ac:dyDescent="0.25">
      <c r="A71">
        <v>140</v>
      </c>
      <c r="B71" s="4"/>
      <c r="C71">
        <v>42</v>
      </c>
      <c r="D71">
        <v>29</v>
      </c>
      <c r="E71">
        <v>23</v>
      </c>
      <c r="F71">
        <v>29</v>
      </c>
      <c r="G71" s="4"/>
      <c r="K71" s="4"/>
      <c r="L71">
        <v>78</v>
      </c>
      <c r="M71">
        <v>2</v>
      </c>
      <c r="N71">
        <v>1.5</v>
      </c>
      <c r="O71">
        <v>1</v>
      </c>
      <c r="P71">
        <v>1</v>
      </c>
      <c r="Q71">
        <v>3</v>
      </c>
      <c r="R71">
        <v>4</v>
      </c>
      <c r="S71">
        <v>2.5</v>
      </c>
      <c r="T71">
        <v>5</v>
      </c>
      <c r="U71" s="4"/>
      <c r="V71">
        <v>69</v>
      </c>
      <c r="W71">
        <v>1</v>
      </c>
      <c r="X71">
        <v>8</v>
      </c>
      <c r="Y71" s="4"/>
    </row>
    <row r="72" spans="1:25" x14ac:dyDescent="0.25">
      <c r="A72">
        <v>145</v>
      </c>
      <c r="B72" s="4"/>
      <c r="C72">
        <v>44</v>
      </c>
      <c r="D72">
        <v>31</v>
      </c>
      <c r="E72">
        <v>24</v>
      </c>
      <c r="F72">
        <v>31</v>
      </c>
      <c r="G72" s="4"/>
      <c r="K72" s="4"/>
      <c r="L72">
        <v>79</v>
      </c>
      <c r="M72">
        <v>2</v>
      </c>
      <c r="N72">
        <v>1.5</v>
      </c>
      <c r="O72">
        <v>1</v>
      </c>
      <c r="P72">
        <v>1</v>
      </c>
      <c r="Q72">
        <v>3</v>
      </c>
      <c r="R72">
        <v>4</v>
      </c>
      <c r="S72">
        <v>2.5</v>
      </c>
      <c r="T72">
        <v>5</v>
      </c>
      <c r="U72" s="4"/>
      <c r="V72">
        <v>70</v>
      </c>
      <c r="W72">
        <v>1</v>
      </c>
      <c r="X72">
        <v>8</v>
      </c>
      <c r="Y72" s="4"/>
    </row>
    <row r="73" spans="1:25" x14ac:dyDescent="0.25">
      <c r="A73">
        <v>150</v>
      </c>
      <c r="B73" s="4"/>
      <c r="C73">
        <v>45</v>
      </c>
      <c r="D73">
        <v>32</v>
      </c>
      <c r="E73">
        <v>25</v>
      </c>
      <c r="F73">
        <v>32</v>
      </c>
      <c r="G73" s="4"/>
      <c r="K73" s="4"/>
      <c r="L73">
        <v>80</v>
      </c>
      <c r="M73">
        <v>2.5</v>
      </c>
      <c r="N73">
        <v>2</v>
      </c>
      <c r="O73">
        <v>1.5</v>
      </c>
      <c r="P73">
        <v>1</v>
      </c>
      <c r="Q73">
        <v>4</v>
      </c>
      <c r="R73">
        <v>5</v>
      </c>
      <c r="S73">
        <v>3</v>
      </c>
      <c r="T73">
        <v>5</v>
      </c>
      <c r="U73" s="4"/>
      <c r="V73">
        <v>71</v>
      </c>
      <c r="W73">
        <v>1</v>
      </c>
      <c r="X73">
        <v>8</v>
      </c>
      <c r="Y73" s="4"/>
    </row>
    <row r="74" spans="1:25" x14ac:dyDescent="0.25">
      <c r="A74">
        <v>155</v>
      </c>
      <c r="B74" s="4"/>
      <c r="C74">
        <v>47</v>
      </c>
      <c r="D74">
        <v>33</v>
      </c>
      <c r="E74">
        <v>26</v>
      </c>
      <c r="F74">
        <v>33</v>
      </c>
      <c r="G74" s="4"/>
      <c r="K74" s="4"/>
      <c r="L74">
        <v>81</v>
      </c>
      <c r="M74">
        <v>2.5</v>
      </c>
      <c r="N74">
        <v>2</v>
      </c>
      <c r="O74">
        <v>1.5</v>
      </c>
      <c r="P74">
        <v>1</v>
      </c>
      <c r="Q74">
        <v>4</v>
      </c>
      <c r="R74">
        <v>5</v>
      </c>
      <c r="S74">
        <v>3</v>
      </c>
      <c r="T74">
        <v>5</v>
      </c>
      <c r="U74" s="4"/>
      <c r="V74">
        <v>72</v>
      </c>
      <c r="W74">
        <v>1</v>
      </c>
      <c r="X74">
        <v>8</v>
      </c>
      <c r="Y74" s="4"/>
    </row>
    <row r="75" spans="1:25" x14ac:dyDescent="0.25">
      <c r="A75">
        <v>160</v>
      </c>
      <c r="B75" s="4"/>
      <c r="C75">
        <v>48</v>
      </c>
      <c r="D75">
        <v>34</v>
      </c>
      <c r="E75">
        <v>26</v>
      </c>
      <c r="F75">
        <v>34</v>
      </c>
      <c r="G75" s="4"/>
      <c r="K75" s="4"/>
      <c r="L75">
        <v>82</v>
      </c>
      <c r="M75">
        <v>2.5</v>
      </c>
      <c r="N75">
        <v>2</v>
      </c>
      <c r="O75">
        <v>1.5</v>
      </c>
      <c r="P75">
        <v>1</v>
      </c>
      <c r="Q75">
        <v>4</v>
      </c>
      <c r="R75">
        <v>5</v>
      </c>
      <c r="S75">
        <v>3</v>
      </c>
      <c r="T75">
        <v>5</v>
      </c>
      <c r="U75" s="4"/>
      <c r="V75">
        <v>73</v>
      </c>
      <c r="W75">
        <v>1</v>
      </c>
      <c r="X75">
        <v>8</v>
      </c>
      <c r="Y75" s="4"/>
    </row>
    <row r="76" spans="1:25" x14ac:dyDescent="0.25">
      <c r="A76">
        <v>165</v>
      </c>
      <c r="B76" s="4"/>
      <c r="C76">
        <v>50</v>
      </c>
      <c r="D76">
        <v>35</v>
      </c>
      <c r="E76">
        <v>27</v>
      </c>
      <c r="F76">
        <v>35</v>
      </c>
      <c r="G76" s="4"/>
      <c r="K76" s="4"/>
      <c r="L76">
        <v>83</v>
      </c>
      <c r="M76">
        <v>2.5</v>
      </c>
      <c r="N76">
        <v>2</v>
      </c>
      <c r="O76">
        <v>1.5</v>
      </c>
      <c r="P76">
        <v>1</v>
      </c>
      <c r="Q76">
        <v>4</v>
      </c>
      <c r="R76">
        <v>5</v>
      </c>
      <c r="S76">
        <v>3</v>
      </c>
      <c r="T76">
        <v>5</v>
      </c>
      <c r="U76" s="4"/>
      <c r="V76">
        <v>74</v>
      </c>
      <c r="W76">
        <v>1</v>
      </c>
      <c r="X76">
        <v>8</v>
      </c>
      <c r="Y76" s="4"/>
    </row>
    <row r="77" spans="1:25" x14ac:dyDescent="0.25">
      <c r="A77">
        <v>170</v>
      </c>
      <c r="B77" s="4"/>
      <c r="C77">
        <v>51</v>
      </c>
      <c r="D77">
        <v>36</v>
      </c>
      <c r="E77">
        <v>28</v>
      </c>
      <c r="F77">
        <v>36</v>
      </c>
      <c r="G77" s="4"/>
      <c r="K77" s="4"/>
      <c r="L77">
        <v>84</v>
      </c>
      <c r="M77">
        <v>2.5</v>
      </c>
      <c r="N77">
        <v>2</v>
      </c>
      <c r="O77">
        <v>1.5</v>
      </c>
      <c r="P77">
        <v>1</v>
      </c>
      <c r="Q77">
        <v>4</v>
      </c>
      <c r="R77">
        <v>5</v>
      </c>
      <c r="S77">
        <v>3</v>
      </c>
      <c r="T77">
        <v>5</v>
      </c>
      <c r="U77" s="4"/>
      <c r="V77">
        <v>75</v>
      </c>
      <c r="W77">
        <v>1</v>
      </c>
      <c r="X77">
        <v>8</v>
      </c>
      <c r="Y77" s="4"/>
    </row>
    <row r="78" spans="1:25" x14ac:dyDescent="0.25">
      <c r="A78">
        <v>175</v>
      </c>
      <c r="B78" s="4"/>
      <c r="C78">
        <v>53</v>
      </c>
      <c r="D78">
        <v>37</v>
      </c>
      <c r="E78">
        <v>29</v>
      </c>
      <c r="F78">
        <v>37</v>
      </c>
      <c r="G78" s="4"/>
      <c r="K78" s="4"/>
      <c r="L78">
        <v>85</v>
      </c>
      <c r="M78">
        <v>2.5</v>
      </c>
      <c r="N78">
        <v>2</v>
      </c>
      <c r="O78">
        <v>1.5</v>
      </c>
      <c r="P78">
        <v>1</v>
      </c>
      <c r="Q78">
        <v>4</v>
      </c>
      <c r="R78">
        <v>5</v>
      </c>
      <c r="S78">
        <v>3</v>
      </c>
      <c r="T78">
        <v>5</v>
      </c>
      <c r="U78" s="4"/>
      <c r="V78">
        <v>76</v>
      </c>
      <c r="W78">
        <v>1</v>
      </c>
      <c r="X78">
        <v>8</v>
      </c>
      <c r="Y78" s="4"/>
    </row>
    <row r="79" spans="1:25" x14ac:dyDescent="0.25">
      <c r="A79">
        <v>180</v>
      </c>
      <c r="B79" s="4"/>
      <c r="C79">
        <v>54</v>
      </c>
      <c r="D79">
        <v>38</v>
      </c>
      <c r="E79">
        <v>30</v>
      </c>
      <c r="F79">
        <v>38</v>
      </c>
      <c r="G79" s="4"/>
      <c r="K79" s="4"/>
      <c r="L79">
        <v>86</v>
      </c>
      <c r="M79">
        <v>2.5</v>
      </c>
      <c r="N79">
        <v>2</v>
      </c>
      <c r="O79">
        <v>1.5</v>
      </c>
      <c r="P79">
        <v>1</v>
      </c>
      <c r="Q79">
        <v>4</v>
      </c>
      <c r="R79">
        <v>5</v>
      </c>
      <c r="S79">
        <v>3</v>
      </c>
      <c r="T79">
        <v>5</v>
      </c>
      <c r="U79" s="4"/>
      <c r="V79">
        <v>77</v>
      </c>
      <c r="W79">
        <v>1</v>
      </c>
      <c r="X79">
        <v>8</v>
      </c>
      <c r="Y79" s="4"/>
    </row>
    <row r="80" spans="1:25" x14ac:dyDescent="0.25">
      <c r="A80">
        <v>185</v>
      </c>
      <c r="B80" s="4"/>
      <c r="C80">
        <v>56</v>
      </c>
      <c r="D80">
        <v>39</v>
      </c>
      <c r="E80">
        <v>31</v>
      </c>
      <c r="F80">
        <v>39</v>
      </c>
      <c r="G80" s="4"/>
      <c r="K80" s="4"/>
      <c r="L80">
        <v>87</v>
      </c>
      <c r="M80">
        <v>2.5</v>
      </c>
      <c r="N80">
        <v>2</v>
      </c>
      <c r="O80">
        <v>1.5</v>
      </c>
      <c r="P80">
        <v>1</v>
      </c>
      <c r="Q80">
        <v>4</v>
      </c>
      <c r="R80">
        <v>5</v>
      </c>
      <c r="S80">
        <v>3</v>
      </c>
      <c r="T80">
        <v>5</v>
      </c>
      <c r="U80" s="4"/>
      <c r="V80">
        <v>78</v>
      </c>
      <c r="W80">
        <v>1</v>
      </c>
      <c r="X80">
        <v>8</v>
      </c>
      <c r="Y80" s="4"/>
    </row>
    <row r="81" spans="1:25" x14ac:dyDescent="0.25">
      <c r="A81">
        <v>190</v>
      </c>
      <c r="B81" s="4"/>
      <c r="C81">
        <v>57</v>
      </c>
      <c r="D81">
        <v>40</v>
      </c>
      <c r="E81">
        <v>31</v>
      </c>
      <c r="F81">
        <v>40</v>
      </c>
      <c r="G81" s="4"/>
      <c r="K81" s="4"/>
      <c r="L81">
        <v>88</v>
      </c>
      <c r="M81">
        <v>2.5</v>
      </c>
      <c r="N81">
        <v>2</v>
      </c>
      <c r="O81">
        <v>1.5</v>
      </c>
      <c r="P81">
        <v>1</v>
      </c>
      <c r="Q81">
        <v>4</v>
      </c>
      <c r="R81">
        <v>5</v>
      </c>
      <c r="S81">
        <v>3</v>
      </c>
      <c r="T81">
        <v>5</v>
      </c>
      <c r="U81" s="4"/>
      <c r="V81">
        <v>79</v>
      </c>
      <c r="W81">
        <v>1</v>
      </c>
      <c r="X81">
        <v>8</v>
      </c>
      <c r="Y81" s="4"/>
    </row>
    <row r="82" spans="1:25" x14ac:dyDescent="0.25">
      <c r="A82">
        <v>195</v>
      </c>
      <c r="B82" s="4"/>
      <c r="C82">
        <v>59</v>
      </c>
      <c r="D82">
        <v>41</v>
      </c>
      <c r="E82">
        <v>32</v>
      </c>
      <c r="F82">
        <v>41</v>
      </c>
      <c r="G82" s="4"/>
      <c r="K82" s="4"/>
      <c r="L82">
        <v>89</v>
      </c>
      <c r="M82">
        <v>2.5</v>
      </c>
      <c r="N82">
        <v>2</v>
      </c>
      <c r="O82">
        <v>1.5</v>
      </c>
      <c r="P82">
        <v>1</v>
      </c>
      <c r="Q82">
        <v>4</v>
      </c>
      <c r="R82">
        <v>5</v>
      </c>
      <c r="S82">
        <v>3</v>
      </c>
      <c r="T82">
        <v>5</v>
      </c>
      <c r="U82" s="4"/>
      <c r="V82">
        <v>80</v>
      </c>
      <c r="W82">
        <v>1</v>
      </c>
      <c r="X82">
        <v>8</v>
      </c>
      <c r="Y82" s="4"/>
    </row>
    <row r="83" spans="1:25" x14ac:dyDescent="0.25">
      <c r="A83">
        <v>200</v>
      </c>
      <c r="B83" s="4"/>
      <c r="C83">
        <v>60</v>
      </c>
      <c r="D83">
        <v>42</v>
      </c>
      <c r="E83">
        <v>33</v>
      </c>
      <c r="F83">
        <v>42</v>
      </c>
      <c r="G83" s="4"/>
      <c r="K83" s="4"/>
      <c r="L83">
        <v>90</v>
      </c>
      <c r="M83">
        <v>3</v>
      </c>
      <c r="N83">
        <v>2.5</v>
      </c>
      <c r="O83">
        <v>1.5</v>
      </c>
      <c r="P83">
        <v>1</v>
      </c>
      <c r="Q83">
        <v>4.5</v>
      </c>
      <c r="R83">
        <v>6</v>
      </c>
      <c r="S83">
        <v>4</v>
      </c>
      <c r="T83">
        <v>5.5</v>
      </c>
      <c r="U83" s="4"/>
      <c r="V83">
        <v>81</v>
      </c>
      <c r="W83">
        <v>1</v>
      </c>
      <c r="X83">
        <v>8</v>
      </c>
      <c r="Y83" s="4"/>
    </row>
    <row r="84" spans="1:25" x14ac:dyDescent="0.25">
      <c r="A84" s="4"/>
      <c r="B84" s="4"/>
      <c r="C84" s="4"/>
      <c r="D84" s="4"/>
      <c r="E84" s="4"/>
      <c r="F84" s="4"/>
      <c r="G84" s="4"/>
      <c r="K84" s="4"/>
      <c r="L84">
        <v>91</v>
      </c>
      <c r="M84">
        <v>3</v>
      </c>
      <c r="N84">
        <v>2.5</v>
      </c>
      <c r="O84">
        <v>1.5</v>
      </c>
      <c r="P84">
        <v>1</v>
      </c>
      <c r="Q84">
        <v>4.5</v>
      </c>
      <c r="R84">
        <v>6</v>
      </c>
      <c r="S84">
        <v>4</v>
      </c>
      <c r="T84">
        <v>5.5</v>
      </c>
      <c r="U84" s="4"/>
      <c r="V84">
        <v>82</v>
      </c>
      <c r="W84">
        <v>1</v>
      </c>
      <c r="X84">
        <v>8</v>
      </c>
      <c r="Y84" s="4"/>
    </row>
    <row r="85" spans="1:25" x14ac:dyDescent="0.25">
      <c r="K85" s="4"/>
      <c r="L85">
        <v>92</v>
      </c>
      <c r="M85">
        <v>3</v>
      </c>
      <c r="N85">
        <v>2.5</v>
      </c>
      <c r="O85">
        <v>1.5</v>
      </c>
      <c r="P85">
        <v>1</v>
      </c>
      <c r="Q85">
        <v>4.5</v>
      </c>
      <c r="R85">
        <v>6</v>
      </c>
      <c r="S85">
        <v>4</v>
      </c>
      <c r="T85">
        <v>5.5</v>
      </c>
      <c r="U85" s="4"/>
      <c r="V85">
        <v>83</v>
      </c>
      <c r="W85">
        <v>1</v>
      </c>
      <c r="X85">
        <v>8</v>
      </c>
      <c r="Y85" s="4"/>
    </row>
    <row r="86" spans="1:25" x14ac:dyDescent="0.25">
      <c r="K86" s="4"/>
      <c r="L86">
        <v>93</v>
      </c>
      <c r="M86">
        <v>3</v>
      </c>
      <c r="N86">
        <v>2.5</v>
      </c>
      <c r="O86">
        <v>1.5</v>
      </c>
      <c r="P86">
        <v>1</v>
      </c>
      <c r="Q86">
        <v>4.5</v>
      </c>
      <c r="R86">
        <v>6</v>
      </c>
      <c r="S86">
        <v>4</v>
      </c>
      <c r="T86">
        <v>5.5</v>
      </c>
      <c r="U86" s="4"/>
      <c r="V86">
        <v>84</v>
      </c>
      <c r="W86">
        <v>1</v>
      </c>
      <c r="X86">
        <v>8</v>
      </c>
      <c r="Y86" s="4"/>
    </row>
    <row r="87" spans="1:25" x14ac:dyDescent="0.25">
      <c r="K87" s="4"/>
      <c r="L87">
        <v>94</v>
      </c>
      <c r="M87">
        <v>3</v>
      </c>
      <c r="N87">
        <v>2.5</v>
      </c>
      <c r="O87">
        <v>1.5</v>
      </c>
      <c r="P87">
        <v>1</v>
      </c>
      <c r="Q87">
        <v>4.5</v>
      </c>
      <c r="R87">
        <v>6</v>
      </c>
      <c r="S87">
        <v>4</v>
      </c>
      <c r="T87">
        <v>5.5</v>
      </c>
      <c r="U87" s="4"/>
      <c r="V87">
        <v>85</v>
      </c>
      <c r="W87">
        <v>1</v>
      </c>
      <c r="X87">
        <v>8</v>
      </c>
      <c r="Y87" s="4"/>
    </row>
    <row r="88" spans="1:25" x14ac:dyDescent="0.25">
      <c r="K88" s="4"/>
      <c r="L88">
        <v>95</v>
      </c>
      <c r="M88">
        <v>3</v>
      </c>
      <c r="N88">
        <v>2.5</v>
      </c>
      <c r="O88">
        <v>1.5</v>
      </c>
      <c r="P88">
        <v>1</v>
      </c>
      <c r="Q88">
        <v>4.5</v>
      </c>
      <c r="R88">
        <v>6</v>
      </c>
      <c r="S88">
        <v>4</v>
      </c>
      <c r="T88">
        <v>5.5</v>
      </c>
      <c r="U88" s="4"/>
      <c r="V88">
        <v>86</v>
      </c>
      <c r="W88">
        <v>1</v>
      </c>
      <c r="X88">
        <v>8</v>
      </c>
      <c r="Y88" s="4"/>
    </row>
    <row r="89" spans="1:25" x14ac:dyDescent="0.25">
      <c r="K89" s="4"/>
      <c r="L89">
        <v>96</v>
      </c>
      <c r="M89">
        <v>3</v>
      </c>
      <c r="N89">
        <v>2.5</v>
      </c>
      <c r="O89">
        <v>1.5</v>
      </c>
      <c r="P89">
        <v>1</v>
      </c>
      <c r="Q89">
        <v>4.5</v>
      </c>
      <c r="R89">
        <v>6</v>
      </c>
      <c r="S89">
        <v>4</v>
      </c>
      <c r="T89">
        <v>5.5</v>
      </c>
      <c r="U89" s="4"/>
      <c r="V89">
        <v>87</v>
      </c>
      <c r="W89">
        <v>1</v>
      </c>
      <c r="X89">
        <v>8</v>
      </c>
      <c r="Y89" s="4"/>
    </row>
    <row r="90" spans="1:25" x14ac:dyDescent="0.25">
      <c r="K90" s="4"/>
      <c r="L90">
        <v>97</v>
      </c>
      <c r="M90">
        <v>3</v>
      </c>
      <c r="N90">
        <v>2.5</v>
      </c>
      <c r="O90">
        <v>1.5</v>
      </c>
      <c r="P90">
        <v>1</v>
      </c>
      <c r="Q90">
        <v>4.5</v>
      </c>
      <c r="R90">
        <v>6</v>
      </c>
      <c r="S90">
        <v>4</v>
      </c>
      <c r="T90">
        <v>5.5</v>
      </c>
      <c r="U90" s="4"/>
      <c r="V90">
        <v>88</v>
      </c>
      <c r="W90">
        <v>1</v>
      </c>
      <c r="X90">
        <v>8</v>
      </c>
      <c r="Y90" s="4"/>
    </row>
    <row r="91" spans="1:25" x14ac:dyDescent="0.25">
      <c r="K91" s="4"/>
      <c r="L91">
        <v>98</v>
      </c>
      <c r="M91">
        <v>3</v>
      </c>
      <c r="N91">
        <v>2.5</v>
      </c>
      <c r="O91">
        <v>1.5</v>
      </c>
      <c r="P91">
        <v>1</v>
      </c>
      <c r="Q91">
        <v>4.5</v>
      </c>
      <c r="R91">
        <v>6</v>
      </c>
      <c r="S91">
        <v>4</v>
      </c>
      <c r="T91">
        <v>5.5</v>
      </c>
      <c r="U91" s="4"/>
      <c r="V91">
        <v>89</v>
      </c>
      <c r="W91">
        <v>1</v>
      </c>
      <c r="X91">
        <v>8</v>
      </c>
      <c r="Y91" s="4"/>
    </row>
    <row r="92" spans="1:25" x14ac:dyDescent="0.25">
      <c r="K92" s="4"/>
      <c r="L92">
        <v>99</v>
      </c>
      <c r="M92">
        <v>3</v>
      </c>
      <c r="N92">
        <v>2.5</v>
      </c>
      <c r="O92">
        <v>1.5</v>
      </c>
      <c r="P92">
        <v>1</v>
      </c>
      <c r="Q92">
        <v>4.5</v>
      </c>
      <c r="R92">
        <v>6</v>
      </c>
      <c r="S92">
        <v>4</v>
      </c>
      <c r="T92">
        <v>5.5</v>
      </c>
      <c r="U92" s="4"/>
      <c r="V92">
        <v>90</v>
      </c>
      <c r="W92">
        <v>0.5</v>
      </c>
      <c r="X92">
        <v>6</v>
      </c>
      <c r="Y92" s="4"/>
    </row>
    <row r="93" spans="1:25" x14ac:dyDescent="0.25">
      <c r="K93" s="4"/>
      <c r="L93">
        <v>100</v>
      </c>
      <c r="M93">
        <v>3</v>
      </c>
      <c r="N93">
        <v>2.5</v>
      </c>
      <c r="O93">
        <v>1.5</v>
      </c>
      <c r="P93">
        <v>1</v>
      </c>
      <c r="Q93">
        <v>4.5</v>
      </c>
      <c r="R93">
        <v>6</v>
      </c>
      <c r="S93">
        <v>4</v>
      </c>
      <c r="T93">
        <v>5.5</v>
      </c>
      <c r="U93" s="4"/>
      <c r="V93">
        <v>91</v>
      </c>
      <c r="W93">
        <v>0.5</v>
      </c>
      <c r="X93">
        <v>6</v>
      </c>
      <c r="Y93" s="4"/>
    </row>
    <row r="94" spans="1:25" x14ac:dyDescent="0.25">
      <c r="K94" s="4"/>
      <c r="L94">
        <v>101</v>
      </c>
      <c r="M94">
        <v>3</v>
      </c>
      <c r="N94">
        <v>2.5</v>
      </c>
      <c r="O94">
        <v>1.5</v>
      </c>
      <c r="P94">
        <v>1</v>
      </c>
      <c r="Q94">
        <v>4.5</v>
      </c>
      <c r="R94">
        <v>6</v>
      </c>
      <c r="S94">
        <v>4</v>
      </c>
      <c r="T94">
        <v>5.5</v>
      </c>
      <c r="U94" s="4"/>
      <c r="V94">
        <v>92</v>
      </c>
      <c r="W94">
        <v>0.5</v>
      </c>
      <c r="X94">
        <v>6</v>
      </c>
      <c r="Y94" s="4"/>
    </row>
    <row r="95" spans="1:25" x14ac:dyDescent="0.25">
      <c r="K95" s="4"/>
      <c r="L95">
        <v>102</v>
      </c>
      <c r="M95">
        <v>3</v>
      </c>
      <c r="N95">
        <v>2.5</v>
      </c>
      <c r="O95">
        <v>1.5</v>
      </c>
      <c r="P95">
        <v>1</v>
      </c>
      <c r="Q95">
        <v>4.5</v>
      </c>
      <c r="R95">
        <v>6</v>
      </c>
      <c r="S95">
        <v>4</v>
      </c>
      <c r="T95">
        <v>5.5</v>
      </c>
      <c r="U95" s="4"/>
      <c r="V95">
        <v>93</v>
      </c>
      <c r="W95">
        <v>0.5</v>
      </c>
      <c r="X95">
        <v>6</v>
      </c>
      <c r="Y95" s="4"/>
    </row>
    <row r="96" spans="1:25" x14ac:dyDescent="0.25">
      <c r="K96" s="4"/>
      <c r="L96">
        <v>103</v>
      </c>
      <c r="M96">
        <v>3</v>
      </c>
      <c r="N96">
        <v>2.5</v>
      </c>
      <c r="O96">
        <v>1.5</v>
      </c>
      <c r="P96">
        <v>1</v>
      </c>
      <c r="Q96">
        <v>4.5</v>
      </c>
      <c r="R96">
        <v>6</v>
      </c>
      <c r="S96">
        <v>4</v>
      </c>
      <c r="T96">
        <v>5.5</v>
      </c>
      <c r="U96" s="4"/>
      <c r="V96">
        <v>94</v>
      </c>
      <c r="W96">
        <v>0.5</v>
      </c>
      <c r="X96">
        <v>6</v>
      </c>
      <c r="Y96" s="4"/>
    </row>
    <row r="97" spans="11:25" x14ac:dyDescent="0.25">
      <c r="K97" s="4"/>
      <c r="L97">
        <v>104</v>
      </c>
      <c r="M97">
        <v>3</v>
      </c>
      <c r="N97">
        <v>2.5</v>
      </c>
      <c r="O97">
        <v>1.5</v>
      </c>
      <c r="P97">
        <v>1</v>
      </c>
      <c r="Q97">
        <v>4.5</v>
      </c>
      <c r="R97">
        <v>6</v>
      </c>
      <c r="S97">
        <v>4</v>
      </c>
      <c r="T97">
        <v>5.5</v>
      </c>
      <c r="U97" s="4"/>
      <c r="V97">
        <v>95</v>
      </c>
      <c r="W97">
        <v>0.5</v>
      </c>
      <c r="X97">
        <v>6</v>
      </c>
      <c r="Y97" s="4"/>
    </row>
    <row r="98" spans="11:25" x14ac:dyDescent="0.25">
      <c r="K98" s="4"/>
      <c r="L98">
        <v>105</v>
      </c>
      <c r="M98">
        <v>3.5</v>
      </c>
      <c r="N98">
        <v>3</v>
      </c>
      <c r="O98">
        <v>2</v>
      </c>
      <c r="P98">
        <v>1.5</v>
      </c>
      <c r="Q98">
        <v>5.5</v>
      </c>
      <c r="R98">
        <v>7</v>
      </c>
      <c r="S98">
        <v>4.5</v>
      </c>
      <c r="T98">
        <v>6.5</v>
      </c>
      <c r="U98" s="4"/>
      <c r="V98">
        <v>96</v>
      </c>
      <c r="W98">
        <v>0.5</v>
      </c>
      <c r="X98">
        <v>6</v>
      </c>
      <c r="Y98" s="4"/>
    </row>
    <row r="99" spans="11:25" x14ac:dyDescent="0.25">
      <c r="K99" s="4"/>
      <c r="L99">
        <v>106</v>
      </c>
      <c r="M99">
        <v>3.5</v>
      </c>
      <c r="N99">
        <v>3</v>
      </c>
      <c r="O99">
        <v>2</v>
      </c>
      <c r="P99">
        <v>1.5</v>
      </c>
      <c r="Q99">
        <v>5.5</v>
      </c>
      <c r="R99">
        <v>7</v>
      </c>
      <c r="S99">
        <v>4.5</v>
      </c>
      <c r="T99">
        <v>6.5</v>
      </c>
      <c r="U99" s="4"/>
      <c r="V99">
        <v>97</v>
      </c>
      <c r="W99">
        <v>0.5</v>
      </c>
      <c r="X99">
        <v>6</v>
      </c>
      <c r="Y99" s="4"/>
    </row>
    <row r="100" spans="11:25" x14ac:dyDescent="0.25">
      <c r="K100" s="4"/>
      <c r="L100">
        <v>107</v>
      </c>
      <c r="M100">
        <v>3.5</v>
      </c>
      <c r="N100">
        <v>3</v>
      </c>
      <c r="O100">
        <v>2</v>
      </c>
      <c r="P100">
        <v>1.5</v>
      </c>
      <c r="Q100">
        <v>5.5</v>
      </c>
      <c r="R100">
        <v>7</v>
      </c>
      <c r="S100">
        <v>4.5</v>
      </c>
      <c r="T100">
        <v>6.5</v>
      </c>
      <c r="U100" s="4"/>
      <c r="V100">
        <v>98</v>
      </c>
      <c r="W100">
        <v>0.5</v>
      </c>
      <c r="X100">
        <v>6</v>
      </c>
      <c r="Y100" s="4"/>
    </row>
    <row r="101" spans="11:25" x14ac:dyDescent="0.25">
      <c r="K101" s="4"/>
      <c r="L101">
        <v>108</v>
      </c>
      <c r="M101">
        <v>3.5</v>
      </c>
      <c r="N101">
        <v>3</v>
      </c>
      <c r="O101">
        <v>2</v>
      </c>
      <c r="P101">
        <v>1.5</v>
      </c>
      <c r="Q101">
        <v>5.5</v>
      </c>
      <c r="R101">
        <v>7</v>
      </c>
      <c r="S101">
        <v>4.5</v>
      </c>
      <c r="T101">
        <v>6.5</v>
      </c>
      <c r="U101" s="4"/>
      <c r="V101">
        <v>99</v>
      </c>
      <c r="W101">
        <v>0.5</v>
      </c>
      <c r="X101">
        <v>6</v>
      </c>
      <c r="Y101" s="4"/>
    </row>
    <row r="102" spans="11:25" x14ac:dyDescent="0.25">
      <c r="K102" s="4"/>
      <c r="L102">
        <v>109</v>
      </c>
      <c r="M102">
        <v>3.5</v>
      </c>
      <c r="N102">
        <v>3</v>
      </c>
      <c r="O102">
        <v>2</v>
      </c>
      <c r="P102">
        <v>1.5</v>
      </c>
      <c r="Q102">
        <v>5.5</v>
      </c>
      <c r="R102">
        <v>7</v>
      </c>
      <c r="S102">
        <v>4.5</v>
      </c>
      <c r="T102">
        <v>6.5</v>
      </c>
      <c r="U102" s="4"/>
      <c r="V102">
        <v>100</v>
      </c>
      <c r="W102">
        <v>0.5</v>
      </c>
      <c r="X102">
        <v>6</v>
      </c>
      <c r="Y102" s="4"/>
    </row>
    <row r="103" spans="11:25" x14ac:dyDescent="0.25">
      <c r="K103" s="4"/>
      <c r="L103">
        <v>110</v>
      </c>
      <c r="M103">
        <v>3.5</v>
      </c>
      <c r="N103">
        <v>3</v>
      </c>
      <c r="O103">
        <v>2</v>
      </c>
      <c r="P103">
        <v>1.5</v>
      </c>
      <c r="Q103">
        <v>5.5</v>
      </c>
      <c r="R103">
        <v>7</v>
      </c>
      <c r="S103">
        <v>4.5</v>
      </c>
      <c r="T103">
        <v>6.5</v>
      </c>
      <c r="U103" s="4"/>
      <c r="V103">
        <v>101</v>
      </c>
      <c r="W103">
        <v>0.5</v>
      </c>
      <c r="X103">
        <v>6</v>
      </c>
      <c r="Y103" s="4"/>
    </row>
    <row r="104" spans="11:25" x14ac:dyDescent="0.25">
      <c r="K104" s="4"/>
      <c r="L104">
        <v>111</v>
      </c>
      <c r="M104">
        <v>3.5</v>
      </c>
      <c r="N104">
        <v>3</v>
      </c>
      <c r="O104">
        <v>2</v>
      </c>
      <c r="P104">
        <v>1.5</v>
      </c>
      <c r="Q104">
        <v>5.5</v>
      </c>
      <c r="R104">
        <v>7</v>
      </c>
      <c r="S104">
        <v>4.5</v>
      </c>
      <c r="T104">
        <v>6.5</v>
      </c>
      <c r="U104" s="4"/>
      <c r="V104">
        <v>102</v>
      </c>
      <c r="W104">
        <v>0.5</v>
      </c>
      <c r="X104">
        <v>6</v>
      </c>
      <c r="Y104" s="4"/>
    </row>
    <row r="105" spans="11:25" x14ac:dyDescent="0.25">
      <c r="K105" s="4"/>
      <c r="L105">
        <v>112</v>
      </c>
      <c r="M105">
        <v>3.5</v>
      </c>
      <c r="N105">
        <v>3</v>
      </c>
      <c r="O105">
        <v>2</v>
      </c>
      <c r="P105">
        <v>1.5</v>
      </c>
      <c r="Q105">
        <v>5.5</v>
      </c>
      <c r="R105">
        <v>7</v>
      </c>
      <c r="S105">
        <v>4.5</v>
      </c>
      <c r="T105">
        <v>6.5</v>
      </c>
      <c r="U105" s="4"/>
      <c r="V105">
        <v>103</v>
      </c>
      <c r="W105">
        <v>0.5</v>
      </c>
      <c r="X105">
        <v>6</v>
      </c>
      <c r="Y105" s="4"/>
    </row>
    <row r="106" spans="11:25" x14ac:dyDescent="0.25">
      <c r="K106" s="4"/>
      <c r="L106">
        <v>113</v>
      </c>
      <c r="M106">
        <v>3.5</v>
      </c>
      <c r="N106">
        <v>3</v>
      </c>
      <c r="O106">
        <v>2</v>
      </c>
      <c r="P106">
        <v>1.5</v>
      </c>
      <c r="Q106">
        <v>5.5</v>
      </c>
      <c r="R106">
        <v>7</v>
      </c>
      <c r="S106">
        <v>4.5</v>
      </c>
      <c r="T106">
        <v>6.5</v>
      </c>
      <c r="U106" s="4"/>
      <c r="V106">
        <v>104</v>
      </c>
      <c r="W106">
        <v>0.5</v>
      </c>
      <c r="X106">
        <v>6</v>
      </c>
      <c r="Y106" s="4"/>
    </row>
    <row r="107" spans="11:25" x14ac:dyDescent="0.25">
      <c r="K107" s="4"/>
      <c r="L107">
        <v>114</v>
      </c>
      <c r="M107">
        <v>3.5</v>
      </c>
      <c r="N107">
        <v>3</v>
      </c>
      <c r="O107">
        <v>2</v>
      </c>
      <c r="P107">
        <v>1.5</v>
      </c>
      <c r="Q107">
        <v>5.5</v>
      </c>
      <c r="R107">
        <v>7</v>
      </c>
      <c r="S107">
        <v>4.5</v>
      </c>
      <c r="T107">
        <v>6.5</v>
      </c>
      <c r="U107" s="4"/>
      <c r="V107">
        <v>105</v>
      </c>
      <c r="W107">
        <v>0.5</v>
      </c>
      <c r="X107">
        <v>6</v>
      </c>
      <c r="Y107" s="4"/>
    </row>
    <row r="108" spans="11:25" x14ac:dyDescent="0.25">
      <c r="K108" s="4"/>
      <c r="L108">
        <v>115</v>
      </c>
      <c r="M108">
        <v>4</v>
      </c>
      <c r="N108">
        <v>3</v>
      </c>
      <c r="O108">
        <v>2</v>
      </c>
      <c r="P108">
        <v>1.5</v>
      </c>
      <c r="Q108">
        <v>6</v>
      </c>
      <c r="R108">
        <v>8</v>
      </c>
      <c r="S108">
        <v>5</v>
      </c>
      <c r="T108">
        <v>7</v>
      </c>
      <c r="U108" s="4"/>
      <c r="V108">
        <v>106</v>
      </c>
      <c r="W108">
        <v>0.5</v>
      </c>
      <c r="X108">
        <v>6</v>
      </c>
      <c r="Y108" s="4"/>
    </row>
    <row r="109" spans="11:25" x14ac:dyDescent="0.25">
      <c r="K109" s="4"/>
      <c r="L109">
        <v>116</v>
      </c>
      <c r="M109">
        <v>4</v>
      </c>
      <c r="N109">
        <v>3</v>
      </c>
      <c r="O109">
        <v>2</v>
      </c>
      <c r="P109">
        <v>1.5</v>
      </c>
      <c r="Q109">
        <v>6</v>
      </c>
      <c r="R109">
        <v>8</v>
      </c>
      <c r="S109">
        <v>5</v>
      </c>
      <c r="T109">
        <v>7</v>
      </c>
      <c r="U109" s="4"/>
      <c r="V109">
        <v>107</v>
      </c>
      <c r="W109">
        <v>0.5</v>
      </c>
      <c r="X109">
        <v>6</v>
      </c>
      <c r="Y109" s="4"/>
    </row>
    <row r="110" spans="11:25" x14ac:dyDescent="0.25">
      <c r="K110" s="4"/>
      <c r="L110">
        <v>117</v>
      </c>
      <c r="M110">
        <v>4</v>
      </c>
      <c r="N110">
        <v>3</v>
      </c>
      <c r="O110">
        <v>2</v>
      </c>
      <c r="P110">
        <v>1.5</v>
      </c>
      <c r="Q110">
        <v>6</v>
      </c>
      <c r="R110">
        <v>8</v>
      </c>
      <c r="S110">
        <v>5</v>
      </c>
      <c r="T110">
        <v>7</v>
      </c>
      <c r="U110" s="4"/>
      <c r="V110">
        <v>108</v>
      </c>
      <c r="W110">
        <v>0.5</v>
      </c>
      <c r="X110">
        <v>6</v>
      </c>
      <c r="Y110" s="4"/>
    </row>
    <row r="111" spans="11:25" x14ac:dyDescent="0.25">
      <c r="K111" s="4"/>
      <c r="L111">
        <v>118</v>
      </c>
      <c r="M111">
        <v>4</v>
      </c>
      <c r="N111">
        <v>3</v>
      </c>
      <c r="O111">
        <v>2</v>
      </c>
      <c r="P111">
        <v>1.5</v>
      </c>
      <c r="Q111">
        <v>6</v>
      </c>
      <c r="R111">
        <v>8</v>
      </c>
      <c r="S111">
        <v>5</v>
      </c>
      <c r="T111">
        <v>7</v>
      </c>
      <c r="U111" s="4"/>
      <c r="V111">
        <v>109</v>
      </c>
      <c r="W111">
        <v>0.5</v>
      </c>
      <c r="X111">
        <v>6</v>
      </c>
      <c r="Y111" s="4"/>
    </row>
    <row r="112" spans="11:25" x14ac:dyDescent="0.25">
      <c r="K112" s="4"/>
      <c r="L112">
        <v>119</v>
      </c>
      <c r="M112">
        <v>4</v>
      </c>
      <c r="N112">
        <v>3</v>
      </c>
      <c r="O112">
        <v>2</v>
      </c>
      <c r="P112">
        <v>1.5</v>
      </c>
      <c r="Q112">
        <v>6</v>
      </c>
      <c r="R112">
        <v>8</v>
      </c>
      <c r="S112">
        <v>5</v>
      </c>
      <c r="T112">
        <v>7</v>
      </c>
      <c r="U112" s="4"/>
      <c r="V112">
        <v>110</v>
      </c>
      <c r="W112">
        <v>0.5</v>
      </c>
      <c r="X112">
        <v>6</v>
      </c>
      <c r="Y112" s="4"/>
    </row>
    <row r="113" spans="11:25" x14ac:dyDescent="0.25">
      <c r="K113" s="4"/>
      <c r="L113">
        <v>120</v>
      </c>
      <c r="M113">
        <v>4</v>
      </c>
      <c r="N113">
        <v>3</v>
      </c>
      <c r="O113">
        <v>2</v>
      </c>
      <c r="P113">
        <v>1.5</v>
      </c>
      <c r="Q113">
        <v>6</v>
      </c>
      <c r="R113">
        <v>8</v>
      </c>
      <c r="S113">
        <v>5</v>
      </c>
      <c r="T113">
        <v>7</v>
      </c>
      <c r="U113" s="4"/>
      <c r="V113">
        <v>111</v>
      </c>
      <c r="W113">
        <v>0.5</v>
      </c>
      <c r="X113">
        <v>6</v>
      </c>
      <c r="Y113" s="4"/>
    </row>
    <row r="114" spans="11:25" x14ac:dyDescent="0.25">
      <c r="K114" s="4"/>
      <c r="L114">
        <v>121</v>
      </c>
      <c r="M114">
        <v>4</v>
      </c>
      <c r="N114">
        <v>3</v>
      </c>
      <c r="O114">
        <v>2</v>
      </c>
      <c r="P114">
        <v>1.5</v>
      </c>
      <c r="Q114">
        <v>6</v>
      </c>
      <c r="R114">
        <v>8</v>
      </c>
      <c r="S114">
        <v>5</v>
      </c>
      <c r="T114">
        <v>7</v>
      </c>
      <c r="U114" s="4"/>
      <c r="V114">
        <v>112</v>
      </c>
      <c r="W114">
        <v>0.5</v>
      </c>
      <c r="X114">
        <v>6</v>
      </c>
      <c r="Y114" s="4"/>
    </row>
    <row r="115" spans="11:25" x14ac:dyDescent="0.25">
      <c r="K115" s="4"/>
      <c r="L115">
        <v>122</v>
      </c>
      <c r="M115">
        <v>4</v>
      </c>
      <c r="N115">
        <v>3</v>
      </c>
      <c r="O115">
        <v>2</v>
      </c>
      <c r="P115">
        <v>1.5</v>
      </c>
      <c r="Q115">
        <v>6</v>
      </c>
      <c r="R115">
        <v>8</v>
      </c>
      <c r="S115">
        <v>5</v>
      </c>
      <c r="T115">
        <v>7</v>
      </c>
      <c r="U115" s="4"/>
      <c r="V115">
        <v>113</v>
      </c>
      <c r="W115">
        <v>0.5</v>
      </c>
      <c r="X115">
        <v>6</v>
      </c>
      <c r="Y115" s="4"/>
    </row>
    <row r="116" spans="11:25" x14ac:dyDescent="0.25">
      <c r="K116" s="4"/>
      <c r="L116">
        <v>123</v>
      </c>
      <c r="M116">
        <v>4</v>
      </c>
      <c r="N116">
        <v>3</v>
      </c>
      <c r="O116">
        <v>2</v>
      </c>
      <c r="P116">
        <v>1.5</v>
      </c>
      <c r="Q116">
        <v>6</v>
      </c>
      <c r="R116">
        <v>8</v>
      </c>
      <c r="S116">
        <v>5</v>
      </c>
      <c r="T116">
        <v>7</v>
      </c>
      <c r="U116" s="4"/>
      <c r="V116">
        <v>114</v>
      </c>
      <c r="W116">
        <v>0.5</v>
      </c>
      <c r="X116">
        <v>6</v>
      </c>
      <c r="Y116" s="4"/>
    </row>
    <row r="117" spans="11:25" x14ac:dyDescent="0.25">
      <c r="K117" s="4"/>
      <c r="L117">
        <v>124</v>
      </c>
      <c r="M117">
        <v>4</v>
      </c>
      <c r="N117">
        <v>3</v>
      </c>
      <c r="O117">
        <v>2</v>
      </c>
      <c r="P117">
        <v>1.5</v>
      </c>
      <c r="Q117">
        <v>6</v>
      </c>
      <c r="R117">
        <v>8</v>
      </c>
      <c r="S117">
        <v>5</v>
      </c>
      <c r="T117">
        <v>7</v>
      </c>
      <c r="U117" s="4"/>
      <c r="V117">
        <v>115</v>
      </c>
      <c r="W117">
        <v>0.25</v>
      </c>
      <c r="X117">
        <v>3</v>
      </c>
      <c r="Y117" s="4"/>
    </row>
    <row r="118" spans="11:25" x14ac:dyDescent="0.25">
      <c r="K118" s="4"/>
      <c r="L118">
        <v>125</v>
      </c>
      <c r="M118">
        <v>4</v>
      </c>
      <c r="N118">
        <v>3</v>
      </c>
      <c r="O118">
        <v>2</v>
      </c>
      <c r="P118">
        <v>1.5</v>
      </c>
      <c r="Q118">
        <v>6</v>
      </c>
      <c r="R118">
        <v>8</v>
      </c>
      <c r="S118">
        <v>5</v>
      </c>
      <c r="T118">
        <v>7</v>
      </c>
      <c r="U118" s="4"/>
      <c r="V118">
        <v>116</v>
      </c>
      <c r="W118">
        <v>0.25</v>
      </c>
      <c r="X118">
        <v>3</v>
      </c>
      <c r="Y118" s="4"/>
    </row>
    <row r="119" spans="11:25" x14ac:dyDescent="0.25">
      <c r="K119" s="4"/>
      <c r="L119">
        <v>126</v>
      </c>
      <c r="M119">
        <v>4</v>
      </c>
      <c r="N119">
        <v>3</v>
      </c>
      <c r="O119">
        <v>2</v>
      </c>
      <c r="P119">
        <v>1.5</v>
      </c>
      <c r="Q119">
        <v>6</v>
      </c>
      <c r="R119">
        <v>8</v>
      </c>
      <c r="S119">
        <v>5</v>
      </c>
      <c r="T119">
        <v>7</v>
      </c>
      <c r="U119" s="4"/>
      <c r="V119">
        <v>117</v>
      </c>
      <c r="W119">
        <v>0.25</v>
      </c>
      <c r="X119">
        <v>3</v>
      </c>
      <c r="Y119" s="4"/>
    </row>
    <row r="120" spans="11:25" x14ac:dyDescent="0.25">
      <c r="K120" s="4"/>
      <c r="L120">
        <v>127</v>
      </c>
      <c r="M120">
        <v>4</v>
      </c>
      <c r="N120">
        <v>3</v>
      </c>
      <c r="O120">
        <v>2</v>
      </c>
      <c r="P120">
        <v>1.5</v>
      </c>
      <c r="Q120">
        <v>6</v>
      </c>
      <c r="R120">
        <v>8</v>
      </c>
      <c r="S120">
        <v>5</v>
      </c>
      <c r="T120">
        <v>7</v>
      </c>
      <c r="U120" s="4"/>
      <c r="V120">
        <v>118</v>
      </c>
      <c r="W120">
        <v>0.25</v>
      </c>
      <c r="X120">
        <v>3</v>
      </c>
      <c r="Y120" s="4"/>
    </row>
    <row r="121" spans="11:25" x14ac:dyDescent="0.25">
      <c r="K121" s="4"/>
      <c r="L121">
        <v>128</v>
      </c>
      <c r="M121">
        <v>4</v>
      </c>
      <c r="N121">
        <v>3</v>
      </c>
      <c r="O121">
        <v>2</v>
      </c>
      <c r="P121">
        <v>1.5</v>
      </c>
      <c r="Q121">
        <v>6</v>
      </c>
      <c r="R121">
        <v>8</v>
      </c>
      <c r="S121">
        <v>5</v>
      </c>
      <c r="T121">
        <v>7</v>
      </c>
      <c r="U121" s="4"/>
      <c r="V121">
        <v>119</v>
      </c>
      <c r="W121">
        <v>0.25</v>
      </c>
      <c r="X121">
        <v>3</v>
      </c>
      <c r="Y121" s="4"/>
    </row>
    <row r="122" spans="11:25" x14ac:dyDescent="0.25">
      <c r="K122" s="4"/>
      <c r="L122">
        <v>129</v>
      </c>
      <c r="M122">
        <v>4</v>
      </c>
      <c r="N122">
        <v>3</v>
      </c>
      <c r="O122">
        <v>2</v>
      </c>
      <c r="P122">
        <v>1.5</v>
      </c>
      <c r="Q122">
        <v>6</v>
      </c>
      <c r="R122">
        <v>8</v>
      </c>
      <c r="S122">
        <v>5</v>
      </c>
      <c r="T122">
        <v>7</v>
      </c>
      <c r="U122" s="4"/>
      <c r="V122">
        <v>120</v>
      </c>
      <c r="W122">
        <v>0.25</v>
      </c>
      <c r="X122">
        <v>3</v>
      </c>
      <c r="Y122" s="4"/>
    </row>
    <row r="123" spans="11:25" x14ac:dyDescent="0.25">
      <c r="K123" s="4"/>
      <c r="L123">
        <v>130</v>
      </c>
      <c r="M123">
        <v>4.5</v>
      </c>
      <c r="N123">
        <v>3.5</v>
      </c>
      <c r="O123">
        <v>2.5</v>
      </c>
      <c r="P123">
        <v>1.5</v>
      </c>
      <c r="Q123">
        <v>7</v>
      </c>
      <c r="R123">
        <v>9</v>
      </c>
      <c r="S123">
        <v>5.5</v>
      </c>
      <c r="T123">
        <v>8</v>
      </c>
      <c r="U123" s="4"/>
      <c r="V123">
        <v>121</v>
      </c>
      <c r="W123">
        <v>0.25</v>
      </c>
      <c r="X123">
        <v>3</v>
      </c>
      <c r="Y123" s="4"/>
    </row>
    <row r="124" spans="11:25" x14ac:dyDescent="0.25">
      <c r="K124" s="4"/>
      <c r="L124">
        <v>131</v>
      </c>
      <c r="M124">
        <v>4.5</v>
      </c>
      <c r="N124">
        <v>3.5</v>
      </c>
      <c r="O124">
        <v>2.5</v>
      </c>
      <c r="P124">
        <v>1.5</v>
      </c>
      <c r="Q124">
        <v>7</v>
      </c>
      <c r="R124">
        <v>9</v>
      </c>
      <c r="S124">
        <v>5.5</v>
      </c>
      <c r="T124">
        <v>8</v>
      </c>
      <c r="U124" s="4"/>
      <c r="V124">
        <v>122</v>
      </c>
      <c r="W124">
        <v>0.25</v>
      </c>
      <c r="X124">
        <v>3</v>
      </c>
      <c r="Y124" s="4"/>
    </row>
    <row r="125" spans="11:25" x14ac:dyDescent="0.25">
      <c r="K125" s="4"/>
      <c r="L125">
        <v>132</v>
      </c>
      <c r="M125">
        <v>4.5</v>
      </c>
      <c r="N125">
        <v>3.5</v>
      </c>
      <c r="O125">
        <v>2.5</v>
      </c>
      <c r="P125">
        <v>1.5</v>
      </c>
      <c r="Q125">
        <v>7</v>
      </c>
      <c r="R125">
        <v>9</v>
      </c>
      <c r="S125">
        <v>5.5</v>
      </c>
      <c r="T125">
        <v>8</v>
      </c>
      <c r="U125" s="4"/>
      <c r="V125">
        <v>123</v>
      </c>
      <c r="W125">
        <v>0.25</v>
      </c>
      <c r="X125">
        <v>3</v>
      </c>
      <c r="Y125" s="4"/>
    </row>
    <row r="126" spans="11:25" x14ac:dyDescent="0.25">
      <c r="K126" s="4"/>
      <c r="L126">
        <v>133</v>
      </c>
      <c r="M126">
        <v>4.5</v>
      </c>
      <c r="N126">
        <v>3.5</v>
      </c>
      <c r="O126">
        <v>2.5</v>
      </c>
      <c r="P126">
        <v>1.5</v>
      </c>
      <c r="Q126">
        <v>7</v>
      </c>
      <c r="R126">
        <v>9</v>
      </c>
      <c r="S126">
        <v>5.5</v>
      </c>
      <c r="T126">
        <v>8</v>
      </c>
      <c r="U126" s="4"/>
      <c r="V126">
        <v>124</v>
      </c>
      <c r="W126">
        <v>0.25</v>
      </c>
      <c r="X126">
        <v>3</v>
      </c>
      <c r="Y126" s="4"/>
    </row>
    <row r="127" spans="11:25" x14ac:dyDescent="0.25">
      <c r="K127" s="4"/>
      <c r="L127">
        <v>134</v>
      </c>
      <c r="M127">
        <v>4.5</v>
      </c>
      <c r="N127">
        <v>3.5</v>
      </c>
      <c r="O127">
        <v>2.5</v>
      </c>
      <c r="P127">
        <v>1.5</v>
      </c>
      <c r="Q127">
        <v>7</v>
      </c>
      <c r="R127">
        <v>9</v>
      </c>
      <c r="S127">
        <v>5.5</v>
      </c>
      <c r="T127">
        <v>8</v>
      </c>
      <c r="U127" s="4"/>
      <c r="V127">
        <v>125</v>
      </c>
      <c r="W127">
        <v>0.25</v>
      </c>
      <c r="X127">
        <v>3</v>
      </c>
      <c r="Y127" s="4"/>
    </row>
    <row r="128" spans="11:25" x14ac:dyDescent="0.25">
      <c r="K128" s="4"/>
      <c r="L128">
        <v>135</v>
      </c>
      <c r="M128">
        <v>4.5</v>
      </c>
      <c r="N128">
        <v>3.5</v>
      </c>
      <c r="O128">
        <v>2.5</v>
      </c>
      <c r="P128">
        <v>1.5</v>
      </c>
      <c r="Q128">
        <v>7</v>
      </c>
      <c r="R128">
        <v>9</v>
      </c>
      <c r="S128">
        <v>5.5</v>
      </c>
      <c r="T128">
        <v>8</v>
      </c>
      <c r="U128" s="4"/>
      <c r="V128">
        <v>126</v>
      </c>
      <c r="W128">
        <v>0.25</v>
      </c>
      <c r="X128">
        <v>3</v>
      </c>
      <c r="Y128" s="4"/>
    </row>
    <row r="129" spans="11:25" x14ac:dyDescent="0.25">
      <c r="K129" s="4"/>
      <c r="L129">
        <v>136</v>
      </c>
      <c r="M129">
        <v>4.5</v>
      </c>
      <c r="N129">
        <v>3.5</v>
      </c>
      <c r="O129">
        <v>2.5</v>
      </c>
      <c r="P129">
        <v>1.5</v>
      </c>
      <c r="Q129">
        <v>7</v>
      </c>
      <c r="R129">
        <v>9</v>
      </c>
      <c r="S129">
        <v>5.5</v>
      </c>
      <c r="T129">
        <v>8</v>
      </c>
      <c r="U129" s="4"/>
      <c r="V129">
        <v>127</v>
      </c>
      <c r="W129">
        <v>0.25</v>
      </c>
      <c r="X129">
        <v>3</v>
      </c>
      <c r="Y129" s="4"/>
    </row>
    <row r="130" spans="11:25" x14ac:dyDescent="0.25">
      <c r="K130" s="4"/>
      <c r="L130">
        <v>137</v>
      </c>
      <c r="M130">
        <v>4.5</v>
      </c>
      <c r="N130">
        <v>3.5</v>
      </c>
      <c r="O130">
        <v>2.5</v>
      </c>
      <c r="P130">
        <v>1.5</v>
      </c>
      <c r="Q130">
        <v>7</v>
      </c>
      <c r="R130">
        <v>9</v>
      </c>
      <c r="S130">
        <v>5.5</v>
      </c>
      <c r="T130">
        <v>8</v>
      </c>
      <c r="U130" s="4"/>
      <c r="V130">
        <v>128</v>
      </c>
      <c r="W130">
        <v>0.25</v>
      </c>
      <c r="X130">
        <v>3</v>
      </c>
      <c r="Y130" s="4"/>
    </row>
    <row r="131" spans="11:25" x14ac:dyDescent="0.25">
      <c r="K131" s="4"/>
      <c r="L131">
        <v>138</v>
      </c>
      <c r="M131">
        <v>4.5</v>
      </c>
      <c r="N131">
        <v>3.5</v>
      </c>
      <c r="O131">
        <v>2.5</v>
      </c>
      <c r="P131">
        <v>1.5</v>
      </c>
      <c r="Q131">
        <v>7</v>
      </c>
      <c r="R131">
        <v>9</v>
      </c>
      <c r="S131">
        <v>5.5</v>
      </c>
      <c r="T131">
        <v>8</v>
      </c>
      <c r="U131" s="4"/>
      <c r="V131">
        <v>129</v>
      </c>
      <c r="W131">
        <v>0.25</v>
      </c>
      <c r="X131">
        <v>3</v>
      </c>
      <c r="Y131" s="4"/>
    </row>
    <row r="132" spans="11:25" x14ac:dyDescent="0.25">
      <c r="K132" s="4"/>
      <c r="L132">
        <v>139</v>
      </c>
      <c r="M132">
        <v>4.5</v>
      </c>
      <c r="N132">
        <v>3.5</v>
      </c>
      <c r="O132">
        <v>2.5</v>
      </c>
      <c r="P132">
        <v>1.5</v>
      </c>
      <c r="Q132">
        <v>7</v>
      </c>
      <c r="R132">
        <v>9</v>
      </c>
      <c r="S132">
        <v>5.5</v>
      </c>
      <c r="T132">
        <v>8</v>
      </c>
      <c r="U132" s="4"/>
      <c r="V132">
        <v>130</v>
      </c>
      <c r="W132">
        <v>0.25</v>
      </c>
      <c r="X132">
        <v>3</v>
      </c>
      <c r="Y132" s="4"/>
    </row>
    <row r="133" spans="11:25" x14ac:dyDescent="0.25">
      <c r="K133" s="4"/>
      <c r="L133">
        <v>140</v>
      </c>
      <c r="M133">
        <v>5</v>
      </c>
      <c r="N133">
        <v>4</v>
      </c>
      <c r="O133">
        <v>2.5</v>
      </c>
      <c r="P133">
        <v>2</v>
      </c>
      <c r="Q133">
        <v>7.5</v>
      </c>
      <c r="R133">
        <v>10</v>
      </c>
      <c r="S133">
        <v>6</v>
      </c>
      <c r="T133">
        <v>9</v>
      </c>
      <c r="U133" s="4"/>
      <c r="V133">
        <v>131</v>
      </c>
      <c r="W133">
        <v>0.25</v>
      </c>
      <c r="X133">
        <v>3</v>
      </c>
      <c r="Y133" s="4"/>
    </row>
    <row r="134" spans="11:25" x14ac:dyDescent="0.25">
      <c r="K134" s="4"/>
      <c r="L134">
        <v>141</v>
      </c>
      <c r="M134">
        <v>5</v>
      </c>
      <c r="N134">
        <v>4</v>
      </c>
      <c r="O134">
        <v>2.5</v>
      </c>
      <c r="P134">
        <v>2</v>
      </c>
      <c r="Q134">
        <v>7.5</v>
      </c>
      <c r="R134">
        <v>10</v>
      </c>
      <c r="S134">
        <v>6</v>
      </c>
      <c r="T134">
        <v>9</v>
      </c>
      <c r="U134" s="4"/>
      <c r="V134">
        <v>132</v>
      </c>
      <c r="W134">
        <v>0.25</v>
      </c>
      <c r="X134">
        <v>3</v>
      </c>
      <c r="Y134" s="4"/>
    </row>
    <row r="135" spans="11:25" x14ac:dyDescent="0.25">
      <c r="K135" s="4"/>
      <c r="L135">
        <v>142</v>
      </c>
      <c r="M135">
        <v>5</v>
      </c>
      <c r="N135">
        <v>4</v>
      </c>
      <c r="O135">
        <v>2.5</v>
      </c>
      <c r="P135">
        <v>2</v>
      </c>
      <c r="Q135">
        <v>7.5</v>
      </c>
      <c r="R135">
        <v>10</v>
      </c>
      <c r="S135">
        <v>6</v>
      </c>
      <c r="T135">
        <v>9</v>
      </c>
      <c r="U135" s="4"/>
      <c r="V135">
        <v>133</v>
      </c>
      <c r="W135">
        <v>0.25</v>
      </c>
      <c r="X135">
        <v>3</v>
      </c>
      <c r="Y135" s="4"/>
    </row>
    <row r="136" spans="11:25" x14ac:dyDescent="0.25">
      <c r="K136" s="4"/>
      <c r="L136">
        <v>143</v>
      </c>
      <c r="M136">
        <v>5</v>
      </c>
      <c r="N136">
        <v>4</v>
      </c>
      <c r="O136">
        <v>2.5</v>
      </c>
      <c r="P136">
        <v>2</v>
      </c>
      <c r="Q136">
        <v>7.5</v>
      </c>
      <c r="R136">
        <v>10</v>
      </c>
      <c r="S136">
        <v>6</v>
      </c>
      <c r="T136">
        <v>9</v>
      </c>
      <c r="U136" s="4"/>
      <c r="V136">
        <v>134</v>
      </c>
      <c r="W136">
        <v>0.25</v>
      </c>
      <c r="X136">
        <v>3</v>
      </c>
      <c r="Y136" s="4"/>
    </row>
    <row r="137" spans="11:25" x14ac:dyDescent="0.25">
      <c r="K137" s="4"/>
      <c r="L137">
        <v>144</v>
      </c>
      <c r="M137">
        <v>5</v>
      </c>
      <c r="N137">
        <v>4</v>
      </c>
      <c r="O137">
        <v>2.5</v>
      </c>
      <c r="P137">
        <v>2</v>
      </c>
      <c r="Q137">
        <v>7.5</v>
      </c>
      <c r="R137">
        <v>10</v>
      </c>
      <c r="S137">
        <v>6</v>
      </c>
      <c r="T137">
        <v>9</v>
      </c>
      <c r="U137" s="4"/>
      <c r="V137">
        <v>135</v>
      </c>
      <c r="W137">
        <v>0.125</v>
      </c>
      <c r="X137">
        <v>1.5</v>
      </c>
      <c r="Y137" s="4"/>
    </row>
    <row r="138" spans="11:25" x14ac:dyDescent="0.25">
      <c r="K138" s="4"/>
      <c r="L138">
        <v>145</v>
      </c>
      <c r="M138">
        <v>5</v>
      </c>
      <c r="N138">
        <v>4</v>
      </c>
      <c r="O138">
        <v>2.5</v>
      </c>
      <c r="P138">
        <v>2</v>
      </c>
      <c r="Q138">
        <v>7.5</v>
      </c>
      <c r="R138">
        <v>10</v>
      </c>
      <c r="S138">
        <v>6</v>
      </c>
      <c r="T138">
        <v>9</v>
      </c>
      <c r="U138" s="4"/>
      <c r="V138">
        <v>136</v>
      </c>
      <c r="W138">
        <v>0.125</v>
      </c>
      <c r="X138">
        <v>1.5</v>
      </c>
      <c r="Y138" s="4"/>
    </row>
    <row r="139" spans="11:25" x14ac:dyDescent="0.25">
      <c r="K139" s="4"/>
      <c r="L139">
        <v>146</v>
      </c>
      <c r="M139">
        <v>5</v>
      </c>
      <c r="N139">
        <v>4</v>
      </c>
      <c r="O139">
        <v>2.5</v>
      </c>
      <c r="P139">
        <v>2</v>
      </c>
      <c r="Q139">
        <v>7.5</v>
      </c>
      <c r="R139">
        <v>10</v>
      </c>
      <c r="S139">
        <v>6</v>
      </c>
      <c r="T139">
        <v>9</v>
      </c>
      <c r="U139" s="4"/>
      <c r="V139">
        <v>137</v>
      </c>
      <c r="W139">
        <v>0.125</v>
      </c>
      <c r="X139">
        <v>1.5</v>
      </c>
      <c r="Y139" s="4"/>
    </row>
    <row r="140" spans="11:25" x14ac:dyDescent="0.25">
      <c r="K140" s="4"/>
      <c r="L140">
        <v>147</v>
      </c>
      <c r="M140">
        <v>5</v>
      </c>
      <c r="N140">
        <v>4</v>
      </c>
      <c r="O140">
        <v>2.5</v>
      </c>
      <c r="P140">
        <v>2</v>
      </c>
      <c r="Q140">
        <v>7.5</v>
      </c>
      <c r="R140">
        <v>10</v>
      </c>
      <c r="S140">
        <v>6</v>
      </c>
      <c r="T140">
        <v>9</v>
      </c>
      <c r="U140" s="4"/>
      <c r="V140">
        <v>138</v>
      </c>
      <c r="W140">
        <v>0.125</v>
      </c>
      <c r="X140">
        <v>1.5</v>
      </c>
      <c r="Y140" s="4"/>
    </row>
    <row r="141" spans="11:25" x14ac:dyDescent="0.25">
      <c r="K141" s="4"/>
      <c r="L141">
        <v>148</v>
      </c>
      <c r="M141">
        <v>5</v>
      </c>
      <c r="N141">
        <v>4</v>
      </c>
      <c r="O141">
        <v>2.5</v>
      </c>
      <c r="P141">
        <v>2</v>
      </c>
      <c r="Q141">
        <v>7.5</v>
      </c>
      <c r="R141">
        <v>10</v>
      </c>
      <c r="S141">
        <v>6</v>
      </c>
      <c r="T141">
        <v>9</v>
      </c>
      <c r="U141" s="4"/>
      <c r="V141">
        <v>139</v>
      </c>
      <c r="W141">
        <v>0.125</v>
      </c>
      <c r="X141">
        <v>1.5</v>
      </c>
      <c r="Y141" s="4"/>
    </row>
    <row r="142" spans="11:25" x14ac:dyDescent="0.25">
      <c r="K142" s="4"/>
      <c r="L142">
        <v>149</v>
      </c>
      <c r="M142">
        <v>5</v>
      </c>
      <c r="N142">
        <v>4</v>
      </c>
      <c r="O142">
        <v>2.5</v>
      </c>
      <c r="P142">
        <v>2</v>
      </c>
      <c r="Q142">
        <v>7.5</v>
      </c>
      <c r="R142">
        <v>10</v>
      </c>
      <c r="S142">
        <v>6</v>
      </c>
      <c r="T142">
        <v>9</v>
      </c>
      <c r="U142" s="4"/>
      <c r="V142">
        <v>140</v>
      </c>
      <c r="W142">
        <v>0.125</v>
      </c>
      <c r="X142">
        <v>1.5</v>
      </c>
      <c r="Y142" s="4"/>
    </row>
    <row r="143" spans="11:25" x14ac:dyDescent="0.25">
      <c r="K143" s="4"/>
      <c r="L143">
        <v>150</v>
      </c>
      <c r="M143">
        <v>5.5</v>
      </c>
      <c r="N143">
        <v>4.5</v>
      </c>
      <c r="O143">
        <v>3</v>
      </c>
      <c r="P143">
        <v>2</v>
      </c>
      <c r="Q143">
        <v>8.5</v>
      </c>
      <c r="R143">
        <v>11</v>
      </c>
      <c r="S143">
        <v>7</v>
      </c>
      <c r="T143">
        <v>10</v>
      </c>
      <c r="U143" s="4"/>
      <c r="V143">
        <v>141</v>
      </c>
      <c r="W143">
        <v>0.125</v>
      </c>
      <c r="X143">
        <v>1.5</v>
      </c>
      <c r="Y143" s="4"/>
    </row>
    <row r="144" spans="11:25" x14ac:dyDescent="0.25">
      <c r="K144" s="4"/>
      <c r="L144">
        <v>151</v>
      </c>
      <c r="M144">
        <v>5.5</v>
      </c>
      <c r="N144">
        <v>4.5</v>
      </c>
      <c r="O144">
        <v>3</v>
      </c>
      <c r="P144">
        <v>2</v>
      </c>
      <c r="Q144">
        <v>8.5</v>
      </c>
      <c r="R144">
        <v>11</v>
      </c>
      <c r="S144">
        <v>7</v>
      </c>
      <c r="T144">
        <v>10</v>
      </c>
      <c r="U144" s="4"/>
      <c r="V144">
        <v>142</v>
      </c>
      <c r="W144">
        <v>0.125</v>
      </c>
      <c r="X144">
        <v>1.5</v>
      </c>
      <c r="Y144" s="4"/>
    </row>
    <row r="145" spans="11:25" x14ac:dyDescent="0.25">
      <c r="K145" s="4"/>
      <c r="L145">
        <v>152</v>
      </c>
      <c r="M145">
        <v>5.5</v>
      </c>
      <c r="N145">
        <v>4.5</v>
      </c>
      <c r="O145">
        <v>3</v>
      </c>
      <c r="P145">
        <v>2</v>
      </c>
      <c r="Q145">
        <v>8.5</v>
      </c>
      <c r="R145">
        <v>11</v>
      </c>
      <c r="S145">
        <v>7</v>
      </c>
      <c r="T145">
        <v>10</v>
      </c>
      <c r="U145" s="4"/>
      <c r="V145">
        <v>143</v>
      </c>
      <c r="W145">
        <v>0.125</v>
      </c>
      <c r="X145">
        <v>1.5</v>
      </c>
      <c r="Y145" s="4"/>
    </row>
    <row r="146" spans="11:25" x14ac:dyDescent="0.25">
      <c r="K146" s="4"/>
      <c r="L146">
        <v>153</v>
      </c>
      <c r="M146">
        <v>5.5</v>
      </c>
      <c r="N146">
        <v>4.5</v>
      </c>
      <c r="O146">
        <v>3</v>
      </c>
      <c r="P146">
        <v>2</v>
      </c>
      <c r="Q146">
        <v>8.5</v>
      </c>
      <c r="R146">
        <v>11</v>
      </c>
      <c r="S146">
        <v>7</v>
      </c>
      <c r="T146">
        <v>10</v>
      </c>
      <c r="U146" s="4"/>
      <c r="V146">
        <v>144</v>
      </c>
      <c r="W146">
        <v>0.125</v>
      </c>
      <c r="X146">
        <v>1.5</v>
      </c>
      <c r="Y146" s="4"/>
    </row>
    <row r="147" spans="11:25" x14ac:dyDescent="0.25">
      <c r="K147" s="4"/>
      <c r="L147">
        <v>154</v>
      </c>
      <c r="M147">
        <v>5.5</v>
      </c>
      <c r="N147">
        <v>4.5</v>
      </c>
      <c r="O147">
        <v>3</v>
      </c>
      <c r="P147">
        <v>2</v>
      </c>
      <c r="Q147">
        <v>8.5</v>
      </c>
      <c r="R147">
        <v>11</v>
      </c>
      <c r="S147">
        <v>7</v>
      </c>
      <c r="T147">
        <v>10</v>
      </c>
      <c r="U147" s="4"/>
      <c r="V147">
        <v>145</v>
      </c>
      <c r="W147">
        <v>0.125</v>
      </c>
      <c r="X147">
        <v>1.5</v>
      </c>
      <c r="Y147" s="4"/>
    </row>
    <row r="148" spans="11:25" x14ac:dyDescent="0.25">
      <c r="K148" s="4"/>
      <c r="L148">
        <v>155</v>
      </c>
      <c r="M148">
        <v>5.5</v>
      </c>
      <c r="N148">
        <v>4.5</v>
      </c>
      <c r="O148">
        <v>3</v>
      </c>
      <c r="P148">
        <v>2</v>
      </c>
      <c r="Q148">
        <v>8.5</v>
      </c>
      <c r="R148">
        <v>11</v>
      </c>
      <c r="S148">
        <v>7</v>
      </c>
      <c r="T148">
        <v>10</v>
      </c>
      <c r="U148" s="4"/>
      <c r="V148">
        <v>146</v>
      </c>
      <c r="W148">
        <v>0.125</v>
      </c>
      <c r="X148">
        <v>1.5</v>
      </c>
      <c r="Y148" s="4"/>
    </row>
    <row r="149" spans="11:25" x14ac:dyDescent="0.25">
      <c r="K149" s="4"/>
      <c r="L149">
        <v>156</v>
      </c>
      <c r="M149">
        <v>5.5</v>
      </c>
      <c r="N149">
        <v>4.5</v>
      </c>
      <c r="O149">
        <v>3</v>
      </c>
      <c r="P149">
        <v>2</v>
      </c>
      <c r="Q149">
        <v>8.5</v>
      </c>
      <c r="R149">
        <v>11</v>
      </c>
      <c r="S149">
        <v>7</v>
      </c>
      <c r="T149">
        <v>10</v>
      </c>
      <c r="U149" s="4"/>
      <c r="V149">
        <v>147</v>
      </c>
      <c r="W149">
        <v>0.125</v>
      </c>
      <c r="X149">
        <v>1.5</v>
      </c>
      <c r="Y149" s="4"/>
    </row>
    <row r="150" spans="11:25" x14ac:dyDescent="0.25">
      <c r="K150" s="4"/>
      <c r="L150">
        <v>157</v>
      </c>
      <c r="M150">
        <v>5.5</v>
      </c>
      <c r="N150">
        <v>4.5</v>
      </c>
      <c r="O150">
        <v>3</v>
      </c>
      <c r="P150">
        <v>2</v>
      </c>
      <c r="Q150">
        <v>8.5</v>
      </c>
      <c r="R150">
        <v>11</v>
      </c>
      <c r="S150">
        <v>7</v>
      </c>
      <c r="T150">
        <v>10</v>
      </c>
      <c r="U150" s="4"/>
      <c r="V150">
        <v>148</v>
      </c>
      <c r="W150">
        <v>0.125</v>
      </c>
      <c r="X150">
        <v>1.5</v>
      </c>
      <c r="Y150" s="4"/>
    </row>
    <row r="151" spans="11:25" x14ac:dyDescent="0.25">
      <c r="K151" s="4"/>
      <c r="L151">
        <v>158</v>
      </c>
      <c r="M151">
        <v>5.5</v>
      </c>
      <c r="N151">
        <v>4.5</v>
      </c>
      <c r="O151">
        <v>3</v>
      </c>
      <c r="P151">
        <v>2</v>
      </c>
      <c r="Q151">
        <v>8.5</v>
      </c>
      <c r="R151">
        <v>11</v>
      </c>
      <c r="S151">
        <v>7</v>
      </c>
      <c r="T151">
        <v>10</v>
      </c>
      <c r="U151" s="4"/>
      <c r="V151">
        <v>149</v>
      </c>
      <c r="W151">
        <v>0.125</v>
      </c>
      <c r="X151">
        <v>1.5</v>
      </c>
      <c r="Y151" s="4"/>
    </row>
    <row r="152" spans="11:25" x14ac:dyDescent="0.25">
      <c r="K152" s="4"/>
      <c r="L152">
        <v>159</v>
      </c>
      <c r="M152">
        <v>5.5</v>
      </c>
      <c r="N152">
        <v>4.5</v>
      </c>
      <c r="O152">
        <v>3</v>
      </c>
      <c r="P152">
        <v>2</v>
      </c>
      <c r="Q152">
        <v>8.5</v>
      </c>
      <c r="R152">
        <v>11</v>
      </c>
      <c r="S152">
        <v>7</v>
      </c>
      <c r="T152">
        <v>10</v>
      </c>
      <c r="U152" s="4"/>
      <c r="V152">
        <v>150</v>
      </c>
      <c r="W152">
        <v>0.125</v>
      </c>
      <c r="X152">
        <v>1.5</v>
      </c>
      <c r="Y152" s="4"/>
    </row>
    <row r="153" spans="11:25" x14ac:dyDescent="0.25">
      <c r="K153" s="4"/>
      <c r="L153">
        <v>160</v>
      </c>
      <c r="M153">
        <v>6</v>
      </c>
      <c r="N153">
        <v>4.5</v>
      </c>
      <c r="O153">
        <v>3</v>
      </c>
      <c r="P153">
        <v>2</v>
      </c>
      <c r="Q153">
        <v>9</v>
      </c>
      <c r="R153">
        <v>12</v>
      </c>
      <c r="S153">
        <v>7.5</v>
      </c>
      <c r="T153">
        <v>10.5</v>
      </c>
      <c r="U153" s="4"/>
      <c r="V153" s="4"/>
      <c r="W153" s="4"/>
      <c r="X153" s="4"/>
      <c r="Y153" s="4"/>
    </row>
    <row r="154" spans="11:25" x14ac:dyDescent="0.25">
      <c r="K154" s="4"/>
      <c r="L154">
        <v>161</v>
      </c>
      <c r="M154">
        <v>6</v>
      </c>
      <c r="N154">
        <v>4.5</v>
      </c>
      <c r="O154">
        <v>3</v>
      </c>
      <c r="P154">
        <v>2</v>
      </c>
      <c r="Q154">
        <v>9</v>
      </c>
      <c r="R154">
        <v>12</v>
      </c>
      <c r="S154">
        <v>7.5</v>
      </c>
      <c r="T154">
        <v>10.5</v>
      </c>
      <c r="U154" s="4"/>
    </row>
    <row r="155" spans="11:25" x14ac:dyDescent="0.25">
      <c r="K155" s="4"/>
      <c r="L155">
        <v>162</v>
      </c>
      <c r="M155">
        <v>6</v>
      </c>
      <c r="N155">
        <v>4.5</v>
      </c>
      <c r="O155">
        <v>3</v>
      </c>
      <c r="P155">
        <v>2</v>
      </c>
      <c r="Q155">
        <v>9</v>
      </c>
      <c r="R155">
        <v>12</v>
      </c>
      <c r="S155">
        <v>7.5</v>
      </c>
      <c r="T155">
        <v>10.5</v>
      </c>
      <c r="U155" s="4"/>
    </row>
    <row r="156" spans="11:25" x14ac:dyDescent="0.25">
      <c r="K156" s="4"/>
      <c r="L156">
        <v>163</v>
      </c>
      <c r="M156">
        <v>6</v>
      </c>
      <c r="N156">
        <v>4.5</v>
      </c>
      <c r="O156">
        <v>3</v>
      </c>
      <c r="P156">
        <v>2</v>
      </c>
      <c r="Q156">
        <v>9</v>
      </c>
      <c r="R156">
        <v>12</v>
      </c>
      <c r="S156">
        <v>7.5</v>
      </c>
      <c r="T156">
        <v>10.5</v>
      </c>
      <c r="U156" s="4"/>
    </row>
    <row r="157" spans="11:25" x14ac:dyDescent="0.25">
      <c r="K157" s="4"/>
      <c r="L157">
        <v>164</v>
      </c>
      <c r="M157">
        <v>6</v>
      </c>
      <c r="N157">
        <v>4.5</v>
      </c>
      <c r="O157">
        <v>3</v>
      </c>
      <c r="P157">
        <v>2</v>
      </c>
      <c r="Q157">
        <v>9</v>
      </c>
      <c r="R157">
        <v>12</v>
      </c>
      <c r="S157">
        <v>7.5</v>
      </c>
      <c r="T157">
        <v>10.5</v>
      </c>
      <c r="U157" s="4"/>
    </row>
    <row r="158" spans="11:25" x14ac:dyDescent="0.25">
      <c r="K158" s="4"/>
      <c r="L158">
        <v>165</v>
      </c>
      <c r="M158">
        <v>6</v>
      </c>
      <c r="N158">
        <v>4.5</v>
      </c>
      <c r="O158">
        <v>3</v>
      </c>
      <c r="P158">
        <v>2</v>
      </c>
      <c r="Q158">
        <v>9</v>
      </c>
      <c r="R158">
        <v>12</v>
      </c>
      <c r="S158">
        <v>7.5</v>
      </c>
      <c r="T158">
        <v>10.5</v>
      </c>
      <c r="U158" s="4"/>
    </row>
    <row r="159" spans="11:25" x14ac:dyDescent="0.25">
      <c r="K159" s="4"/>
      <c r="L159">
        <v>166</v>
      </c>
      <c r="M159">
        <v>6</v>
      </c>
      <c r="N159">
        <v>4.5</v>
      </c>
      <c r="O159">
        <v>3</v>
      </c>
      <c r="P159">
        <v>2</v>
      </c>
      <c r="Q159">
        <v>9</v>
      </c>
      <c r="R159">
        <v>12</v>
      </c>
      <c r="S159">
        <v>7.5</v>
      </c>
      <c r="T159">
        <v>10.5</v>
      </c>
      <c r="U159" s="4"/>
    </row>
    <row r="160" spans="11:25" x14ac:dyDescent="0.25">
      <c r="K160" s="4"/>
      <c r="L160">
        <v>167</v>
      </c>
      <c r="M160">
        <v>6</v>
      </c>
      <c r="N160">
        <v>4.5</v>
      </c>
      <c r="O160">
        <v>3</v>
      </c>
      <c r="P160">
        <v>2</v>
      </c>
      <c r="Q160">
        <v>9</v>
      </c>
      <c r="R160">
        <v>12</v>
      </c>
      <c r="S160">
        <v>7.5</v>
      </c>
      <c r="T160">
        <v>10.5</v>
      </c>
      <c r="U160" s="4"/>
    </row>
    <row r="161" spans="11:21" x14ac:dyDescent="0.25">
      <c r="K161" s="4"/>
      <c r="L161">
        <v>168</v>
      </c>
      <c r="M161">
        <v>6</v>
      </c>
      <c r="N161">
        <v>4.5</v>
      </c>
      <c r="O161">
        <v>3</v>
      </c>
      <c r="P161">
        <v>2</v>
      </c>
      <c r="Q161">
        <v>9</v>
      </c>
      <c r="R161">
        <v>12</v>
      </c>
      <c r="S161">
        <v>7.5</v>
      </c>
      <c r="T161">
        <v>10.5</v>
      </c>
      <c r="U161" s="4"/>
    </row>
    <row r="162" spans="11:21" x14ac:dyDescent="0.25">
      <c r="K162" s="4"/>
      <c r="L162">
        <v>169</v>
      </c>
      <c r="M162">
        <v>6</v>
      </c>
      <c r="N162">
        <v>4.5</v>
      </c>
      <c r="O162">
        <v>3</v>
      </c>
      <c r="P162">
        <v>2</v>
      </c>
      <c r="Q162">
        <v>9</v>
      </c>
      <c r="R162">
        <v>12</v>
      </c>
      <c r="S162">
        <v>7.5</v>
      </c>
      <c r="T162">
        <v>10.5</v>
      </c>
      <c r="U162" s="4"/>
    </row>
    <row r="163" spans="11:21" x14ac:dyDescent="0.25">
      <c r="K163" s="4"/>
      <c r="L163">
        <v>170</v>
      </c>
      <c r="M163">
        <v>6</v>
      </c>
      <c r="N163">
        <v>4.5</v>
      </c>
      <c r="O163">
        <v>3</v>
      </c>
      <c r="P163">
        <v>2</v>
      </c>
      <c r="Q163">
        <v>9</v>
      </c>
      <c r="R163">
        <v>12</v>
      </c>
      <c r="S163">
        <v>7.5</v>
      </c>
      <c r="T163">
        <v>10.5</v>
      </c>
      <c r="U163" s="4"/>
    </row>
    <row r="164" spans="11:21" x14ac:dyDescent="0.25">
      <c r="K164" s="4"/>
      <c r="L164">
        <v>171</v>
      </c>
      <c r="M164">
        <v>6</v>
      </c>
      <c r="N164">
        <v>4.5</v>
      </c>
      <c r="O164">
        <v>3</v>
      </c>
      <c r="P164">
        <v>2</v>
      </c>
      <c r="Q164">
        <v>9</v>
      </c>
      <c r="R164">
        <v>12</v>
      </c>
      <c r="S164">
        <v>7.5</v>
      </c>
      <c r="T164">
        <v>10.5</v>
      </c>
      <c r="U164" s="4"/>
    </row>
    <row r="165" spans="11:21" x14ac:dyDescent="0.25">
      <c r="K165" s="4"/>
      <c r="L165">
        <v>172</v>
      </c>
      <c r="M165">
        <v>6</v>
      </c>
      <c r="N165">
        <v>4.5</v>
      </c>
      <c r="O165">
        <v>3</v>
      </c>
      <c r="P165">
        <v>2</v>
      </c>
      <c r="Q165">
        <v>9</v>
      </c>
      <c r="R165">
        <v>12</v>
      </c>
      <c r="S165">
        <v>7.5</v>
      </c>
      <c r="T165">
        <v>10.5</v>
      </c>
      <c r="U165" s="4"/>
    </row>
    <row r="166" spans="11:21" x14ac:dyDescent="0.25">
      <c r="K166" s="4"/>
      <c r="L166">
        <v>173</v>
      </c>
      <c r="M166">
        <v>6</v>
      </c>
      <c r="N166">
        <v>4.5</v>
      </c>
      <c r="O166">
        <v>3</v>
      </c>
      <c r="P166">
        <v>2</v>
      </c>
      <c r="Q166">
        <v>9</v>
      </c>
      <c r="R166">
        <v>12</v>
      </c>
      <c r="S166">
        <v>7.5</v>
      </c>
      <c r="T166">
        <v>10.5</v>
      </c>
      <c r="U166" s="4"/>
    </row>
    <row r="167" spans="11:21" x14ac:dyDescent="0.25">
      <c r="K167" s="4"/>
      <c r="L167">
        <v>174</v>
      </c>
      <c r="M167">
        <v>6</v>
      </c>
      <c r="N167">
        <v>4.5</v>
      </c>
      <c r="O167">
        <v>3</v>
      </c>
      <c r="P167">
        <v>2</v>
      </c>
      <c r="Q167">
        <v>9</v>
      </c>
      <c r="R167">
        <v>12</v>
      </c>
      <c r="S167">
        <v>7.5</v>
      </c>
      <c r="T167">
        <v>10.5</v>
      </c>
      <c r="U167" s="4"/>
    </row>
    <row r="168" spans="11:21" x14ac:dyDescent="0.25">
      <c r="K168" s="4"/>
      <c r="L168">
        <v>175</v>
      </c>
      <c r="M168">
        <v>7</v>
      </c>
      <c r="N168">
        <v>5.5</v>
      </c>
      <c r="O168">
        <v>3.5</v>
      </c>
      <c r="P168">
        <v>2.5</v>
      </c>
      <c r="Q168">
        <v>10.5</v>
      </c>
      <c r="R168">
        <v>14</v>
      </c>
      <c r="S168">
        <v>8.5</v>
      </c>
      <c r="T168">
        <v>12.5</v>
      </c>
      <c r="U168" s="4"/>
    </row>
    <row r="169" spans="11:21" x14ac:dyDescent="0.25">
      <c r="K169" s="4"/>
      <c r="L169">
        <v>176</v>
      </c>
      <c r="M169">
        <v>7</v>
      </c>
      <c r="N169">
        <v>5.5</v>
      </c>
      <c r="O169">
        <v>3.5</v>
      </c>
      <c r="P169">
        <v>2.5</v>
      </c>
      <c r="Q169">
        <v>10.5</v>
      </c>
      <c r="R169">
        <v>14</v>
      </c>
      <c r="S169">
        <v>8.5</v>
      </c>
      <c r="T169">
        <v>12.5</v>
      </c>
      <c r="U169" s="4"/>
    </row>
    <row r="170" spans="11:21" x14ac:dyDescent="0.25">
      <c r="K170" s="4"/>
      <c r="L170">
        <v>177</v>
      </c>
      <c r="M170">
        <v>7</v>
      </c>
      <c r="N170">
        <v>5.5</v>
      </c>
      <c r="O170">
        <v>3.5</v>
      </c>
      <c r="P170">
        <v>2.5</v>
      </c>
      <c r="Q170">
        <v>10.5</v>
      </c>
      <c r="R170">
        <v>14</v>
      </c>
      <c r="S170">
        <v>8.5</v>
      </c>
      <c r="T170">
        <v>12.5</v>
      </c>
      <c r="U170" s="4"/>
    </row>
    <row r="171" spans="11:21" x14ac:dyDescent="0.25">
      <c r="K171" s="4"/>
      <c r="L171">
        <v>178</v>
      </c>
      <c r="M171">
        <v>7</v>
      </c>
      <c r="N171">
        <v>5.5</v>
      </c>
      <c r="O171">
        <v>3.5</v>
      </c>
      <c r="P171">
        <v>2.5</v>
      </c>
      <c r="Q171">
        <v>10.5</v>
      </c>
      <c r="R171">
        <v>14</v>
      </c>
      <c r="S171">
        <v>8.5</v>
      </c>
      <c r="T171">
        <v>12.5</v>
      </c>
      <c r="U171" s="4"/>
    </row>
    <row r="172" spans="11:21" x14ac:dyDescent="0.25">
      <c r="K172" s="4"/>
      <c r="L172">
        <v>179</v>
      </c>
      <c r="M172">
        <v>7</v>
      </c>
      <c r="N172">
        <v>5.5</v>
      </c>
      <c r="O172">
        <v>3.5</v>
      </c>
      <c r="P172">
        <v>2.5</v>
      </c>
      <c r="Q172">
        <v>10.5</v>
      </c>
      <c r="R172">
        <v>14</v>
      </c>
      <c r="S172">
        <v>8.5</v>
      </c>
      <c r="T172">
        <v>12.5</v>
      </c>
      <c r="U172" s="4"/>
    </row>
    <row r="173" spans="11:21" x14ac:dyDescent="0.25">
      <c r="K173" s="4"/>
      <c r="L173">
        <v>180</v>
      </c>
      <c r="M173">
        <v>7</v>
      </c>
      <c r="N173">
        <v>5.5</v>
      </c>
      <c r="O173">
        <v>3.5</v>
      </c>
      <c r="P173">
        <v>2.5</v>
      </c>
      <c r="Q173">
        <v>10.5</v>
      </c>
      <c r="R173">
        <v>14</v>
      </c>
      <c r="S173">
        <v>8.5</v>
      </c>
      <c r="T173">
        <v>12.5</v>
      </c>
      <c r="U173" s="4"/>
    </row>
    <row r="174" spans="11:21" x14ac:dyDescent="0.25">
      <c r="K174" s="4"/>
      <c r="L174">
        <v>181</v>
      </c>
      <c r="M174">
        <v>7</v>
      </c>
      <c r="N174">
        <v>5.5</v>
      </c>
      <c r="O174">
        <v>3.5</v>
      </c>
      <c r="P174">
        <v>2.5</v>
      </c>
      <c r="Q174">
        <v>10.5</v>
      </c>
      <c r="R174">
        <v>14</v>
      </c>
      <c r="S174">
        <v>8.5</v>
      </c>
      <c r="T174">
        <v>12.5</v>
      </c>
      <c r="U174" s="4"/>
    </row>
    <row r="175" spans="11:21" x14ac:dyDescent="0.25">
      <c r="K175" s="4"/>
      <c r="L175">
        <v>182</v>
      </c>
      <c r="M175">
        <v>7</v>
      </c>
      <c r="N175">
        <v>5.5</v>
      </c>
      <c r="O175">
        <v>3.5</v>
      </c>
      <c r="P175">
        <v>2.5</v>
      </c>
      <c r="Q175">
        <v>10.5</v>
      </c>
      <c r="R175">
        <v>14</v>
      </c>
      <c r="S175">
        <v>8.5</v>
      </c>
      <c r="T175">
        <v>12.5</v>
      </c>
      <c r="U175" s="4"/>
    </row>
    <row r="176" spans="11:21" x14ac:dyDescent="0.25">
      <c r="K176" s="4"/>
      <c r="L176">
        <v>183</v>
      </c>
      <c r="M176">
        <v>7</v>
      </c>
      <c r="N176">
        <v>5.5</v>
      </c>
      <c r="O176">
        <v>3.5</v>
      </c>
      <c r="P176">
        <v>2.5</v>
      </c>
      <c r="Q176">
        <v>10.5</v>
      </c>
      <c r="R176">
        <v>14</v>
      </c>
      <c r="S176">
        <v>8.5</v>
      </c>
      <c r="T176">
        <v>12.5</v>
      </c>
      <c r="U176" s="4"/>
    </row>
    <row r="177" spans="11:21" x14ac:dyDescent="0.25">
      <c r="K177" s="4"/>
      <c r="L177">
        <v>184</v>
      </c>
      <c r="M177">
        <v>7</v>
      </c>
      <c r="N177">
        <v>5.5</v>
      </c>
      <c r="O177">
        <v>3.5</v>
      </c>
      <c r="P177">
        <v>2.5</v>
      </c>
      <c r="Q177">
        <v>10.5</v>
      </c>
      <c r="R177">
        <v>14</v>
      </c>
      <c r="S177">
        <v>8.5</v>
      </c>
      <c r="T177">
        <v>12.5</v>
      </c>
      <c r="U177" s="4"/>
    </row>
    <row r="178" spans="11:21" x14ac:dyDescent="0.25">
      <c r="K178" s="4"/>
      <c r="L178">
        <v>185</v>
      </c>
      <c r="M178">
        <v>7.5</v>
      </c>
      <c r="N178">
        <v>6</v>
      </c>
      <c r="O178">
        <v>4</v>
      </c>
      <c r="P178">
        <v>2.5</v>
      </c>
      <c r="Q178">
        <v>11.5</v>
      </c>
      <c r="R178">
        <v>15</v>
      </c>
      <c r="S178">
        <v>9</v>
      </c>
      <c r="T178">
        <v>13.5</v>
      </c>
      <c r="U178" s="4"/>
    </row>
    <row r="179" spans="11:21" x14ac:dyDescent="0.25">
      <c r="K179" s="4"/>
      <c r="L179">
        <v>186</v>
      </c>
      <c r="M179">
        <v>7.5</v>
      </c>
      <c r="N179">
        <v>6</v>
      </c>
      <c r="O179">
        <v>4</v>
      </c>
      <c r="P179">
        <v>2.5</v>
      </c>
      <c r="Q179">
        <v>11.5</v>
      </c>
      <c r="R179">
        <v>15</v>
      </c>
      <c r="S179">
        <v>9</v>
      </c>
      <c r="T179">
        <v>13.5</v>
      </c>
      <c r="U179" s="4"/>
    </row>
    <row r="180" spans="11:21" x14ac:dyDescent="0.25">
      <c r="K180" s="4"/>
      <c r="L180">
        <v>187</v>
      </c>
      <c r="M180">
        <v>7.5</v>
      </c>
      <c r="N180">
        <v>6</v>
      </c>
      <c r="O180">
        <v>4</v>
      </c>
      <c r="P180">
        <v>2.5</v>
      </c>
      <c r="Q180">
        <v>11.5</v>
      </c>
      <c r="R180">
        <v>15</v>
      </c>
      <c r="S180">
        <v>9</v>
      </c>
      <c r="T180">
        <v>13.5</v>
      </c>
      <c r="U180" s="4"/>
    </row>
    <row r="181" spans="11:21" x14ac:dyDescent="0.25">
      <c r="K181" s="4"/>
      <c r="L181">
        <v>188</v>
      </c>
      <c r="M181">
        <v>7.5</v>
      </c>
      <c r="N181">
        <v>6</v>
      </c>
      <c r="O181">
        <v>4</v>
      </c>
      <c r="P181">
        <v>2.5</v>
      </c>
      <c r="Q181">
        <v>11.5</v>
      </c>
      <c r="R181">
        <v>15</v>
      </c>
      <c r="S181">
        <v>9</v>
      </c>
      <c r="T181">
        <v>13.5</v>
      </c>
      <c r="U181" s="4"/>
    </row>
    <row r="182" spans="11:21" x14ac:dyDescent="0.25">
      <c r="K182" s="4"/>
      <c r="L182">
        <v>189</v>
      </c>
      <c r="M182">
        <v>7.5</v>
      </c>
      <c r="N182">
        <v>6</v>
      </c>
      <c r="O182">
        <v>4</v>
      </c>
      <c r="P182">
        <v>2.5</v>
      </c>
      <c r="Q182">
        <v>11.5</v>
      </c>
      <c r="R182">
        <v>15</v>
      </c>
      <c r="S182">
        <v>9</v>
      </c>
      <c r="T182">
        <v>13.5</v>
      </c>
      <c r="U182" s="4"/>
    </row>
    <row r="183" spans="11:21" x14ac:dyDescent="0.25">
      <c r="K183" s="4"/>
      <c r="L183">
        <v>190</v>
      </c>
      <c r="M183">
        <v>7.5</v>
      </c>
      <c r="N183">
        <v>6</v>
      </c>
      <c r="O183">
        <v>4</v>
      </c>
      <c r="P183">
        <v>2.5</v>
      </c>
      <c r="Q183">
        <v>11.5</v>
      </c>
      <c r="R183">
        <v>15</v>
      </c>
      <c r="S183">
        <v>9</v>
      </c>
      <c r="T183">
        <v>13.5</v>
      </c>
      <c r="U183" s="4"/>
    </row>
    <row r="184" spans="11:21" x14ac:dyDescent="0.25">
      <c r="K184" s="4"/>
      <c r="L184">
        <v>191</v>
      </c>
      <c r="M184">
        <v>7.5</v>
      </c>
      <c r="N184">
        <v>6</v>
      </c>
      <c r="O184">
        <v>4</v>
      </c>
      <c r="P184">
        <v>2.5</v>
      </c>
      <c r="Q184">
        <v>11.5</v>
      </c>
      <c r="R184">
        <v>15</v>
      </c>
      <c r="S184">
        <v>9</v>
      </c>
      <c r="T184">
        <v>13.5</v>
      </c>
      <c r="U184" s="4"/>
    </row>
    <row r="185" spans="11:21" x14ac:dyDescent="0.25">
      <c r="K185" s="4"/>
      <c r="L185">
        <v>192</v>
      </c>
      <c r="M185">
        <v>7.5</v>
      </c>
      <c r="N185">
        <v>6</v>
      </c>
      <c r="O185">
        <v>4</v>
      </c>
      <c r="P185">
        <v>2.5</v>
      </c>
      <c r="Q185">
        <v>11.5</v>
      </c>
      <c r="R185">
        <v>15</v>
      </c>
      <c r="S185">
        <v>9</v>
      </c>
      <c r="T185">
        <v>13.5</v>
      </c>
      <c r="U185" s="4"/>
    </row>
    <row r="186" spans="11:21" x14ac:dyDescent="0.25">
      <c r="K186" s="4"/>
      <c r="L186">
        <v>193</v>
      </c>
      <c r="M186">
        <v>7.5</v>
      </c>
      <c r="N186">
        <v>6</v>
      </c>
      <c r="O186">
        <v>4</v>
      </c>
      <c r="P186">
        <v>2.5</v>
      </c>
      <c r="Q186">
        <v>11.5</v>
      </c>
      <c r="R186">
        <v>15</v>
      </c>
      <c r="S186">
        <v>9</v>
      </c>
      <c r="T186">
        <v>13.5</v>
      </c>
      <c r="U186" s="4"/>
    </row>
    <row r="187" spans="11:21" x14ac:dyDescent="0.25">
      <c r="K187" s="4"/>
      <c r="L187">
        <v>194</v>
      </c>
      <c r="M187">
        <v>7.5</v>
      </c>
      <c r="N187">
        <v>6</v>
      </c>
      <c r="O187">
        <v>4</v>
      </c>
      <c r="P187">
        <v>2.5</v>
      </c>
      <c r="Q187">
        <v>11.5</v>
      </c>
      <c r="R187">
        <v>15</v>
      </c>
      <c r="S187">
        <v>9</v>
      </c>
      <c r="T187">
        <v>13.5</v>
      </c>
      <c r="U187" s="4"/>
    </row>
    <row r="188" spans="11:21" x14ac:dyDescent="0.25">
      <c r="K188" s="4"/>
      <c r="L188">
        <v>195</v>
      </c>
      <c r="M188">
        <v>8</v>
      </c>
      <c r="N188">
        <v>6</v>
      </c>
      <c r="O188">
        <v>4</v>
      </c>
      <c r="P188">
        <v>3</v>
      </c>
      <c r="Q188">
        <v>12</v>
      </c>
      <c r="R188">
        <v>16</v>
      </c>
      <c r="S188">
        <v>10</v>
      </c>
      <c r="T188">
        <v>14</v>
      </c>
      <c r="U188" s="4"/>
    </row>
    <row r="189" spans="11:21" x14ac:dyDescent="0.25">
      <c r="K189" s="4"/>
      <c r="L189">
        <v>196</v>
      </c>
      <c r="M189">
        <v>8</v>
      </c>
      <c r="N189">
        <v>6</v>
      </c>
      <c r="O189">
        <v>4</v>
      </c>
      <c r="P189">
        <v>3</v>
      </c>
      <c r="Q189">
        <v>12</v>
      </c>
      <c r="R189">
        <v>16</v>
      </c>
      <c r="S189">
        <v>10</v>
      </c>
      <c r="T189">
        <v>14</v>
      </c>
      <c r="U189" s="4"/>
    </row>
    <row r="190" spans="11:21" x14ac:dyDescent="0.25">
      <c r="K190" s="4"/>
      <c r="L190">
        <v>197</v>
      </c>
      <c r="M190">
        <v>8</v>
      </c>
      <c r="N190">
        <v>6</v>
      </c>
      <c r="O190">
        <v>4</v>
      </c>
      <c r="P190">
        <v>3</v>
      </c>
      <c r="Q190">
        <v>12</v>
      </c>
      <c r="R190">
        <v>16</v>
      </c>
      <c r="S190">
        <v>10</v>
      </c>
      <c r="T190">
        <v>14</v>
      </c>
      <c r="U190" s="4"/>
    </row>
    <row r="191" spans="11:21" x14ac:dyDescent="0.25">
      <c r="K191" s="4"/>
      <c r="L191">
        <v>198</v>
      </c>
      <c r="M191">
        <v>8</v>
      </c>
      <c r="N191">
        <v>6</v>
      </c>
      <c r="O191">
        <v>4</v>
      </c>
      <c r="P191">
        <v>3</v>
      </c>
      <c r="Q191">
        <v>12</v>
      </c>
      <c r="R191">
        <v>16</v>
      </c>
      <c r="S191">
        <v>10</v>
      </c>
      <c r="T191">
        <v>14</v>
      </c>
      <c r="U191" s="4"/>
    </row>
    <row r="192" spans="11:21" x14ac:dyDescent="0.25">
      <c r="K192" s="4"/>
      <c r="L192">
        <v>199</v>
      </c>
      <c r="M192">
        <v>8</v>
      </c>
      <c r="N192">
        <v>6</v>
      </c>
      <c r="O192">
        <v>4</v>
      </c>
      <c r="P192">
        <v>3</v>
      </c>
      <c r="Q192">
        <v>12</v>
      </c>
      <c r="R192">
        <v>16</v>
      </c>
      <c r="S192">
        <v>10</v>
      </c>
      <c r="T192">
        <v>14</v>
      </c>
      <c r="U192" s="4"/>
    </row>
    <row r="193" spans="11:21" x14ac:dyDescent="0.25">
      <c r="K193" s="4"/>
      <c r="L193">
        <v>200</v>
      </c>
      <c r="M193">
        <v>8.5</v>
      </c>
      <c r="N193">
        <v>6.5</v>
      </c>
      <c r="O193">
        <v>4.5</v>
      </c>
      <c r="P193">
        <v>3</v>
      </c>
      <c r="Q193">
        <v>13</v>
      </c>
      <c r="R193">
        <v>17</v>
      </c>
      <c r="S193">
        <v>10.5</v>
      </c>
      <c r="T193">
        <v>15</v>
      </c>
      <c r="U193" s="4"/>
    </row>
    <row r="194" spans="11:21" x14ac:dyDescent="0.25">
      <c r="K194" s="4"/>
      <c r="L194">
        <v>201</v>
      </c>
      <c r="M194">
        <v>8.5</v>
      </c>
      <c r="N194">
        <v>6.5</v>
      </c>
      <c r="O194">
        <v>4.5</v>
      </c>
      <c r="P194">
        <v>3</v>
      </c>
      <c r="Q194">
        <v>13</v>
      </c>
      <c r="R194">
        <v>17</v>
      </c>
      <c r="S194">
        <v>10.5</v>
      </c>
      <c r="T194">
        <v>15</v>
      </c>
      <c r="U194" s="4"/>
    </row>
    <row r="195" spans="11:21" x14ac:dyDescent="0.25">
      <c r="K195" s="4"/>
      <c r="L195">
        <v>202</v>
      </c>
      <c r="M195">
        <v>8.5</v>
      </c>
      <c r="N195">
        <v>6.5</v>
      </c>
      <c r="O195">
        <v>4.5</v>
      </c>
      <c r="P195">
        <v>3</v>
      </c>
      <c r="Q195">
        <v>13</v>
      </c>
      <c r="R195">
        <v>17</v>
      </c>
      <c r="S195">
        <v>10.5</v>
      </c>
      <c r="T195">
        <v>15</v>
      </c>
      <c r="U195" s="4"/>
    </row>
    <row r="196" spans="11:21" x14ac:dyDescent="0.25">
      <c r="K196" s="4"/>
      <c r="L196">
        <v>203</v>
      </c>
      <c r="M196">
        <v>8.5</v>
      </c>
      <c r="N196">
        <v>6.5</v>
      </c>
      <c r="O196">
        <v>4.5</v>
      </c>
      <c r="P196">
        <v>3</v>
      </c>
      <c r="Q196">
        <v>13</v>
      </c>
      <c r="R196">
        <v>17</v>
      </c>
      <c r="S196">
        <v>10.5</v>
      </c>
      <c r="T196">
        <v>15</v>
      </c>
      <c r="U196" s="4"/>
    </row>
    <row r="197" spans="11:21" x14ac:dyDescent="0.25">
      <c r="K197" s="4"/>
      <c r="L197">
        <v>204</v>
      </c>
      <c r="M197">
        <v>8.5</v>
      </c>
      <c r="N197">
        <v>6.5</v>
      </c>
      <c r="O197">
        <v>4.5</v>
      </c>
      <c r="P197">
        <v>3</v>
      </c>
      <c r="Q197">
        <v>13</v>
      </c>
      <c r="R197">
        <v>17</v>
      </c>
      <c r="S197">
        <v>10.5</v>
      </c>
      <c r="T197">
        <v>15</v>
      </c>
      <c r="U197" s="4"/>
    </row>
    <row r="198" spans="11:21" x14ac:dyDescent="0.25">
      <c r="K198" s="4"/>
      <c r="L198">
        <v>205</v>
      </c>
      <c r="M198">
        <v>8.5</v>
      </c>
      <c r="N198">
        <v>6.5</v>
      </c>
      <c r="O198">
        <v>4.5</v>
      </c>
      <c r="P198">
        <v>3</v>
      </c>
      <c r="Q198">
        <v>13</v>
      </c>
      <c r="R198">
        <v>17</v>
      </c>
      <c r="S198">
        <v>10.5</v>
      </c>
      <c r="T198">
        <v>15</v>
      </c>
      <c r="U198" s="4"/>
    </row>
    <row r="199" spans="11:21" x14ac:dyDescent="0.25">
      <c r="K199" s="4"/>
      <c r="L199">
        <v>206</v>
      </c>
      <c r="M199">
        <v>8.5</v>
      </c>
      <c r="N199">
        <v>6.5</v>
      </c>
      <c r="O199">
        <v>4.5</v>
      </c>
      <c r="P199">
        <v>3</v>
      </c>
      <c r="Q199">
        <v>13</v>
      </c>
      <c r="R199">
        <v>17</v>
      </c>
      <c r="S199">
        <v>10.5</v>
      </c>
      <c r="T199">
        <v>15</v>
      </c>
      <c r="U199" s="4"/>
    </row>
    <row r="200" spans="11:21" x14ac:dyDescent="0.25">
      <c r="K200" s="4"/>
      <c r="L200">
        <v>207</v>
      </c>
      <c r="M200">
        <v>8.5</v>
      </c>
      <c r="N200">
        <v>6.5</v>
      </c>
      <c r="O200">
        <v>4.5</v>
      </c>
      <c r="P200">
        <v>3</v>
      </c>
      <c r="Q200">
        <v>13</v>
      </c>
      <c r="R200">
        <v>17</v>
      </c>
      <c r="S200">
        <v>10.5</v>
      </c>
      <c r="T200">
        <v>15</v>
      </c>
      <c r="U200" s="4"/>
    </row>
    <row r="201" spans="11:21" x14ac:dyDescent="0.25">
      <c r="K201" s="4"/>
      <c r="L201">
        <v>208</v>
      </c>
      <c r="M201">
        <v>8.5</v>
      </c>
      <c r="N201">
        <v>6.5</v>
      </c>
      <c r="O201">
        <v>4.5</v>
      </c>
      <c r="P201">
        <v>3</v>
      </c>
      <c r="Q201">
        <v>13</v>
      </c>
      <c r="R201">
        <v>17</v>
      </c>
      <c r="S201">
        <v>10.5</v>
      </c>
      <c r="T201">
        <v>15</v>
      </c>
      <c r="U201" s="4"/>
    </row>
    <row r="202" spans="11:21" x14ac:dyDescent="0.25">
      <c r="K202" s="4"/>
      <c r="L202">
        <v>209</v>
      </c>
      <c r="M202">
        <v>8.5</v>
      </c>
      <c r="N202">
        <v>6.5</v>
      </c>
      <c r="O202">
        <v>4.5</v>
      </c>
      <c r="P202">
        <v>3</v>
      </c>
      <c r="Q202">
        <v>13</v>
      </c>
      <c r="R202">
        <v>17</v>
      </c>
      <c r="S202">
        <v>10.5</v>
      </c>
      <c r="T202">
        <v>15</v>
      </c>
      <c r="U202" s="4"/>
    </row>
    <row r="203" spans="11:21" x14ac:dyDescent="0.25">
      <c r="K203" s="4"/>
      <c r="L203">
        <v>210</v>
      </c>
      <c r="M203">
        <v>9</v>
      </c>
      <c r="N203">
        <v>7</v>
      </c>
      <c r="O203">
        <v>4.5</v>
      </c>
      <c r="P203">
        <v>3</v>
      </c>
      <c r="Q203">
        <v>13.5</v>
      </c>
      <c r="R203">
        <v>18</v>
      </c>
      <c r="S203">
        <v>11</v>
      </c>
      <c r="T203">
        <v>16</v>
      </c>
      <c r="U203" s="4"/>
    </row>
    <row r="204" spans="11:21" x14ac:dyDescent="0.25">
      <c r="K204" s="4"/>
      <c r="L204">
        <v>211</v>
      </c>
      <c r="M204">
        <v>9</v>
      </c>
      <c r="N204">
        <v>7</v>
      </c>
      <c r="O204">
        <v>4.5</v>
      </c>
      <c r="P204">
        <v>3</v>
      </c>
      <c r="Q204">
        <v>13.5</v>
      </c>
      <c r="R204">
        <v>18</v>
      </c>
      <c r="S204">
        <v>11</v>
      </c>
      <c r="T204">
        <v>16</v>
      </c>
      <c r="U204" s="4"/>
    </row>
    <row r="205" spans="11:21" x14ac:dyDescent="0.25">
      <c r="K205" s="4"/>
      <c r="L205">
        <v>212</v>
      </c>
      <c r="M205">
        <v>9</v>
      </c>
      <c r="N205">
        <v>7</v>
      </c>
      <c r="O205">
        <v>4.5</v>
      </c>
      <c r="P205">
        <v>3</v>
      </c>
      <c r="Q205">
        <v>13.5</v>
      </c>
      <c r="R205">
        <v>18</v>
      </c>
      <c r="S205">
        <v>11</v>
      </c>
      <c r="T205">
        <v>16</v>
      </c>
      <c r="U205" s="4"/>
    </row>
    <row r="206" spans="11:21" x14ac:dyDescent="0.25">
      <c r="K206" s="4"/>
      <c r="L206">
        <v>213</v>
      </c>
      <c r="M206">
        <v>9</v>
      </c>
      <c r="N206">
        <v>7</v>
      </c>
      <c r="O206">
        <v>4.5</v>
      </c>
      <c r="P206">
        <v>3</v>
      </c>
      <c r="Q206">
        <v>13.5</v>
      </c>
      <c r="R206">
        <v>18</v>
      </c>
      <c r="S206">
        <v>11</v>
      </c>
      <c r="T206">
        <v>16</v>
      </c>
      <c r="U206" s="4"/>
    </row>
    <row r="207" spans="11:21" x14ac:dyDescent="0.25">
      <c r="K207" s="4"/>
      <c r="L207">
        <v>214</v>
      </c>
      <c r="M207">
        <v>9</v>
      </c>
      <c r="N207">
        <v>7</v>
      </c>
      <c r="O207">
        <v>4.5</v>
      </c>
      <c r="P207">
        <v>3</v>
      </c>
      <c r="Q207">
        <v>13.5</v>
      </c>
      <c r="R207">
        <v>18</v>
      </c>
      <c r="S207">
        <v>11</v>
      </c>
      <c r="T207">
        <v>16</v>
      </c>
      <c r="U207" s="4"/>
    </row>
    <row r="208" spans="11:21" x14ac:dyDescent="0.25">
      <c r="K208" s="4"/>
      <c r="L208">
        <v>215</v>
      </c>
      <c r="M208">
        <v>9.5</v>
      </c>
      <c r="N208">
        <v>7.5</v>
      </c>
      <c r="O208">
        <v>5</v>
      </c>
      <c r="P208">
        <v>3.5</v>
      </c>
      <c r="Q208">
        <v>14.5</v>
      </c>
      <c r="R208">
        <v>19</v>
      </c>
      <c r="S208">
        <v>11.5</v>
      </c>
      <c r="T208">
        <v>17</v>
      </c>
      <c r="U208" s="4"/>
    </row>
    <row r="209" spans="11:21" x14ac:dyDescent="0.25">
      <c r="K209" s="4"/>
      <c r="L209">
        <v>216</v>
      </c>
      <c r="M209">
        <v>9.5</v>
      </c>
      <c r="N209">
        <v>7.5</v>
      </c>
      <c r="O209">
        <v>5</v>
      </c>
      <c r="P209">
        <v>3.5</v>
      </c>
      <c r="Q209">
        <v>14.5</v>
      </c>
      <c r="R209">
        <v>19</v>
      </c>
      <c r="S209">
        <v>11.5</v>
      </c>
      <c r="T209">
        <v>17</v>
      </c>
      <c r="U209" s="4"/>
    </row>
    <row r="210" spans="11:21" x14ac:dyDescent="0.25">
      <c r="K210" s="4"/>
      <c r="L210">
        <v>217</v>
      </c>
      <c r="M210">
        <v>9.5</v>
      </c>
      <c r="N210">
        <v>7.5</v>
      </c>
      <c r="O210">
        <v>5</v>
      </c>
      <c r="P210">
        <v>3.5</v>
      </c>
      <c r="Q210">
        <v>14.5</v>
      </c>
      <c r="R210">
        <v>19</v>
      </c>
      <c r="S210">
        <v>11.5</v>
      </c>
      <c r="T210">
        <v>17</v>
      </c>
      <c r="U210" s="4"/>
    </row>
    <row r="211" spans="11:21" x14ac:dyDescent="0.25">
      <c r="K211" s="4"/>
      <c r="L211">
        <v>218</v>
      </c>
      <c r="M211">
        <v>9.5</v>
      </c>
      <c r="N211">
        <v>7.5</v>
      </c>
      <c r="O211">
        <v>5</v>
      </c>
      <c r="P211">
        <v>3.5</v>
      </c>
      <c r="Q211">
        <v>14.5</v>
      </c>
      <c r="R211">
        <v>19</v>
      </c>
      <c r="S211">
        <v>11.5</v>
      </c>
      <c r="T211">
        <v>17</v>
      </c>
      <c r="U211" s="4"/>
    </row>
    <row r="212" spans="11:21" x14ac:dyDescent="0.25">
      <c r="K212" s="4"/>
      <c r="L212">
        <v>219</v>
      </c>
      <c r="M212">
        <v>9.5</v>
      </c>
      <c r="N212">
        <v>7.5</v>
      </c>
      <c r="O212">
        <v>5</v>
      </c>
      <c r="P212">
        <v>3.5</v>
      </c>
      <c r="Q212">
        <v>14.5</v>
      </c>
      <c r="R212">
        <v>19</v>
      </c>
      <c r="S212">
        <v>11.5</v>
      </c>
      <c r="T212">
        <v>17</v>
      </c>
      <c r="U212" s="4"/>
    </row>
    <row r="213" spans="11:21" x14ac:dyDescent="0.25">
      <c r="K213" s="4"/>
      <c r="L213">
        <v>220</v>
      </c>
      <c r="M213">
        <v>10</v>
      </c>
      <c r="N213">
        <v>7.5</v>
      </c>
      <c r="O213">
        <v>5</v>
      </c>
      <c r="P213">
        <v>3.5</v>
      </c>
      <c r="Q213">
        <v>15</v>
      </c>
      <c r="R213">
        <v>20</v>
      </c>
      <c r="S213">
        <v>12</v>
      </c>
      <c r="T213">
        <v>17.5</v>
      </c>
      <c r="U213" s="4"/>
    </row>
    <row r="214" spans="11:21" x14ac:dyDescent="0.25">
      <c r="K214" s="4"/>
      <c r="L214">
        <v>221</v>
      </c>
      <c r="M214">
        <v>10</v>
      </c>
      <c r="N214">
        <v>7.5</v>
      </c>
      <c r="O214">
        <v>5</v>
      </c>
      <c r="P214">
        <v>3.5</v>
      </c>
      <c r="Q214">
        <v>15</v>
      </c>
      <c r="R214">
        <v>20</v>
      </c>
      <c r="S214">
        <v>12</v>
      </c>
      <c r="T214">
        <v>17.5</v>
      </c>
      <c r="U214" s="4"/>
    </row>
    <row r="215" spans="11:21" x14ac:dyDescent="0.25">
      <c r="K215" s="4"/>
      <c r="L215">
        <v>222</v>
      </c>
      <c r="M215">
        <v>10</v>
      </c>
      <c r="N215">
        <v>7.5</v>
      </c>
      <c r="O215">
        <v>5</v>
      </c>
      <c r="P215">
        <v>3.5</v>
      </c>
      <c r="Q215">
        <v>15</v>
      </c>
      <c r="R215">
        <v>20</v>
      </c>
      <c r="S215">
        <v>12</v>
      </c>
      <c r="T215">
        <v>17.5</v>
      </c>
      <c r="U215" s="4"/>
    </row>
    <row r="216" spans="11:21" x14ac:dyDescent="0.25">
      <c r="K216" s="4"/>
      <c r="L216">
        <v>223</v>
      </c>
      <c r="M216">
        <v>10</v>
      </c>
      <c r="N216">
        <v>7.5</v>
      </c>
      <c r="O216">
        <v>5</v>
      </c>
      <c r="P216">
        <v>3.5</v>
      </c>
      <c r="Q216">
        <v>15</v>
      </c>
      <c r="R216">
        <v>20</v>
      </c>
      <c r="S216">
        <v>12</v>
      </c>
      <c r="T216">
        <v>17.5</v>
      </c>
      <c r="U216" s="4"/>
    </row>
    <row r="217" spans="11:21" x14ac:dyDescent="0.25">
      <c r="K217" s="4"/>
      <c r="L217">
        <v>224</v>
      </c>
      <c r="M217">
        <v>10</v>
      </c>
      <c r="N217">
        <v>7.5</v>
      </c>
      <c r="O217">
        <v>5</v>
      </c>
      <c r="P217">
        <v>3.5</v>
      </c>
      <c r="Q217">
        <v>15</v>
      </c>
      <c r="R217">
        <v>20</v>
      </c>
      <c r="S217">
        <v>12</v>
      </c>
      <c r="T217">
        <v>17.5</v>
      </c>
      <c r="U217" s="4"/>
    </row>
    <row r="218" spans="11:21" x14ac:dyDescent="0.25">
      <c r="K218" s="4"/>
      <c r="L218">
        <v>225</v>
      </c>
      <c r="M218">
        <v>10</v>
      </c>
      <c r="N218">
        <v>7.5</v>
      </c>
      <c r="O218">
        <v>5</v>
      </c>
      <c r="P218">
        <v>3.5</v>
      </c>
      <c r="Q218">
        <v>15</v>
      </c>
      <c r="R218">
        <v>20</v>
      </c>
      <c r="S218">
        <v>12</v>
      </c>
      <c r="T218">
        <v>17.5</v>
      </c>
      <c r="U218" s="4"/>
    </row>
    <row r="219" spans="11:21" x14ac:dyDescent="0.25">
      <c r="K219" s="4"/>
      <c r="L219">
        <v>226</v>
      </c>
      <c r="M219">
        <v>10</v>
      </c>
      <c r="N219">
        <v>7.5</v>
      </c>
      <c r="O219">
        <v>5</v>
      </c>
      <c r="P219">
        <v>3.5</v>
      </c>
      <c r="Q219">
        <v>15</v>
      </c>
      <c r="R219">
        <v>20</v>
      </c>
      <c r="S219">
        <v>12</v>
      </c>
      <c r="T219">
        <v>17.5</v>
      </c>
      <c r="U219" s="4"/>
    </row>
    <row r="220" spans="11:21" x14ac:dyDescent="0.25">
      <c r="K220" s="4"/>
      <c r="L220">
        <v>227</v>
      </c>
      <c r="M220">
        <v>10</v>
      </c>
      <c r="N220">
        <v>7.5</v>
      </c>
      <c r="O220">
        <v>5</v>
      </c>
      <c r="P220">
        <v>3.5</v>
      </c>
      <c r="Q220">
        <v>15</v>
      </c>
      <c r="R220">
        <v>20</v>
      </c>
      <c r="S220">
        <v>12</v>
      </c>
      <c r="T220">
        <v>17.5</v>
      </c>
      <c r="U220" s="4"/>
    </row>
    <row r="221" spans="11:21" x14ac:dyDescent="0.25">
      <c r="K221" s="4"/>
      <c r="L221">
        <v>228</v>
      </c>
      <c r="M221">
        <v>10</v>
      </c>
      <c r="N221">
        <v>7.5</v>
      </c>
      <c r="O221">
        <v>5</v>
      </c>
      <c r="P221">
        <v>3.5</v>
      </c>
      <c r="Q221">
        <v>15</v>
      </c>
      <c r="R221">
        <v>20</v>
      </c>
      <c r="S221">
        <v>12</v>
      </c>
      <c r="T221">
        <v>17.5</v>
      </c>
      <c r="U221" s="4"/>
    </row>
    <row r="222" spans="11:21" x14ac:dyDescent="0.25">
      <c r="K222" s="4"/>
      <c r="L222">
        <v>229</v>
      </c>
      <c r="M222">
        <v>10</v>
      </c>
      <c r="N222">
        <v>7.5</v>
      </c>
      <c r="O222">
        <v>5</v>
      </c>
      <c r="P222">
        <v>3.5</v>
      </c>
      <c r="Q222">
        <v>15</v>
      </c>
      <c r="R222">
        <v>20</v>
      </c>
      <c r="S222">
        <v>12</v>
      </c>
      <c r="T222">
        <v>17.5</v>
      </c>
      <c r="U222" s="4"/>
    </row>
    <row r="223" spans="11:21" x14ac:dyDescent="0.25">
      <c r="K223" s="4"/>
      <c r="L223">
        <v>230</v>
      </c>
      <c r="M223">
        <v>10.5</v>
      </c>
      <c r="N223">
        <v>8</v>
      </c>
      <c r="O223">
        <v>5.5</v>
      </c>
      <c r="P223">
        <v>3.5</v>
      </c>
      <c r="Q223">
        <v>16</v>
      </c>
      <c r="R223">
        <v>21</v>
      </c>
      <c r="S223">
        <v>13</v>
      </c>
      <c r="T223">
        <v>18.5</v>
      </c>
      <c r="U223" s="4"/>
    </row>
    <row r="224" spans="11:21" x14ac:dyDescent="0.25">
      <c r="K224" s="4"/>
      <c r="L224">
        <v>231</v>
      </c>
      <c r="M224">
        <v>10.5</v>
      </c>
      <c r="N224">
        <v>8</v>
      </c>
      <c r="O224">
        <v>5.5</v>
      </c>
      <c r="P224">
        <v>3.5</v>
      </c>
      <c r="Q224">
        <v>16</v>
      </c>
      <c r="R224">
        <v>21</v>
      </c>
      <c r="S224">
        <v>13</v>
      </c>
      <c r="T224">
        <v>18.5</v>
      </c>
      <c r="U224" s="4"/>
    </row>
    <row r="225" spans="11:21" x14ac:dyDescent="0.25">
      <c r="K225" s="4"/>
      <c r="L225">
        <v>232</v>
      </c>
      <c r="M225">
        <v>10.5</v>
      </c>
      <c r="N225">
        <v>8</v>
      </c>
      <c r="O225">
        <v>5.5</v>
      </c>
      <c r="P225">
        <v>3.5</v>
      </c>
      <c r="Q225">
        <v>16</v>
      </c>
      <c r="R225">
        <v>21</v>
      </c>
      <c r="S225">
        <v>13</v>
      </c>
      <c r="T225">
        <v>18.5</v>
      </c>
      <c r="U225" s="4"/>
    </row>
    <row r="226" spans="11:21" x14ac:dyDescent="0.25">
      <c r="K226" s="4"/>
      <c r="L226">
        <v>233</v>
      </c>
      <c r="M226">
        <v>10.5</v>
      </c>
      <c r="N226">
        <v>8</v>
      </c>
      <c r="O226">
        <v>5.5</v>
      </c>
      <c r="P226">
        <v>3.5</v>
      </c>
      <c r="Q226">
        <v>16</v>
      </c>
      <c r="R226">
        <v>21</v>
      </c>
      <c r="S226">
        <v>13</v>
      </c>
      <c r="T226">
        <v>18.5</v>
      </c>
      <c r="U226" s="4"/>
    </row>
    <row r="227" spans="11:21" x14ac:dyDescent="0.25">
      <c r="K227" s="4"/>
      <c r="L227">
        <v>234</v>
      </c>
      <c r="M227">
        <v>10.5</v>
      </c>
      <c r="N227">
        <v>8</v>
      </c>
      <c r="O227">
        <v>5.5</v>
      </c>
      <c r="P227">
        <v>3.5</v>
      </c>
      <c r="Q227">
        <v>16</v>
      </c>
      <c r="R227">
        <v>21</v>
      </c>
      <c r="S227">
        <v>13</v>
      </c>
      <c r="T227">
        <v>18.5</v>
      </c>
      <c r="U227" s="4"/>
    </row>
    <row r="228" spans="11:21" x14ac:dyDescent="0.25">
      <c r="K228" s="4"/>
      <c r="L228">
        <v>235</v>
      </c>
      <c r="M228">
        <v>11</v>
      </c>
      <c r="N228">
        <v>8.5</v>
      </c>
      <c r="O228">
        <v>5.5</v>
      </c>
      <c r="P228">
        <v>4</v>
      </c>
      <c r="Q228">
        <v>16.5</v>
      </c>
      <c r="R228">
        <v>22</v>
      </c>
      <c r="S228">
        <v>13.5</v>
      </c>
      <c r="T228">
        <v>19.5</v>
      </c>
      <c r="U228" s="4"/>
    </row>
    <row r="229" spans="11:21" x14ac:dyDescent="0.25">
      <c r="K229" s="4"/>
      <c r="L229">
        <v>236</v>
      </c>
      <c r="M229">
        <v>11</v>
      </c>
      <c r="N229">
        <v>8.5</v>
      </c>
      <c r="O229">
        <v>5.5</v>
      </c>
      <c r="P229">
        <v>4</v>
      </c>
      <c r="Q229">
        <v>16.5</v>
      </c>
      <c r="R229">
        <v>22</v>
      </c>
      <c r="S229">
        <v>13.5</v>
      </c>
      <c r="T229">
        <v>19.5</v>
      </c>
      <c r="U229" s="4"/>
    </row>
    <row r="230" spans="11:21" x14ac:dyDescent="0.25">
      <c r="K230" s="4"/>
      <c r="L230">
        <v>237</v>
      </c>
      <c r="M230">
        <v>11</v>
      </c>
      <c r="N230">
        <v>8.5</v>
      </c>
      <c r="O230">
        <v>5.5</v>
      </c>
      <c r="P230">
        <v>4</v>
      </c>
      <c r="Q230">
        <v>16.5</v>
      </c>
      <c r="R230">
        <v>22</v>
      </c>
      <c r="S230">
        <v>13.5</v>
      </c>
      <c r="T230">
        <v>19.5</v>
      </c>
      <c r="U230" s="4"/>
    </row>
    <row r="231" spans="11:21" x14ac:dyDescent="0.25">
      <c r="K231" s="4"/>
      <c r="L231">
        <v>238</v>
      </c>
      <c r="M231">
        <v>11</v>
      </c>
      <c r="N231">
        <v>8.5</v>
      </c>
      <c r="O231">
        <v>5.5</v>
      </c>
      <c r="P231">
        <v>4</v>
      </c>
      <c r="Q231">
        <v>16.5</v>
      </c>
      <c r="R231">
        <v>22</v>
      </c>
      <c r="S231">
        <v>13.5</v>
      </c>
      <c r="T231">
        <v>19.5</v>
      </c>
      <c r="U231" s="4"/>
    </row>
    <row r="232" spans="11:21" x14ac:dyDescent="0.25">
      <c r="K232" s="4"/>
      <c r="L232">
        <v>239</v>
      </c>
      <c r="M232">
        <v>11</v>
      </c>
      <c r="N232">
        <v>8.5</v>
      </c>
      <c r="O232">
        <v>5.5</v>
      </c>
      <c r="P232">
        <v>4</v>
      </c>
      <c r="Q232">
        <v>16.5</v>
      </c>
      <c r="R232">
        <v>22</v>
      </c>
      <c r="S232">
        <v>13.5</v>
      </c>
      <c r="T232">
        <v>19.5</v>
      </c>
      <c r="U232" s="4"/>
    </row>
    <row r="233" spans="11:21" x14ac:dyDescent="0.25">
      <c r="K233" s="4"/>
      <c r="L233">
        <v>240</v>
      </c>
      <c r="M233">
        <v>11.5</v>
      </c>
      <c r="N233">
        <v>9</v>
      </c>
      <c r="O233">
        <v>6</v>
      </c>
      <c r="P233">
        <v>4</v>
      </c>
      <c r="Q233">
        <v>17.5</v>
      </c>
      <c r="R233">
        <v>23</v>
      </c>
      <c r="S233">
        <v>14</v>
      </c>
      <c r="T233">
        <v>20.5</v>
      </c>
      <c r="U233" s="4"/>
    </row>
    <row r="234" spans="11:21" x14ac:dyDescent="0.25">
      <c r="K234" s="4"/>
      <c r="L234">
        <v>241</v>
      </c>
      <c r="M234">
        <v>11.5</v>
      </c>
      <c r="N234">
        <v>9</v>
      </c>
      <c r="O234">
        <v>6</v>
      </c>
      <c r="P234">
        <v>4</v>
      </c>
      <c r="Q234">
        <v>17.5</v>
      </c>
      <c r="R234">
        <v>23</v>
      </c>
      <c r="S234">
        <v>14</v>
      </c>
      <c r="T234">
        <v>20.5</v>
      </c>
      <c r="U234" s="4"/>
    </row>
    <row r="235" spans="11:21" x14ac:dyDescent="0.25">
      <c r="K235" s="4"/>
      <c r="L235">
        <v>242</v>
      </c>
      <c r="M235">
        <v>11.5</v>
      </c>
      <c r="N235">
        <v>9</v>
      </c>
      <c r="O235">
        <v>6</v>
      </c>
      <c r="P235">
        <v>4</v>
      </c>
      <c r="Q235">
        <v>17.5</v>
      </c>
      <c r="R235">
        <v>23</v>
      </c>
      <c r="S235">
        <v>14</v>
      </c>
      <c r="T235">
        <v>20.5</v>
      </c>
      <c r="U235" s="4"/>
    </row>
    <row r="236" spans="11:21" x14ac:dyDescent="0.25">
      <c r="K236" s="4"/>
      <c r="L236">
        <v>243</v>
      </c>
      <c r="M236">
        <v>11.5</v>
      </c>
      <c r="N236">
        <v>9</v>
      </c>
      <c r="O236">
        <v>6</v>
      </c>
      <c r="P236">
        <v>4</v>
      </c>
      <c r="Q236">
        <v>17.5</v>
      </c>
      <c r="R236">
        <v>23</v>
      </c>
      <c r="S236">
        <v>14</v>
      </c>
      <c r="T236">
        <v>20.5</v>
      </c>
      <c r="U236" s="4"/>
    </row>
    <row r="237" spans="11:21" x14ac:dyDescent="0.25">
      <c r="K237" s="4"/>
      <c r="L237">
        <v>244</v>
      </c>
      <c r="M237">
        <v>11.5</v>
      </c>
      <c r="N237">
        <v>9</v>
      </c>
      <c r="O237">
        <v>6</v>
      </c>
      <c r="P237">
        <v>4</v>
      </c>
      <c r="Q237">
        <v>17.5</v>
      </c>
      <c r="R237">
        <v>23</v>
      </c>
      <c r="S237">
        <v>14</v>
      </c>
      <c r="T237">
        <v>20.5</v>
      </c>
      <c r="U237" s="4"/>
    </row>
    <row r="238" spans="11:21" x14ac:dyDescent="0.25">
      <c r="K238" s="4"/>
      <c r="L238">
        <v>245</v>
      </c>
      <c r="M238">
        <v>12</v>
      </c>
      <c r="N238">
        <v>9</v>
      </c>
      <c r="O238">
        <v>6</v>
      </c>
      <c r="P238">
        <v>4</v>
      </c>
      <c r="Q238">
        <v>18</v>
      </c>
      <c r="R238">
        <v>24</v>
      </c>
      <c r="S238">
        <v>14.5</v>
      </c>
      <c r="T238">
        <v>21</v>
      </c>
      <c r="U238" s="4"/>
    </row>
    <row r="239" spans="11:21" x14ac:dyDescent="0.25">
      <c r="K239" s="4"/>
      <c r="L239">
        <v>246</v>
      </c>
      <c r="M239">
        <v>12</v>
      </c>
      <c r="N239">
        <v>9</v>
      </c>
      <c r="O239">
        <v>6</v>
      </c>
      <c r="P239">
        <v>4</v>
      </c>
      <c r="Q239">
        <v>18</v>
      </c>
      <c r="R239">
        <v>24</v>
      </c>
      <c r="S239">
        <v>14.5</v>
      </c>
      <c r="T239">
        <v>21</v>
      </c>
      <c r="U239" s="4"/>
    </row>
    <row r="240" spans="11:21" x14ac:dyDescent="0.25">
      <c r="K240" s="4"/>
      <c r="L240">
        <v>247</v>
      </c>
      <c r="M240">
        <v>12</v>
      </c>
      <c r="N240">
        <v>9</v>
      </c>
      <c r="O240">
        <v>6</v>
      </c>
      <c r="P240">
        <v>4</v>
      </c>
      <c r="Q240">
        <v>18</v>
      </c>
      <c r="R240">
        <v>24</v>
      </c>
      <c r="S240">
        <v>14.5</v>
      </c>
      <c r="T240">
        <v>21</v>
      </c>
      <c r="U240" s="4"/>
    </row>
    <row r="241" spans="11:21" x14ac:dyDescent="0.25">
      <c r="K241" s="4"/>
      <c r="L241">
        <v>248</v>
      </c>
      <c r="M241">
        <v>12</v>
      </c>
      <c r="N241">
        <v>9</v>
      </c>
      <c r="O241">
        <v>6</v>
      </c>
      <c r="P241">
        <v>4</v>
      </c>
      <c r="Q241">
        <v>18</v>
      </c>
      <c r="R241">
        <v>24</v>
      </c>
      <c r="S241">
        <v>14.5</v>
      </c>
      <c r="T241">
        <v>21</v>
      </c>
      <c r="U241" s="4"/>
    </row>
    <row r="242" spans="11:21" x14ac:dyDescent="0.25">
      <c r="K242" s="4"/>
      <c r="L242">
        <v>249</v>
      </c>
      <c r="M242">
        <v>12</v>
      </c>
      <c r="N242">
        <v>9</v>
      </c>
      <c r="O242">
        <v>6</v>
      </c>
      <c r="P242">
        <v>4</v>
      </c>
      <c r="Q242">
        <v>18</v>
      </c>
      <c r="R242">
        <v>24</v>
      </c>
      <c r="S242">
        <v>14.5</v>
      </c>
      <c r="T242">
        <v>21</v>
      </c>
      <c r="U242" s="4"/>
    </row>
    <row r="243" spans="11:21" x14ac:dyDescent="0.25">
      <c r="K243" s="4"/>
      <c r="L243">
        <v>250</v>
      </c>
      <c r="M243">
        <v>12.5</v>
      </c>
      <c r="N243">
        <v>9.5</v>
      </c>
      <c r="O243">
        <v>6.5</v>
      </c>
      <c r="P243">
        <v>4.5</v>
      </c>
      <c r="Q243">
        <v>19</v>
      </c>
      <c r="R243">
        <v>24</v>
      </c>
      <c r="S243">
        <v>15</v>
      </c>
      <c r="T243">
        <v>22</v>
      </c>
      <c r="U243" s="4"/>
    </row>
    <row r="244" spans="11:21" x14ac:dyDescent="0.25">
      <c r="K244" s="4"/>
      <c r="L244">
        <v>251</v>
      </c>
      <c r="M244">
        <v>12.5</v>
      </c>
      <c r="N244">
        <v>9.5</v>
      </c>
      <c r="O244">
        <v>6.5</v>
      </c>
      <c r="P244">
        <v>4.5</v>
      </c>
      <c r="Q244">
        <v>19</v>
      </c>
      <c r="R244">
        <v>24</v>
      </c>
      <c r="S244">
        <v>15</v>
      </c>
      <c r="T244">
        <v>22</v>
      </c>
      <c r="U244" s="4"/>
    </row>
    <row r="245" spans="11:21" x14ac:dyDescent="0.25">
      <c r="K245" s="4"/>
      <c r="L245">
        <v>252</v>
      </c>
      <c r="M245">
        <v>12.5</v>
      </c>
      <c r="N245">
        <v>9.5</v>
      </c>
      <c r="O245">
        <v>6.5</v>
      </c>
      <c r="P245">
        <v>4.5</v>
      </c>
      <c r="Q245">
        <v>19</v>
      </c>
      <c r="R245">
        <v>24</v>
      </c>
      <c r="S245">
        <v>15</v>
      </c>
      <c r="T245">
        <v>22</v>
      </c>
      <c r="U245" s="4"/>
    </row>
    <row r="246" spans="11:21" x14ac:dyDescent="0.25">
      <c r="K246" s="4"/>
      <c r="L246">
        <v>253</v>
      </c>
      <c r="M246">
        <v>12.5</v>
      </c>
      <c r="N246">
        <v>9.5</v>
      </c>
      <c r="O246">
        <v>6.5</v>
      </c>
      <c r="P246">
        <v>4.5</v>
      </c>
      <c r="Q246">
        <v>19</v>
      </c>
      <c r="R246">
        <v>24</v>
      </c>
      <c r="S246">
        <v>15</v>
      </c>
      <c r="T246">
        <v>22</v>
      </c>
      <c r="U246" s="4"/>
    </row>
    <row r="247" spans="11:21" x14ac:dyDescent="0.25">
      <c r="K247" s="4"/>
      <c r="L247">
        <v>254</v>
      </c>
      <c r="M247">
        <v>12.5</v>
      </c>
      <c r="N247">
        <v>9.5</v>
      </c>
      <c r="O247">
        <v>6.5</v>
      </c>
      <c r="P247">
        <v>4.5</v>
      </c>
      <c r="Q247">
        <v>19</v>
      </c>
      <c r="R247">
        <v>24</v>
      </c>
      <c r="S247">
        <v>15</v>
      </c>
      <c r="T247">
        <v>22</v>
      </c>
      <c r="U247" s="4"/>
    </row>
    <row r="248" spans="11:21" x14ac:dyDescent="0.25">
      <c r="K248" s="4"/>
      <c r="L248">
        <v>255</v>
      </c>
      <c r="M248">
        <v>13</v>
      </c>
      <c r="N248">
        <v>10</v>
      </c>
      <c r="O248">
        <v>6.5</v>
      </c>
      <c r="P248">
        <v>0.5</v>
      </c>
      <c r="Q248">
        <v>19.5</v>
      </c>
      <c r="R248">
        <v>26</v>
      </c>
      <c r="S248">
        <v>16</v>
      </c>
      <c r="T248">
        <v>23</v>
      </c>
      <c r="U248" s="4"/>
    </row>
    <row r="249" spans="11:21" x14ac:dyDescent="0.25">
      <c r="K249" s="4"/>
      <c r="L249">
        <v>256</v>
      </c>
      <c r="M249">
        <v>13</v>
      </c>
      <c r="N249">
        <v>10</v>
      </c>
      <c r="O249">
        <v>6.5</v>
      </c>
      <c r="P249">
        <v>0.5</v>
      </c>
      <c r="Q249">
        <v>19.5</v>
      </c>
      <c r="R249">
        <v>26</v>
      </c>
      <c r="S249">
        <v>16</v>
      </c>
      <c r="T249">
        <v>23</v>
      </c>
      <c r="U249" s="4"/>
    </row>
    <row r="250" spans="11:21" x14ac:dyDescent="0.25">
      <c r="K250" s="4"/>
      <c r="L250">
        <v>257</v>
      </c>
      <c r="M250">
        <v>13</v>
      </c>
      <c r="N250">
        <v>10</v>
      </c>
      <c r="O250">
        <v>6.5</v>
      </c>
      <c r="P250">
        <v>0.5</v>
      </c>
      <c r="Q250">
        <v>19.5</v>
      </c>
      <c r="R250">
        <v>26</v>
      </c>
      <c r="S250">
        <v>16</v>
      </c>
      <c r="T250">
        <v>23</v>
      </c>
      <c r="U250" s="4"/>
    </row>
    <row r="251" spans="11:21" x14ac:dyDescent="0.25">
      <c r="K251" s="4"/>
      <c r="L251">
        <v>258</v>
      </c>
      <c r="M251">
        <v>13</v>
      </c>
      <c r="N251">
        <v>10</v>
      </c>
      <c r="O251">
        <v>6.5</v>
      </c>
      <c r="P251">
        <v>0.5</v>
      </c>
      <c r="Q251">
        <v>19.5</v>
      </c>
      <c r="R251">
        <v>26</v>
      </c>
      <c r="S251">
        <v>16</v>
      </c>
      <c r="T251">
        <v>23</v>
      </c>
      <c r="U251" s="4"/>
    </row>
    <row r="252" spans="11:21" x14ac:dyDescent="0.25">
      <c r="K252" s="4"/>
      <c r="L252">
        <v>259</v>
      </c>
      <c r="M252">
        <v>13</v>
      </c>
      <c r="N252">
        <v>10</v>
      </c>
      <c r="O252">
        <v>6.5</v>
      </c>
      <c r="P252">
        <v>0.5</v>
      </c>
      <c r="Q252">
        <v>19.5</v>
      </c>
      <c r="R252">
        <v>26</v>
      </c>
      <c r="S252">
        <v>16</v>
      </c>
      <c r="T252">
        <v>23</v>
      </c>
      <c r="U252" s="4"/>
    </row>
    <row r="253" spans="11:21" x14ac:dyDescent="0.25">
      <c r="K253" s="4"/>
      <c r="L253">
        <v>260</v>
      </c>
      <c r="M253">
        <v>13.5</v>
      </c>
      <c r="N253">
        <v>10.5</v>
      </c>
      <c r="O253">
        <v>7</v>
      </c>
      <c r="P253">
        <v>4.5</v>
      </c>
      <c r="Q253">
        <v>20.5</v>
      </c>
      <c r="R253">
        <v>27</v>
      </c>
      <c r="S253">
        <v>16.5</v>
      </c>
      <c r="T253">
        <v>24</v>
      </c>
      <c r="U253" s="4"/>
    </row>
    <row r="254" spans="11:21" x14ac:dyDescent="0.25">
      <c r="K254" s="4"/>
      <c r="L254">
        <v>261</v>
      </c>
      <c r="M254">
        <v>13.5</v>
      </c>
      <c r="N254">
        <v>10.5</v>
      </c>
      <c r="O254">
        <v>7</v>
      </c>
      <c r="P254">
        <v>4.5</v>
      </c>
      <c r="Q254">
        <v>20.5</v>
      </c>
      <c r="R254">
        <v>27</v>
      </c>
      <c r="S254">
        <v>16.5</v>
      </c>
      <c r="T254">
        <v>24</v>
      </c>
      <c r="U254" s="4"/>
    </row>
    <row r="255" spans="11:21" x14ac:dyDescent="0.25">
      <c r="K255" s="4"/>
      <c r="L255">
        <v>262</v>
      </c>
      <c r="M255">
        <v>13.5</v>
      </c>
      <c r="N255">
        <v>10.5</v>
      </c>
      <c r="O255">
        <v>7</v>
      </c>
      <c r="P255">
        <v>4.5</v>
      </c>
      <c r="Q255">
        <v>20.5</v>
      </c>
      <c r="R255">
        <v>27</v>
      </c>
      <c r="S255">
        <v>16.5</v>
      </c>
      <c r="T255">
        <v>24</v>
      </c>
      <c r="U255" s="4"/>
    </row>
    <row r="256" spans="11:21" x14ac:dyDescent="0.25">
      <c r="K256" s="4"/>
      <c r="L256">
        <v>263</v>
      </c>
      <c r="M256">
        <v>13.5</v>
      </c>
      <c r="N256">
        <v>10.5</v>
      </c>
      <c r="O256">
        <v>7</v>
      </c>
      <c r="P256">
        <v>4.5</v>
      </c>
      <c r="Q256">
        <v>20.5</v>
      </c>
      <c r="R256">
        <v>27</v>
      </c>
      <c r="S256">
        <v>16.5</v>
      </c>
      <c r="T256">
        <v>24</v>
      </c>
      <c r="U256" s="4"/>
    </row>
    <row r="257" spans="11:21" x14ac:dyDescent="0.25">
      <c r="K257" s="4"/>
      <c r="L257">
        <v>264</v>
      </c>
      <c r="M257">
        <v>13.5</v>
      </c>
      <c r="N257">
        <v>10.5</v>
      </c>
      <c r="O257">
        <v>7</v>
      </c>
      <c r="P257">
        <v>4.5</v>
      </c>
      <c r="Q257">
        <v>20.5</v>
      </c>
      <c r="R257">
        <v>27</v>
      </c>
      <c r="S257">
        <v>16.5</v>
      </c>
      <c r="T257">
        <v>24</v>
      </c>
      <c r="U257" s="4"/>
    </row>
    <row r="258" spans="11:21" x14ac:dyDescent="0.25">
      <c r="K258" s="4"/>
      <c r="L258">
        <v>265</v>
      </c>
      <c r="M258">
        <v>14</v>
      </c>
      <c r="N258">
        <v>10.5</v>
      </c>
      <c r="O258">
        <v>7</v>
      </c>
      <c r="P258">
        <v>5</v>
      </c>
      <c r="Q258">
        <v>21</v>
      </c>
      <c r="R258">
        <v>28</v>
      </c>
      <c r="S258">
        <v>17</v>
      </c>
      <c r="T258">
        <v>24.5</v>
      </c>
      <c r="U258" s="4"/>
    </row>
    <row r="259" spans="11:21" x14ac:dyDescent="0.25">
      <c r="K259" s="4"/>
      <c r="L259">
        <v>266</v>
      </c>
      <c r="M259">
        <v>14</v>
      </c>
      <c r="N259">
        <v>10.5</v>
      </c>
      <c r="O259">
        <v>7</v>
      </c>
      <c r="P259">
        <v>5</v>
      </c>
      <c r="Q259">
        <v>21</v>
      </c>
      <c r="R259">
        <v>28</v>
      </c>
      <c r="S259">
        <v>17</v>
      </c>
      <c r="T259">
        <v>24.5</v>
      </c>
      <c r="U259" s="4"/>
    </row>
    <row r="260" spans="11:21" x14ac:dyDescent="0.25">
      <c r="K260" s="4"/>
      <c r="L260">
        <v>267</v>
      </c>
      <c r="M260">
        <v>14</v>
      </c>
      <c r="N260">
        <v>10.5</v>
      </c>
      <c r="O260">
        <v>7</v>
      </c>
      <c r="P260">
        <v>5</v>
      </c>
      <c r="Q260">
        <v>21</v>
      </c>
      <c r="R260">
        <v>28</v>
      </c>
      <c r="S260">
        <v>17</v>
      </c>
      <c r="T260">
        <v>24.5</v>
      </c>
      <c r="U260" s="4"/>
    </row>
    <row r="261" spans="11:21" x14ac:dyDescent="0.25">
      <c r="K261" s="4"/>
      <c r="L261">
        <v>268</v>
      </c>
      <c r="M261">
        <v>14</v>
      </c>
      <c r="N261">
        <v>10.5</v>
      </c>
      <c r="O261">
        <v>7</v>
      </c>
      <c r="P261">
        <v>5</v>
      </c>
      <c r="Q261">
        <v>21</v>
      </c>
      <c r="R261">
        <v>28</v>
      </c>
      <c r="S261">
        <v>17</v>
      </c>
      <c r="T261">
        <v>24.5</v>
      </c>
      <c r="U261" s="4"/>
    </row>
    <row r="262" spans="11:21" x14ac:dyDescent="0.25">
      <c r="K262" s="4"/>
      <c r="L262">
        <v>269</v>
      </c>
      <c r="M262">
        <v>14</v>
      </c>
      <c r="N262">
        <v>10.5</v>
      </c>
      <c r="O262">
        <v>7</v>
      </c>
      <c r="P262">
        <v>5</v>
      </c>
      <c r="Q262">
        <v>21</v>
      </c>
      <c r="R262">
        <v>28</v>
      </c>
      <c r="S262">
        <v>17</v>
      </c>
      <c r="T262">
        <v>24.5</v>
      </c>
      <c r="U262" s="4"/>
    </row>
    <row r="263" spans="11:21" x14ac:dyDescent="0.25">
      <c r="K263" s="4"/>
      <c r="L263">
        <v>270</v>
      </c>
      <c r="M263">
        <v>14.5</v>
      </c>
      <c r="N263">
        <v>11</v>
      </c>
      <c r="O263">
        <v>7.5</v>
      </c>
      <c r="P263">
        <v>5</v>
      </c>
      <c r="Q263">
        <v>22</v>
      </c>
      <c r="R263">
        <v>29</v>
      </c>
      <c r="S263">
        <v>17.5</v>
      </c>
      <c r="T263">
        <v>25.5</v>
      </c>
      <c r="U263" s="4"/>
    </row>
    <row r="264" spans="11:21" x14ac:dyDescent="0.25">
      <c r="K264" s="4"/>
      <c r="L264">
        <v>271</v>
      </c>
      <c r="M264">
        <v>14.5</v>
      </c>
      <c r="N264">
        <v>11</v>
      </c>
      <c r="O264">
        <v>7.5</v>
      </c>
      <c r="P264">
        <v>5</v>
      </c>
      <c r="Q264">
        <v>22</v>
      </c>
      <c r="R264">
        <v>29</v>
      </c>
      <c r="S264">
        <v>17.5</v>
      </c>
      <c r="T264">
        <v>25.5</v>
      </c>
      <c r="U264" s="4"/>
    </row>
    <row r="265" spans="11:21" x14ac:dyDescent="0.25">
      <c r="K265" s="4"/>
      <c r="L265">
        <v>272</v>
      </c>
      <c r="M265">
        <v>14.5</v>
      </c>
      <c r="N265">
        <v>11</v>
      </c>
      <c r="O265">
        <v>7.5</v>
      </c>
      <c r="P265">
        <v>5</v>
      </c>
      <c r="Q265">
        <v>22</v>
      </c>
      <c r="R265">
        <v>29</v>
      </c>
      <c r="S265">
        <v>17.5</v>
      </c>
      <c r="T265">
        <v>25.5</v>
      </c>
      <c r="U265" s="4"/>
    </row>
    <row r="266" spans="11:21" x14ac:dyDescent="0.25">
      <c r="K266" s="4"/>
      <c r="L266">
        <v>273</v>
      </c>
      <c r="M266">
        <v>14.5</v>
      </c>
      <c r="N266">
        <v>11</v>
      </c>
      <c r="O266">
        <v>7.5</v>
      </c>
      <c r="P266">
        <v>5</v>
      </c>
      <c r="Q266">
        <v>22</v>
      </c>
      <c r="R266">
        <v>29</v>
      </c>
      <c r="S266">
        <v>17.5</v>
      </c>
      <c r="T266">
        <v>25.5</v>
      </c>
      <c r="U266" s="4"/>
    </row>
    <row r="267" spans="11:21" x14ac:dyDescent="0.25">
      <c r="K267" s="4"/>
      <c r="L267">
        <v>274</v>
      </c>
      <c r="M267">
        <v>14.5</v>
      </c>
      <c r="N267">
        <v>11</v>
      </c>
      <c r="O267">
        <v>7.5</v>
      </c>
      <c r="P267">
        <v>5</v>
      </c>
      <c r="Q267">
        <v>22</v>
      </c>
      <c r="R267">
        <v>29</v>
      </c>
      <c r="S267">
        <v>17.5</v>
      </c>
      <c r="T267">
        <v>25.5</v>
      </c>
      <c r="U267" s="4"/>
    </row>
    <row r="268" spans="11:21" x14ac:dyDescent="0.25">
      <c r="K268" s="4"/>
      <c r="L268">
        <v>275</v>
      </c>
      <c r="M268">
        <v>15.5</v>
      </c>
      <c r="N268">
        <v>12</v>
      </c>
      <c r="O268">
        <v>8</v>
      </c>
      <c r="P268">
        <v>5.5</v>
      </c>
      <c r="Q268">
        <v>23.5</v>
      </c>
      <c r="R268">
        <v>31</v>
      </c>
      <c r="S268">
        <v>19</v>
      </c>
      <c r="T268">
        <v>27.5</v>
      </c>
      <c r="U268" s="4"/>
    </row>
    <row r="269" spans="11:21" x14ac:dyDescent="0.25">
      <c r="K269" s="4"/>
      <c r="L269">
        <v>276</v>
      </c>
      <c r="M269">
        <v>15.5</v>
      </c>
      <c r="N269">
        <v>12</v>
      </c>
      <c r="O269">
        <v>8</v>
      </c>
      <c r="P269">
        <v>5.5</v>
      </c>
      <c r="Q269">
        <v>23.5</v>
      </c>
      <c r="R269">
        <v>31</v>
      </c>
      <c r="S269">
        <v>19</v>
      </c>
      <c r="T269">
        <v>27.5</v>
      </c>
      <c r="U269" s="4"/>
    </row>
    <row r="270" spans="11:21" x14ac:dyDescent="0.25">
      <c r="K270" s="4"/>
      <c r="L270">
        <v>277</v>
      </c>
      <c r="M270">
        <v>15.5</v>
      </c>
      <c r="N270">
        <v>12</v>
      </c>
      <c r="O270">
        <v>8</v>
      </c>
      <c r="P270">
        <v>5.5</v>
      </c>
      <c r="Q270">
        <v>23.5</v>
      </c>
      <c r="R270">
        <v>31</v>
      </c>
      <c r="S270">
        <v>19</v>
      </c>
      <c r="T270">
        <v>27.5</v>
      </c>
      <c r="U270" s="4"/>
    </row>
    <row r="271" spans="11:21" x14ac:dyDescent="0.25">
      <c r="K271" s="4"/>
      <c r="L271">
        <v>278</v>
      </c>
      <c r="M271">
        <v>15.5</v>
      </c>
      <c r="N271">
        <v>12</v>
      </c>
      <c r="O271">
        <v>8</v>
      </c>
      <c r="P271">
        <v>5.5</v>
      </c>
      <c r="Q271">
        <v>23.5</v>
      </c>
      <c r="R271">
        <v>31</v>
      </c>
      <c r="S271">
        <v>19</v>
      </c>
      <c r="T271">
        <v>27.5</v>
      </c>
      <c r="U271" s="4"/>
    </row>
    <row r="272" spans="11:21" x14ac:dyDescent="0.25">
      <c r="K272" s="4"/>
      <c r="L272">
        <v>279</v>
      </c>
      <c r="M272">
        <v>15.5</v>
      </c>
      <c r="N272">
        <v>12</v>
      </c>
      <c r="O272">
        <v>8</v>
      </c>
      <c r="P272">
        <v>5.5</v>
      </c>
      <c r="Q272">
        <v>23.5</v>
      </c>
      <c r="R272">
        <v>31</v>
      </c>
      <c r="S272">
        <v>19</v>
      </c>
      <c r="T272">
        <v>27.5</v>
      </c>
      <c r="U272" s="4"/>
    </row>
    <row r="273" spans="11:21" x14ac:dyDescent="0.25">
      <c r="K273" s="4"/>
      <c r="L273">
        <v>280</v>
      </c>
      <c r="M273">
        <v>16</v>
      </c>
      <c r="N273">
        <v>12</v>
      </c>
      <c r="O273">
        <v>8</v>
      </c>
      <c r="P273">
        <v>5.5</v>
      </c>
      <c r="Q273">
        <v>24</v>
      </c>
      <c r="R273">
        <v>32</v>
      </c>
      <c r="S273">
        <v>19.5</v>
      </c>
      <c r="T273">
        <v>28</v>
      </c>
      <c r="U273" s="4"/>
    </row>
    <row r="274" spans="11:21" x14ac:dyDescent="0.25">
      <c r="K274" s="4"/>
      <c r="L274">
        <v>281</v>
      </c>
      <c r="M274">
        <v>16</v>
      </c>
      <c r="N274">
        <v>12</v>
      </c>
      <c r="O274">
        <v>8</v>
      </c>
      <c r="P274">
        <v>5.5</v>
      </c>
      <c r="Q274">
        <v>24</v>
      </c>
      <c r="R274">
        <v>32</v>
      </c>
      <c r="S274">
        <v>19.5</v>
      </c>
      <c r="T274">
        <v>28</v>
      </c>
      <c r="U274" s="4"/>
    </row>
    <row r="275" spans="11:21" x14ac:dyDescent="0.25">
      <c r="K275" s="4"/>
      <c r="L275">
        <v>282</v>
      </c>
      <c r="M275">
        <v>16</v>
      </c>
      <c r="N275">
        <v>12</v>
      </c>
      <c r="O275">
        <v>8</v>
      </c>
      <c r="P275">
        <v>5.5</v>
      </c>
      <c r="Q275">
        <v>24</v>
      </c>
      <c r="R275">
        <v>32</v>
      </c>
      <c r="S275">
        <v>19.5</v>
      </c>
      <c r="T275">
        <v>28</v>
      </c>
      <c r="U275" s="4"/>
    </row>
    <row r="276" spans="11:21" x14ac:dyDescent="0.25">
      <c r="K276" s="4"/>
      <c r="L276">
        <v>283</v>
      </c>
      <c r="M276">
        <v>16</v>
      </c>
      <c r="N276">
        <v>12</v>
      </c>
      <c r="O276">
        <v>8</v>
      </c>
      <c r="P276">
        <v>5.5</v>
      </c>
      <c r="Q276">
        <v>24</v>
      </c>
      <c r="R276">
        <v>32</v>
      </c>
      <c r="S276">
        <v>19.5</v>
      </c>
      <c r="T276">
        <v>28</v>
      </c>
      <c r="U276" s="4"/>
    </row>
    <row r="277" spans="11:21" x14ac:dyDescent="0.25">
      <c r="K277" s="4"/>
      <c r="L277">
        <v>284</v>
      </c>
      <c r="M277">
        <v>16</v>
      </c>
      <c r="N277">
        <v>12</v>
      </c>
      <c r="O277">
        <v>8</v>
      </c>
      <c r="P277">
        <v>5.5</v>
      </c>
      <c r="Q277">
        <v>24</v>
      </c>
      <c r="R277">
        <v>32</v>
      </c>
      <c r="S277">
        <v>19.5</v>
      </c>
      <c r="T277">
        <v>28</v>
      </c>
      <c r="U277" s="4"/>
    </row>
    <row r="278" spans="11:21" x14ac:dyDescent="0.25">
      <c r="K278" s="4"/>
      <c r="L278">
        <v>285</v>
      </c>
      <c r="M278">
        <v>16.5</v>
      </c>
      <c r="N278">
        <v>12.5</v>
      </c>
      <c r="O278">
        <v>8.5</v>
      </c>
      <c r="P278">
        <v>5.5</v>
      </c>
      <c r="Q278">
        <v>25</v>
      </c>
      <c r="R278">
        <v>33</v>
      </c>
      <c r="S278">
        <v>20</v>
      </c>
      <c r="T278">
        <v>29</v>
      </c>
      <c r="U278" s="4"/>
    </row>
    <row r="279" spans="11:21" x14ac:dyDescent="0.25">
      <c r="K279" s="4"/>
      <c r="L279">
        <v>286</v>
      </c>
      <c r="M279">
        <v>16.5</v>
      </c>
      <c r="N279">
        <v>12.5</v>
      </c>
      <c r="O279">
        <v>8.5</v>
      </c>
      <c r="P279">
        <v>5.5</v>
      </c>
      <c r="Q279">
        <v>25</v>
      </c>
      <c r="R279">
        <v>33</v>
      </c>
      <c r="S279">
        <v>20</v>
      </c>
      <c r="T279">
        <v>29</v>
      </c>
      <c r="U279" s="4"/>
    </row>
    <row r="280" spans="11:21" x14ac:dyDescent="0.25">
      <c r="K280" s="4"/>
      <c r="L280">
        <v>287</v>
      </c>
      <c r="M280">
        <v>16.5</v>
      </c>
      <c r="N280">
        <v>12.5</v>
      </c>
      <c r="O280">
        <v>8.5</v>
      </c>
      <c r="P280">
        <v>5.5</v>
      </c>
      <c r="Q280">
        <v>25</v>
      </c>
      <c r="R280">
        <v>33</v>
      </c>
      <c r="S280">
        <v>20</v>
      </c>
      <c r="T280">
        <v>29</v>
      </c>
      <c r="U280" s="4"/>
    </row>
    <row r="281" spans="11:21" x14ac:dyDescent="0.25">
      <c r="K281" s="4"/>
      <c r="L281">
        <v>288</v>
      </c>
      <c r="M281">
        <v>16.5</v>
      </c>
      <c r="N281">
        <v>12.5</v>
      </c>
      <c r="O281">
        <v>8.5</v>
      </c>
      <c r="P281">
        <v>5.5</v>
      </c>
      <c r="Q281">
        <v>25</v>
      </c>
      <c r="R281">
        <v>33</v>
      </c>
      <c r="S281">
        <v>20</v>
      </c>
      <c r="T281">
        <v>29</v>
      </c>
      <c r="U281" s="4"/>
    </row>
    <row r="282" spans="11:21" x14ac:dyDescent="0.25">
      <c r="K282" s="4"/>
      <c r="L282">
        <v>289</v>
      </c>
      <c r="M282">
        <v>16.5</v>
      </c>
      <c r="N282">
        <v>12.5</v>
      </c>
      <c r="O282">
        <v>8.5</v>
      </c>
      <c r="P282">
        <v>5.5</v>
      </c>
      <c r="Q282">
        <v>25</v>
      </c>
      <c r="R282">
        <v>33</v>
      </c>
      <c r="S282">
        <v>20</v>
      </c>
      <c r="T282">
        <v>29</v>
      </c>
      <c r="U282" s="4"/>
    </row>
    <row r="283" spans="11:21" x14ac:dyDescent="0.25">
      <c r="K283" s="4"/>
      <c r="L283">
        <v>290</v>
      </c>
      <c r="M283">
        <v>17.5</v>
      </c>
      <c r="N283">
        <v>13.5</v>
      </c>
      <c r="O283">
        <v>9</v>
      </c>
      <c r="P283">
        <v>6</v>
      </c>
      <c r="Q283">
        <v>26.5</v>
      </c>
      <c r="R283">
        <v>35</v>
      </c>
      <c r="S283">
        <v>21</v>
      </c>
      <c r="T283">
        <v>31</v>
      </c>
      <c r="U283" s="4"/>
    </row>
    <row r="284" spans="11:21" x14ac:dyDescent="0.25">
      <c r="K284" s="4"/>
      <c r="L284">
        <v>291</v>
      </c>
      <c r="M284">
        <v>17.5</v>
      </c>
      <c r="N284">
        <v>13.5</v>
      </c>
      <c r="O284">
        <v>9</v>
      </c>
      <c r="P284">
        <v>6</v>
      </c>
      <c r="Q284">
        <v>26.5</v>
      </c>
      <c r="R284">
        <v>35</v>
      </c>
      <c r="S284">
        <v>21</v>
      </c>
      <c r="T284">
        <v>31</v>
      </c>
      <c r="U284" s="4"/>
    </row>
    <row r="285" spans="11:21" x14ac:dyDescent="0.25">
      <c r="K285" s="4"/>
      <c r="L285">
        <v>292</v>
      </c>
      <c r="M285">
        <v>17.5</v>
      </c>
      <c r="N285">
        <v>13.5</v>
      </c>
      <c r="O285">
        <v>9</v>
      </c>
      <c r="P285">
        <v>6</v>
      </c>
      <c r="Q285">
        <v>26.5</v>
      </c>
      <c r="R285">
        <v>35</v>
      </c>
      <c r="S285">
        <v>21</v>
      </c>
      <c r="T285">
        <v>31</v>
      </c>
      <c r="U285" s="4"/>
    </row>
    <row r="286" spans="11:21" x14ac:dyDescent="0.25">
      <c r="K286" s="4"/>
      <c r="L286">
        <v>293</v>
      </c>
      <c r="M286">
        <v>17.5</v>
      </c>
      <c r="N286">
        <v>13.5</v>
      </c>
      <c r="O286">
        <v>9</v>
      </c>
      <c r="P286">
        <v>6</v>
      </c>
      <c r="Q286">
        <v>26.5</v>
      </c>
      <c r="R286">
        <v>35</v>
      </c>
      <c r="S286">
        <v>21</v>
      </c>
      <c r="T286">
        <v>31</v>
      </c>
      <c r="U286" s="4"/>
    </row>
    <row r="287" spans="11:21" x14ac:dyDescent="0.25">
      <c r="K287" s="4"/>
      <c r="L287">
        <v>294</v>
      </c>
      <c r="M287">
        <v>17.5</v>
      </c>
      <c r="N287">
        <v>13.5</v>
      </c>
      <c r="O287">
        <v>9</v>
      </c>
      <c r="P287">
        <v>6</v>
      </c>
      <c r="Q287">
        <v>26.5</v>
      </c>
      <c r="R287">
        <v>35</v>
      </c>
      <c r="S287">
        <v>21</v>
      </c>
      <c r="T287">
        <v>31</v>
      </c>
      <c r="U287" s="4"/>
    </row>
    <row r="288" spans="11:21" x14ac:dyDescent="0.25">
      <c r="K288" s="4"/>
      <c r="L288">
        <v>295</v>
      </c>
      <c r="M288">
        <v>18</v>
      </c>
      <c r="N288">
        <v>13.5</v>
      </c>
      <c r="O288">
        <v>9</v>
      </c>
      <c r="P288">
        <v>6</v>
      </c>
      <c r="Q288">
        <v>27</v>
      </c>
      <c r="R288">
        <v>36</v>
      </c>
      <c r="S288">
        <v>22</v>
      </c>
      <c r="T288">
        <v>31.5</v>
      </c>
      <c r="U288" s="4"/>
    </row>
    <row r="289" spans="11:21" x14ac:dyDescent="0.25">
      <c r="K289" s="4"/>
      <c r="L289">
        <v>296</v>
      </c>
      <c r="M289">
        <v>18</v>
      </c>
      <c r="N289">
        <v>13.5</v>
      </c>
      <c r="O289">
        <v>9</v>
      </c>
      <c r="P289">
        <v>6</v>
      </c>
      <c r="Q289">
        <v>27</v>
      </c>
      <c r="R289">
        <v>36</v>
      </c>
      <c r="S289">
        <v>22</v>
      </c>
      <c r="T289">
        <v>31.5</v>
      </c>
      <c r="U289" s="4"/>
    </row>
    <row r="290" spans="11:21" x14ac:dyDescent="0.25">
      <c r="K290" s="4"/>
      <c r="L290">
        <v>297</v>
      </c>
      <c r="M290">
        <v>18</v>
      </c>
      <c r="N290">
        <v>13.5</v>
      </c>
      <c r="O290">
        <v>9</v>
      </c>
      <c r="P290">
        <v>6</v>
      </c>
      <c r="Q290">
        <v>27</v>
      </c>
      <c r="R290">
        <v>36</v>
      </c>
      <c r="S290">
        <v>22</v>
      </c>
      <c r="T290">
        <v>31.5</v>
      </c>
      <c r="U290" s="4"/>
    </row>
    <row r="291" spans="11:21" x14ac:dyDescent="0.25">
      <c r="K291" s="4"/>
      <c r="L291">
        <v>298</v>
      </c>
      <c r="M291">
        <v>18</v>
      </c>
      <c r="N291">
        <v>13.5</v>
      </c>
      <c r="O291">
        <v>9</v>
      </c>
      <c r="P291">
        <v>6</v>
      </c>
      <c r="Q291">
        <v>27</v>
      </c>
      <c r="R291">
        <v>36</v>
      </c>
      <c r="S291">
        <v>22</v>
      </c>
      <c r="T291">
        <v>31.5</v>
      </c>
      <c r="U291" s="4"/>
    </row>
    <row r="292" spans="11:21" x14ac:dyDescent="0.25">
      <c r="K292" s="4"/>
      <c r="L292">
        <v>299</v>
      </c>
      <c r="M292">
        <v>18</v>
      </c>
      <c r="N292">
        <v>13.5</v>
      </c>
      <c r="O292">
        <v>9</v>
      </c>
      <c r="P292">
        <v>6</v>
      </c>
      <c r="Q292">
        <v>27</v>
      </c>
      <c r="R292">
        <v>36</v>
      </c>
      <c r="S292">
        <v>22</v>
      </c>
      <c r="T292">
        <v>31.5</v>
      </c>
      <c r="U292" s="4"/>
    </row>
    <row r="293" spans="11:21" x14ac:dyDescent="0.25">
      <c r="K293" s="4"/>
      <c r="L293">
        <v>300</v>
      </c>
      <c r="M293">
        <v>19</v>
      </c>
      <c r="N293">
        <v>14.5</v>
      </c>
      <c r="O293">
        <v>9.5</v>
      </c>
      <c r="P293">
        <v>6.5</v>
      </c>
      <c r="Q293">
        <v>28.5</v>
      </c>
      <c r="R293">
        <v>38</v>
      </c>
      <c r="S293">
        <v>23</v>
      </c>
      <c r="T293">
        <v>33.5</v>
      </c>
      <c r="U293" s="4"/>
    </row>
    <row r="294" spans="11:21" x14ac:dyDescent="0.25">
      <c r="K294" s="4"/>
      <c r="L294">
        <v>301</v>
      </c>
      <c r="M294">
        <v>19</v>
      </c>
      <c r="N294">
        <v>14.5</v>
      </c>
      <c r="O294">
        <v>9.5</v>
      </c>
      <c r="P294">
        <v>6.5</v>
      </c>
      <c r="Q294">
        <v>28.5</v>
      </c>
      <c r="R294">
        <v>38</v>
      </c>
      <c r="S294">
        <v>23</v>
      </c>
      <c r="T294">
        <v>33.5</v>
      </c>
      <c r="U294" s="4"/>
    </row>
    <row r="295" spans="11:21" x14ac:dyDescent="0.25">
      <c r="K295" s="4"/>
      <c r="L295">
        <v>302</v>
      </c>
      <c r="M295">
        <v>19</v>
      </c>
      <c r="N295">
        <v>14.5</v>
      </c>
      <c r="O295">
        <v>9.5</v>
      </c>
      <c r="P295">
        <v>6.5</v>
      </c>
      <c r="Q295">
        <v>28.5</v>
      </c>
      <c r="R295">
        <v>38</v>
      </c>
      <c r="S295">
        <v>23</v>
      </c>
      <c r="T295">
        <v>33.5</v>
      </c>
      <c r="U295" s="4"/>
    </row>
    <row r="296" spans="11:21" x14ac:dyDescent="0.25">
      <c r="K296" s="4"/>
      <c r="L296">
        <v>303</v>
      </c>
      <c r="M296">
        <v>19</v>
      </c>
      <c r="N296">
        <v>14.5</v>
      </c>
      <c r="O296">
        <v>9.5</v>
      </c>
      <c r="P296">
        <v>6.5</v>
      </c>
      <c r="Q296">
        <v>28.5</v>
      </c>
      <c r="R296">
        <v>38</v>
      </c>
      <c r="S296">
        <v>23</v>
      </c>
      <c r="T296">
        <v>33.5</v>
      </c>
      <c r="U296" s="4"/>
    </row>
    <row r="297" spans="11:21" x14ac:dyDescent="0.25">
      <c r="K297" s="4"/>
      <c r="L297">
        <v>304</v>
      </c>
      <c r="M297">
        <v>19</v>
      </c>
      <c r="N297">
        <v>14.5</v>
      </c>
      <c r="O297">
        <v>9.5</v>
      </c>
      <c r="P297">
        <v>6.5</v>
      </c>
      <c r="Q297">
        <v>28.5</v>
      </c>
      <c r="R297">
        <v>38</v>
      </c>
      <c r="S297">
        <v>23</v>
      </c>
      <c r="T297">
        <v>33.5</v>
      </c>
      <c r="U297" s="4"/>
    </row>
    <row r="298" spans="11:21" x14ac:dyDescent="0.25">
      <c r="K298" s="4"/>
      <c r="L298">
        <v>305</v>
      </c>
      <c r="M298">
        <v>19.5</v>
      </c>
      <c r="N298">
        <v>15</v>
      </c>
      <c r="O298">
        <v>10</v>
      </c>
      <c r="P298">
        <v>6.5</v>
      </c>
      <c r="Q298">
        <v>29.5</v>
      </c>
      <c r="R298">
        <v>39</v>
      </c>
      <c r="S298">
        <v>23.5</v>
      </c>
      <c r="T298">
        <v>34.5</v>
      </c>
      <c r="U298" s="4"/>
    </row>
    <row r="299" spans="11:21" x14ac:dyDescent="0.25">
      <c r="K299" s="4"/>
      <c r="L299">
        <v>306</v>
      </c>
      <c r="M299">
        <v>19.5</v>
      </c>
      <c r="N299">
        <v>15</v>
      </c>
      <c r="O299">
        <v>10</v>
      </c>
      <c r="P299">
        <v>6.5</v>
      </c>
      <c r="Q299">
        <v>29.5</v>
      </c>
      <c r="R299">
        <v>39</v>
      </c>
      <c r="S299">
        <v>23.5</v>
      </c>
      <c r="T299">
        <v>34.5</v>
      </c>
      <c r="U299" s="4"/>
    </row>
    <row r="300" spans="11:21" x14ac:dyDescent="0.25">
      <c r="K300" s="4"/>
      <c r="L300">
        <v>307</v>
      </c>
      <c r="M300">
        <v>19.5</v>
      </c>
      <c r="N300">
        <v>15</v>
      </c>
      <c r="O300">
        <v>10</v>
      </c>
      <c r="P300">
        <v>6.5</v>
      </c>
      <c r="Q300">
        <v>29.5</v>
      </c>
      <c r="R300">
        <v>39</v>
      </c>
      <c r="S300">
        <v>23.5</v>
      </c>
      <c r="T300">
        <v>34.5</v>
      </c>
      <c r="U300" s="4"/>
    </row>
    <row r="301" spans="11:21" x14ac:dyDescent="0.25">
      <c r="K301" s="4"/>
      <c r="L301">
        <v>308</v>
      </c>
      <c r="M301">
        <v>19.5</v>
      </c>
      <c r="N301">
        <v>15</v>
      </c>
      <c r="O301">
        <v>10</v>
      </c>
      <c r="P301">
        <v>6.5</v>
      </c>
      <c r="Q301">
        <v>29.5</v>
      </c>
      <c r="R301">
        <v>39</v>
      </c>
      <c r="S301">
        <v>23.5</v>
      </c>
      <c r="T301">
        <v>34.5</v>
      </c>
      <c r="U301" s="4"/>
    </row>
    <row r="302" spans="11:21" x14ac:dyDescent="0.25">
      <c r="K302" s="4"/>
      <c r="L302">
        <v>309</v>
      </c>
      <c r="M302">
        <v>19.5</v>
      </c>
      <c r="N302">
        <v>15</v>
      </c>
      <c r="O302">
        <v>10</v>
      </c>
      <c r="P302">
        <v>6.5</v>
      </c>
      <c r="Q302">
        <v>29.5</v>
      </c>
      <c r="R302">
        <v>39</v>
      </c>
      <c r="S302">
        <v>23.5</v>
      </c>
      <c r="T302">
        <v>34.5</v>
      </c>
      <c r="U302" s="4"/>
    </row>
    <row r="303" spans="11:21" x14ac:dyDescent="0.25">
      <c r="K303" s="4"/>
      <c r="L303">
        <v>310</v>
      </c>
      <c r="M303">
        <v>20.5</v>
      </c>
      <c r="N303">
        <v>15.5</v>
      </c>
      <c r="O303">
        <v>10.5</v>
      </c>
      <c r="P303">
        <v>7</v>
      </c>
      <c r="Q303">
        <v>31</v>
      </c>
      <c r="R303">
        <v>41</v>
      </c>
      <c r="S303">
        <v>25</v>
      </c>
      <c r="T303">
        <v>36</v>
      </c>
      <c r="U303" s="4"/>
    </row>
    <row r="304" spans="11:21" x14ac:dyDescent="0.25">
      <c r="K304" s="4"/>
      <c r="L304">
        <v>311</v>
      </c>
      <c r="M304">
        <v>20.5</v>
      </c>
      <c r="N304">
        <v>15.5</v>
      </c>
      <c r="O304">
        <v>10.5</v>
      </c>
      <c r="P304">
        <v>7</v>
      </c>
      <c r="Q304">
        <v>31</v>
      </c>
      <c r="R304">
        <v>41</v>
      </c>
      <c r="S304">
        <v>25</v>
      </c>
      <c r="T304">
        <v>36</v>
      </c>
      <c r="U304" s="4"/>
    </row>
    <row r="305" spans="11:21" x14ac:dyDescent="0.25">
      <c r="K305" s="4"/>
      <c r="L305">
        <v>312</v>
      </c>
      <c r="M305">
        <v>20.5</v>
      </c>
      <c r="N305">
        <v>15.5</v>
      </c>
      <c r="O305">
        <v>10.5</v>
      </c>
      <c r="P305">
        <v>7</v>
      </c>
      <c r="Q305">
        <v>31</v>
      </c>
      <c r="R305">
        <v>41</v>
      </c>
      <c r="S305">
        <v>25</v>
      </c>
      <c r="T305">
        <v>36</v>
      </c>
      <c r="U305" s="4"/>
    </row>
    <row r="306" spans="11:21" x14ac:dyDescent="0.25">
      <c r="K306" s="4"/>
      <c r="L306">
        <v>313</v>
      </c>
      <c r="M306">
        <v>20.5</v>
      </c>
      <c r="N306">
        <v>15.5</v>
      </c>
      <c r="O306">
        <v>10.5</v>
      </c>
      <c r="P306">
        <v>7</v>
      </c>
      <c r="Q306">
        <v>31</v>
      </c>
      <c r="R306">
        <v>41</v>
      </c>
      <c r="S306">
        <v>25</v>
      </c>
      <c r="T306">
        <v>36</v>
      </c>
      <c r="U306" s="4"/>
    </row>
    <row r="307" spans="11:21" x14ac:dyDescent="0.25">
      <c r="K307" s="4"/>
      <c r="L307">
        <v>314</v>
      </c>
      <c r="M307">
        <v>20.5</v>
      </c>
      <c r="N307">
        <v>15.5</v>
      </c>
      <c r="O307">
        <v>10.5</v>
      </c>
      <c r="P307">
        <v>7</v>
      </c>
      <c r="Q307">
        <v>31</v>
      </c>
      <c r="R307">
        <v>41</v>
      </c>
      <c r="S307">
        <v>25</v>
      </c>
      <c r="T307">
        <v>36</v>
      </c>
      <c r="U307" s="4"/>
    </row>
    <row r="308" spans="11:21" x14ac:dyDescent="0.25">
      <c r="K308" s="4"/>
      <c r="L308">
        <v>315</v>
      </c>
      <c r="M308">
        <v>21.5</v>
      </c>
      <c r="N308">
        <v>16.5</v>
      </c>
      <c r="O308">
        <v>11</v>
      </c>
      <c r="P308">
        <v>7.5</v>
      </c>
      <c r="Q308">
        <v>32.5</v>
      </c>
      <c r="R308">
        <v>43</v>
      </c>
      <c r="S308">
        <v>26</v>
      </c>
      <c r="T308">
        <v>38</v>
      </c>
      <c r="U308" s="4"/>
    </row>
    <row r="309" spans="11:21" x14ac:dyDescent="0.25">
      <c r="K309" s="4"/>
      <c r="L309">
        <v>316</v>
      </c>
      <c r="M309">
        <v>21.5</v>
      </c>
      <c r="N309">
        <v>16.5</v>
      </c>
      <c r="O309">
        <v>11</v>
      </c>
      <c r="P309">
        <v>7.5</v>
      </c>
      <c r="Q309">
        <v>32.5</v>
      </c>
      <c r="R309">
        <v>43</v>
      </c>
      <c r="S309">
        <v>26</v>
      </c>
      <c r="T309">
        <v>38</v>
      </c>
      <c r="U309" s="4"/>
    </row>
    <row r="310" spans="11:21" x14ac:dyDescent="0.25">
      <c r="K310" s="4"/>
      <c r="L310">
        <v>317</v>
      </c>
      <c r="M310">
        <v>21.5</v>
      </c>
      <c r="N310">
        <v>16.5</v>
      </c>
      <c r="O310">
        <v>11</v>
      </c>
      <c r="P310">
        <v>7.5</v>
      </c>
      <c r="Q310">
        <v>32.5</v>
      </c>
      <c r="R310">
        <v>43</v>
      </c>
      <c r="S310">
        <v>26</v>
      </c>
      <c r="T310">
        <v>38</v>
      </c>
      <c r="U310" s="4"/>
    </row>
    <row r="311" spans="11:21" x14ac:dyDescent="0.25">
      <c r="K311" s="4"/>
      <c r="L311">
        <v>318</v>
      </c>
      <c r="M311">
        <v>21.5</v>
      </c>
      <c r="N311">
        <v>16.5</v>
      </c>
      <c r="O311">
        <v>11</v>
      </c>
      <c r="P311">
        <v>7.5</v>
      </c>
      <c r="Q311">
        <v>32.5</v>
      </c>
      <c r="R311">
        <v>43</v>
      </c>
      <c r="S311">
        <v>26</v>
      </c>
      <c r="T311">
        <v>38</v>
      </c>
      <c r="U311" s="4"/>
    </row>
    <row r="312" spans="11:21" x14ac:dyDescent="0.25">
      <c r="K312" s="4"/>
      <c r="L312">
        <v>319</v>
      </c>
      <c r="M312">
        <v>21.5</v>
      </c>
      <c r="N312">
        <v>16.5</v>
      </c>
      <c r="O312">
        <v>11</v>
      </c>
      <c r="P312">
        <v>7.5</v>
      </c>
      <c r="Q312">
        <v>32.5</v>
      </c>
      <c r="R312">
        <v>43</v>
      </c>
      <c r="S312">
        <v>26</v>
      </c>
      <c r="T312">
        <v>38</v>
      </c>
      <c r="U312" s="4"/>
    </row>
    <row r="313" spans="11:21" x14ac:dyDescent="0.25">
      <c r="K313" s="4"/>
      <c r="L313">
        <v>320</v>
      </c>
      <c r="M313">
        <v>22.5</v>
      </c>
      <c r="N313">
        <v>17.5</v>
      </c>
      <c r="O313">
        <v>11.5</v>
      </c>
      <c r="P313">
        <v>7.5</v>
      </c>
      <c r="Q313">
        <v>34</v>
      </c>
      <c r="R313">
        <v>45</v>
      </c>
      <c r="S313">
        <v>27</v>
      </c>
      <c r="T313">
        <v>39.5</v>
      </c>
      <c r="U313" s="4"/>
    </row>
    <row r="314" spans="11:21" x14ac:dyDescent="0.25">
      <c r="K314" s="4"/>
      <c r="L314">
        <v>321</v>
      </c>
      <c r="M314">
        <v>22.5</v>
      </c>
      <c r="N314">
        <v>17.5</v>
      </c>
      <c r="O314">
        <v>11.5</v>
      </c>
      <c r="P314">
        <v>7.5</v>
      </c>
      <c r="Q314">
        <v>34</v>
      </c>
      <c r="R314">
        <v>45</v>
      </c>
      <c r="S314">
        <v>27</v>
      </c>
      <c r="T314">
        <v>39.5</v>
      </c>
      <c r="U314" s="4"/>
    </row>
    <row r="315" spans="11:21" x14ac:dyDescent="0.25">
      <c r="K315" s="4"/>
      <c r="L315">
        <v>322</v>
      </c>
      <c r="M315">
        <v>22.5</v>
      </c>
      <c r="N315">
        <v>17.5</v>
      </c>
      <c r="O315">
        <v>11.5</v>
      </c>
      <c r="P315">
        <v>7.5</v>
      </c>
      <c r="Q315">
        <v>34</v>
      </c>
      <c r="R315">
        <v>45</v>
      </c>
      <c r="S315">
        <v>27</v>
      </c>
      <c r="T315">
        <v>39.5</v>
      </c>
      <c r="U315" s="4"/>
    </row>
    <row r="316" spans="11:21" x14ac:dyDescent="0.25">
      <c r="K316" s="4"/>
      <c r="L316">
        <v>323</v>
      </c>
      <c r="M316">
        <v>22.5</v>
      </c>
      <c r="N316">
        <v>17.5</v>
      </c>
      <c r="O316">
        <v>11.5</v>
      </c>
      <c r="P316">
        <v>7.5</v>
      </c>
      <c r="Q316">
        <v>34</v>
      </c>
      <c r="R316">
        <v>45</v>
      </c>
      <c r="S316">
        <v>27</v>
      </c>
      <c r="T316">
        <v>39.5</v>
      </c>
      <c r="U316" s="4"/>
    </row>
    <row r="317" spans="11:21" x14ac:dyDescent="0.25">
      <c r="K317" s="4"/>
      <c r="L317">
        <v>324</v>
      </c>
      <c r="M317">
        <v>22.5</v>
      </c>
      <c r="N317">
        <v>17.5</v>
      </c>
      <c r="O317">
        <v>11.5</v>
      </c>
      <c r="P317">
        <v>7.5</v>
      </c>
      <c r="Q317">
        <v>34</v>
      </c>
      <c r="R317">
        <v>45</v>
      </c>
      <c r="S317">
        <v>27</v>
      </c>
      <c r="T317">
        <v>39.5</v>
      </c>
      <c r="U317" s="4"/>
    </row>
    <row r="318" spans="11:21" x14ac:dyDescent="0.25">
      <c r="K318" s="4"/>
      <c r="L318">
        <v>325</v>
      </c>
      <c r="M318">
        <v>23.5</v>
      </c>
      <c r="N318">
        <v>18</v>
      </c>
      <c r="O318">
        <v>12</v>
      </c>
      <c r="P318">
        <v>8</v>
      </c>
      <c r="Q318">
        <v>35.5</v>
      </c>
      <c r="R318">
        <v>47</v>
      </c>
      <c r="S318">
        <v>28.5</v>
      </c>
      <c r="T318">
        <v>41.5</v>
      </c>
      <c r="U318" s="4"/>
    </row>
    <row r="319" spans="11:21" x14ac:dyDescent="0.25">
      <c r="K319" s="4"/>
      <c r="L319">
        <v>326</v>
      </c>
      <c r="M319">
        <v>23.5</v>
      </c>
      <c r="N319">
        <v>18</v>
      </c>
      <c r="O319">
        <v>12</v>
      </c>
      <c r="P319">
        <v>8</v>
      </c>
      <c r="Q319">
        <v>35.5</v>
      </c>
      <c r="R319">
        <v>47</v>
      </c>
      <c r="S319">
        <v>28.5</v>
      </c>
      <c r="T319">
        <v>41.5</v>
      </c>
      <c r="U319" s="4"/>
    </row>
    <row r="320" spans="11:21" x14ac:dyDescent="0.25">
      <c r="K320" s="4"/>
      <c r="L320">
        <v>327</v>
      </c>
      <c r="M320">
        <v>23.5</v>
      </c>
      <c r="N320">
        <v>18</v>
      </c>
      <c r="O320">
        <v>12</v>
      </c>
      <c r="P320">
        <v>8</v>
      </c>
      <c r="Q320">
        <v>35.5</v>
      </c>
      <c r="R320">
        <v>47</v>
      </c>
      <c r="S320">
        <v>28.5</v>
      </c>
      <c r="T320">
        <v>41.5</v>
      </c>
      <c r="U320" s="4"/>
    </row>
    <row r="321" spans="11:21" x14ac:dyDescent="0.25">
      <c r="K321" s="4"/>
      <c r="L321">
        <v>328</v>
      </c>
      <c r="M321">
        <v>23.5</v>
      </c>
      <c r="N321">
        <v>18</v>
      </c>
      <c r="O321">
        <v>12</v>
      </c>
      <c r="P321">
        <v>8</v>
      </c>
      <c r="Q321">
        <v>35.5</v>
      </c>
      <c r="R321">
        <v>47</v>
      </c>
      <c r="S321">
        <v>28.5</v>
      </c>
      <c r="T321">
        <v>41.5</v>
      </c>
      <c r="U321" s="4"/>
    </row>
    <row r="322" spans="11:21" x14ac:dyDescent="0.25">
      <c r="K322" s="4"/>
      <c r="L322">
        <v>329</v>
      </c>
      <c r="M322">
        <v>23.5</v>
      </c>
      <c r="N322">
        <v>18</v>
      </c>
      <c r="O322">
        <v>12</v>
      </c>
      <c r="P322">
        <v>8</v>
      </c>
      <c r="Q322">
        <v>35.5</v>
      </c>
      <c r="R322">
        <v>47</v>
      </c>
      <c r="S322">
        <v>28.5</v>
      </c>
      <c r="T322">
        <v>41.5</v>
      </c>
      <c r="U322" s="4"/>
    </row>
    <row r="323" spans="11:21" x14ac:dyDescent="0.25">
      <c r="K323" s="4"/>
      <c r="L323">
        <v>330</v>
      </c>
      <c r="M323">
        <v>24.5</v>
      </c>
      <c r="N323">
        <v>18.5</v>
      </c>
      <c r="O323">
        <v>12.5</v>
      </c>
      <c r="P323">
        <v>8.5</v>
      </c>
      <c r="Q323">
        <v>37</v>
      </c>
      <c r="R323">
        <v>49</v>
      </c>
      <c r="S323">
        <v>29.5</v>
      </c>
      <c r="T323">
        <v>43</v>
      </c>
      <c r="U323" s="4"/>
    </row>
    <row r="324" spans="11:21" x14ac:dyDescent="0.25">
      <c r="K324" s="4"/>
      <c r="L324">
        <v>331</v>
      </c>
      <c r="M324">
        <v>24.5</v>
      </c>
      <c r="N324">
        <v>18.5</v>
      </c>
      <c r="O324">
        <v>12.5</v>
      </c>
      <c r="P324">
        <v>8.5</v>
      </c>
      <c r="Q324">
        <v>37</v>
      </c>
      <c r="R324">
        <v>49</v>
      </c>
      <c r="S324">
        <v>29.5</v>
      </c>
      <c r="T324">
        <v>43</v>
      </c>
      <c r="U324" s="4"/>
    </row>
    <row r="325" spans="11:21" x14ac:dyDescent="0.25">
      <c r="K325" s="4"/>
      <c r="L325">
        <v>332</v>
      </c>
      <c r="M325">
        <v>24.5</v>
      </c>
      <c r="N325">
        <v>18.5</v>
      </c>
      <c r="O325">
        <v>12.5</v>
      </c>
      <c r="P325">
        <v>8.5</v>
      </c>
      <c r="Q325">
        <v>37</v>
      </c>
      <c r="R325">
        <v>49</v>
      </c>
      <c r="S325">
        <v>29.5</v>
      </c>
      <c r="T325">
        <v>43</v>
      </c>
      <c r="U325" s="4"/>
    </row>
    <row r="326" spans="11:21" x14ac:dyDescent="0.25">
      <c r="K326" s="4"/>
      <c r="L326">
        <v>333</v>
      </c>
      <c r="M326">
        <v>24.5</v>
      </c>
      <c r="N326">
        <v>18.5</v>
      </c>
      <c r="O326">
        <v>12.5</v>
      </c>
      <c r="P326">
        <v>8.5</v>
      </c>
      <c r="Q326">
        <v>37</v>
      </c>
      <c r="R326">
        <v>49</v>
      </c>
      <c r="S326">
        <v>29.5</v>
      </c>
      <c r="T326">
        <v>43</v>
      </c>
      <c r="U326" s="4"/>
    </row>
    <row r="327" spans="11:21" x14ac:dyDescent="0.25">
      <c r="K327" s="4"/>
      <c r="L327">
        <v>334</v>
      </c>
      <c r="M327">
        <v>24.5</v>
      </c>
      <c r="N327">
        <v>18.5</v>
      </c>
      <c r="O327">
        <v>12.5</v>
      </c>
      <c r="P327">
        <v>8.5</v>
      </c>
      <c r="Q327">
        <v>37</v>
      </c>
      <c r="R327">
        <v>49</v>
      </c>
      <c r="S327">
        <v>29.5</v>
      </c>
      <c r="T327">
        <v>43</v>
      </c>
      <c r="U327" s="4"/>
    </row>
    <row r="328" spans="11:21" x14ac:dyDescent="0.25">
      <c r="K328" s="4"/>
      <c r="L328">
        <v>335</v>
      </c>
      <c r="M328">
        <v>25.5</v>
      </c>
      <c r="N328">
        <v>19.5</v>
      </c>
      <c r="O328">
        <v>13</v>
      </c>
      <c r="P328">
        <v>8.5</v>
      </c>
      <c r="Q328">
        <v>38.5</v>
      </c>
      <c r="R328">
        <v>51</v>
      </c>
      <c r="S328">
        <v>31</v>
      </c>
      <c r="T328">
        <v>45</v>
      </c>
      <c r="U328" s="4"/>
    </row>
    <row r="329" spans="11:21" x14ac:dyDescent="0.25">
      <c r="K329" s="4"/>
      <c r="L329">
        <v>336</v>
      </c>
      <c r="M329">
        <v>25.5</v>
      </c>
      <c r="N329">
        <v>19.5</v>
      </c>
      <c r="O329">
        <v>13</v>
      </c>
      <c r="P329">
        <v>8.5</v>
      </c>
      <c r="Q329">
        <v>38.5</v>
      </c>
      <c r="R329">
        <v>51</v>
      </c>
      <c r="S329">
        <v>31</v>
      </c>
      <c r="T329">
        <v>45</v>
      </c>
      <c r="U329" s="4"/>
    </row>
    <row r="330" spans="11:21" x14ac:dyDescent="0.25">
      <c r="K330" s="4"/>
      <c r="L330">
        <v>337</v>
      </c>
      <c r="M330">
        <v>25.5</v>
      </c>
      <c r="N330">
        <v>19.5</v>
      </c>
      <c r="O330">
        <v>13</v>
      </c>
      <c r="P330">
        <v>8.5</v>
      </c>
      <c r="Q330">
        <v>38.5</v>
      </c>
      <c r="R330">
        <v>51</v>
      </c>
      <c r="S330">
        <v>31</v>
      </c>
      <c r="T330">
        <v>45</v>
      </c>
      <c r="U330" s="4"/>
    </row>
    <row r="331" spans="11:21" x14ac:dyDescent="0.25">
      <c r="K331" s="4"/>
      <c r="L331">
        <v>338</v>
      </c>
      <c r="M331">
        <v>25.5</v>
      </c>
      <c r="N331">
        <v>19.5</v>
      </c>
      <c r="O331">
        <v>13</v>
      </c>
      <c r="P331">
        <v>8.5</v>
      </c>
      <c r="Q331">
        <v>38.5</v>
      </c>
      <c r="R331">
        <v>51</v>
      </c>
      <c r="S331">
        <v>31</v>
      </c>
      <c r="T331">
        <v>45</v>
      </c>
      <c r="U331" s="4"/>
    </row>
    <row r="332" spans="11:21" x14ac:dyDescent="0.25">
      <c r="K332" s="4"/>
      <c r="L332">
        <v>339</v>
      </c>
      <c r="M332">
        <v>25.5</v>
      </c>
      <c r="N332">
        <v>19.5</v>
      </c>
      <c r="O332">
        <v>13</v>
      </c>
      <c r="P332">
        <v>8.5</v>
      </c>
      <c r="Q332">
        <v>38.5</v>
      </c>
      <c r="R332">
        <v>51</v>
      </c>
      <c r="S332">
        <v>31</v>
      </c>
      <c r="T332">
        <v>45</v>
      </c>
      <c r="U332" s="4"/>
    </row>
    <row r="333" spans="11:21" x14ac:dyDescent="0.25">
      <c r="K333" s="4"/>
      <c r="L333">
        <v>340</v>
      </c>
      <c r="M333">
        <v>27</v>
      </c>
      <c r="N333">
        <v>20.5</v>
      </c>
      <c r="O333">
        <v>13.5</v>
      </c>
      <c r="P333">
        <v>9</v>
      </c>
      <c r="Q333">
        <v>40.5</v>
      </c>
      <c r="R333">
        <v>54</v>
      </c>
      <c r="S333">
        <v>32.5</v>
      </c>
      <c r="T333">
        <v>47.5</v>
      </c>
      <c r="U333" s="4"/>
    </row>
    <row r="334" spans="11:21" x14ac:dyDescent="0.25">
      <c r="K334" s="4"/>
      <c r="L334">
        <v>341</v>
      </c>
      <c r="M334">
        <v>27</v>
      </c>
      <c r="N334">
        <v>20.5</v>
      </c>
      <c r="O334">
        <v>13.5</v>
      </c>
      <c r="P334">
        <v>9</v>
      </c>
      <c r="Q334">
        <v>40.5</v>
      </c>
      <c r="R334">
        <v>54</v>
      </c>
      <c r="S334">
        <v>32.5</v>
      </c>
      <c r="T334">
        <v>47.5</v>
      </c>
      <c r="U334" s="4"/>
    </row>
    <row r="335" spans="11:21" x14ac:dyDescent="0.25">
      <c r="K335" s="4"/>
      <c r="L335">
        <v>342</v>
      </c>
      <c r="M335">
        <v>27</v>
      </c>
      <c r="N335">
        <v>20.5</v>
      </c>
      <c r="O335">
        <v>13.5</v>
      </c>
      <c r="P335">
        <v>9</v>
      </c>
      <c r="Q335">
        <v>40.5</v>
      </c>
      <c r="R335">
        <v>54</v>
      </c>
      <c r="S335">
        <v>32.5</v>
      </c>
      <c r="T335">
        <v>47.5</v>
      </c>
      <c r="U335" s="4"/>
    </row>
    <row r="336" spans="11:21" x14ac:dyDescent="0.25">
      <c r="K336" s="4"/>
      <c r="L336">
        <v>343</v>
      </c>
      <c r="M336">
        <v>27</v>
      </c>
      <c r="N336">
        <v>20.5</v>
      </c>
      <c r="O336">
        <v>13.5</v>
      </c>
      <c r="P336">
        <v>9</v>
      </c>
      <c r="Q336">
        <v>40.5</v>
      </c>
      <c r="R336">
        <v>54</v>
      </c>
      <c r="S336">
        <v>32.5</v>
      </c>
      <c r="T336">
        <v>47.5</v>
      </c>
      <c r="U336" s="4"/>
    </row>
    <row r="337" spans="11:21" x14ac:dyDescent="0.25">
      <c r="K337" s="4"/>
      <c r="L337">
        <v>344</v>
      </c>
      <c r="M337">
        <v>27</v>
      </c>
      <c r="N337">
        <v>20.5</v>
      </c>
      <c r="O337">
        <v>13.5</v>
      </c>
      <c r="P337">
        <v>9</v>
      </c>
      <c r="Q337">
        <v>40.5</v>
      </c>
      <c r="R337">
        <v>54</v>
      </c>
      <c r="S337">
        <v>32.5</v>
      </c>
      <c r="T337">
        <v>47.5</v>
      </c>
      <c r="U337" s="4"/>
    </row>
    <row r="338" spans="11:21" x14ac:dyDescent="0.25">
      <c r="K338" s="4"/>
      <c r="L338">
        <v>345</v>
      </c>
      <c r="M338">
        <v>28.5</v>
      </c>
      <c r="N338">
        <v>21.5</v>
      </c>
      <c r="O338">
        <v>14.5</v>
      </c>
      <c r="P338">
        <v>9.5</v>
      </c>
      <c r="Q338">
        <v>43</v>
      </c>
      <c r="R338">
        <v>57</v>
      </c>
      <c r="S338">
        <v>34.5</v>
      </c>
      <c r="T338">
        <v>50</v>
      </c>
      <c r="U338" s="4"/>
    </row>
    <row r="339" spans="11:21" x14ac:dyDescent="0.25">
      <c r="K339" s="4"/>
      <c r="L339">
        <v>346</v>
      </c>
      <c r="M339">
        <v>28.5</v>
      </c>
      <c r="N339">
        <v>21.5</v>
      </c>
      <c r="O339">
        <v>14.5</v>
      </c>
      <c r="P339">
        <v>9.5</v>
      </c>
      <c r="Q339">
        <v>43</v>
      </c>
      <c r="R339">
        <v>57</v>
      </c>
      <c r="S339">
        <v>34.5</v>
      </c>
      <c r="T339">
        <v>50</v>
      </c>
      <c r="U339" s="4"/>
    </row>
    <row r="340" spans="11:21" x14ac:dyDescent="0.25">
      <c r="K340" s="4"/>
      <c r="L340">
        <v>347</v>
      </c>
      <c r="M340">
        <v>28.5</v>
      </c>
      <c r="N340">
        <v>21.5</v>
      </c>
      <c r="O340">
        <v>14.5</v>
      </c>
      <c r="P340">
        <v>9.5</v>
      </c>
      <c r="Q340">
        <v>43</v>
      </c>
      <c r="R340">
        <v>57</v>
      </c>
      <c r="S340">
        <v>34.5</v>
      </c>
      <c r="T340">
        <v>50</v>
      </c>
      <c r="U340" s="4"/>
    </row>
    <row r="341" spans="11:21" x14ac:dyDescent="0.25">
      <c r="K341" s="4"/>
      <c r="L341">
        <v>348</v>
      </c>
      <c r="M341">
        <v>28.5</v>
      </c>
      <c r="N341">
        <v>21.5</v>
      </c>
      <c r="O341">
        <v>14.5</v>
      </c>
      <c r="P341">
        <v>9.5</v>
      </c>
      <c r="Q341">
        <v>43</v>
      </c>
      <c r="R341">
        <v>57</v>
      </c>
      <c r="S341">
        <v>34.5</v>
      </c>
      <c r="T341">
        <v>50</v>
      </c>
      <c r="U341" s="4"/>
    </row>
    <row r="342" spans="11:21" x14ac:dyDescent="0.25">
      <c r="K342" s="4"/>
      <c r="L342">
        <v>349</v>
      </c>
      <c r="M342">
        <v>28.5</v>
      </c>
      <c r="N342">
        <v>21.5</v>
      </c>
      <c r="O342">
        <v>14.5</v>
      </c>
      <c r="P342">
        <v>9.5</v>
      </c>
      <c r="Q342">
        <v>43</v>
      </c>
      <c r="R342">
        <v>57</v>
      </c>
      <c r="S342">
        <v>34.5</v>
      </c>
      <c r="T342">
        <v>50</v>
      </c>
      <c r="U342" s="4"/>
    </row>
    <row r="343" spans="11:21" x14ac:dyDescent="0.25">
      <c r="K343" s="4"/>
      <c r="L343">
        <v>350</v>
      </c>
      <c r="M343">
        <v>29.5</v>
      </c>
      <c r="N343">
        <v>22.5</v>
      </c>
      <c r="O343">
        <v>15</v>
      </c>
      <c r="P343">
        <v>10</v>
      </c>
      <c r="Q343">
        <v>44.5</v>
      </c>
      <c r="R343">
        <v>59</v>
      </c>
      <c r="S343">
        <v>35.5</v>
      </c>
      <c r="T343">
        <v>52</v>
      </c>
      <c r="U343" s="4"/>
    </row>
    <row r="344" spans="11:21" x14ac:dyDescent="0.25">
      <c r="K344" s="4"/>
      <c r="L344">
        <v>351</v>
      </c>
      <c r="M344">
        <v>29.5</v>
      </c>
      <c r="N344">
        <v>22.5</v>
      </c>
      <c r="O344">
        <v>15</v>
      </c>
      <c r="P344">
        <v>10</v>
      </c>
      <c r="Q344">
        <v>44.5</v>
      </c>
      <c r="R344">
        <v>59</v>
      </c>
      <c r="S344">
        <v>35.5</v>
      </c>
      <c r="T344">
        <v>52</v>
      </c>
      <c r="U344" s="4"/>
    </row>
    <row r="345" spans="11:21" x14ac:dyDescent="0.25">
      <c r="K345" s="4"/>
      <c r="L345">
        <v>352</v>
      </c>
      <c r="M345">
        <v>29.5</v>
      </c>
      <c r="N345">
        <v>22.5</v>
      </c>
      <c r="O345">
        <v>15</v>
      </c>
      <c r="P345">
        <v>10</v>
      </c>
      <c r="Q345">
        <v>44.5</v>
      </c>
      <c r="R345">
        <v>59</v>
      </c>
      <c r="S345">
        <v>35.5</v>
      </c>
      <c r="T345">
        <v>52</v>
      </c>
      <c r="U345" s="4"/>
    </row>
    <row r="346" spans="11:21" x14ac:dyDescent="0.25">
      <c r="K346" s="4"/>
      <c r="L346">
        <v>353</v>
      </c>
      <c r="M346">
        <v>29.5</v>
      </c>
      <c r="N346">
        <v>22.5</v>
      </c>
      <c r="O346">
        <v>15</v>
      </c>
      <c r="P346">
        <v>10</v>
      </c>
      <c r="Q346">
        <v>44.5</v>
      </c>
      <c r="R346">
        <v>59</v>
      </c>
      <c r="S346">
        <v>35.5</v>
      </c>
      <c r="T346">
        <v>52</v>
      </c>
      <c r="U346" s="4"/>
    </row>
    <row r="347" spans="11:21" x14ac:dyDescent="0.25">
      <c r="K347" s="4"/>
      <c r="L347">
        <v>354</v>
      </c>
      <c r="M347">
        <v>29.5</v>
      </c>
      <c r="N347">
        <v>22.5</v>
      </c>
      <c r="O347">
        <v>15</v>
      </c>
      <c r="P347">
        <v>10</v>
      </c>
      <c r="Q347">
        <v>44.5</v>
      </c>
      <c r="R347">
        <v>59</v>
      </c>
      <c r="S347">
        <v>35.5</v>
      </c>
      <c r="T347">
        <v>52</v>
      </c>
      <c r="U347" s="4"/>
    </row>
    <row r="348" spans="11:21" x14ac:dyDescent="0.25">
      <c r="K348" s="4"/>
      <c r="L348">
        <v>355</v>
      </c>
      <c r="M348">
        <v>31.5</v>
      </c>
      <c r="N348">
        <v>24</v>
      </c>
      <c r="O348">
        <v>16</v>
      </c>
      <c r="P348">
        <v>10.5</v>
      </c>
      <c r="Q348">
        <v>47.5</v>
      </c>
      <c r="R348">
        <v>63</v>
      </c>
      <c r="S348">
        <v>38</v>
      </c>
      <c r="T348">
        <v>55.5</v>
      </c>
      <c r="U348" s="4"/>
    </row>
    <row r="349" spans="11:21" x14ac:dyDescent="0.25">
      <c r="K349" s="4"/>
      <c r="L349">
        <v>356</v>
      </c>
      <c r="M349">
        <v>31.5</v>
      </c>
      <c r="N349">
        <v>24</v>
      </c>
      <c r="O349">
        <v>16</v>
      </c>
      <c r="P349">
        <v>10.5</v>
      </c>
      <c r="Q349">
        <v>47.5</v>
      </c>
      <c r="R349">
        <v>63</v>
      </c>
      <c r="S349">
        <v>38</v>
      </c>
      <c r="T349">
        <v>55.5</v>
      </c>
      <c r="U349" s="4"/>
    </row>
    <row r="350" spans="11:21" x14ac:dyDescent="0.25">
      <c r="K350" s="4"/>
      <c r="L350">
        <v>357</v>
      </c>
      <c r="M350">
        <v>31.5</v>
      </c>
      <c r="N350">
        <v>24</v>
      </c>
      <c r="O350">
        <v>16</v>
      </c>
      <c r="P350">
        <v>10.5</v>
      </c>
      <c r="Q350">
        <v>47.5</v>
      </c>
      <c r="R350">
        <v>63</v>
      </c>
      <c r="S350">
        <v>38</v>
      </c>
      <c r="T350">
        <v>55.5</v>
      </c>
      <c r="U350" s="4"/>
    </row>
    <row r="351" spans="11:21" x14ac:dyDescent="0.25">
      <c r="K351" s="4"/>
      <c r="L351">
        <v>358</v>
      </c>
      <c r="M351">
        <v>31.5</v>
      </c>
      <c r="N351">
        <v>24</v>
      </c>
      <c r="O351">
        <v>16</v>
      </c>
      <c r="P351">
        <v>10.5</v>
      </c>
      <c r="Q351">
        <v>47.5</v>
      </c>
      <c r="R351">
        <v>63</v>
      </c>
      <c r="S351">
        <v>38</v>
      </c>
      <c r="T351">
        <v>55.5</v>
      </c>
      <c r="U351" s="4"/>
    </row>
    <row r="352" spans="11:21" x14ac:dyDescent="0.25">
      <c r="K352" s="4"/>
      <c r="L352">
        <v>359</v>
      </c>
      <c r="M352">
        <v>31.5</v>
      </c>
      <c r="N352">
        <v>24</v>
      </c>
      <c r="O352">
        <v>16</v>
      </c>
      <c r="P352">
        <v>10.5</v>
      </c>
      <c r="Q352">
        <v>47.5</v>
      </c>
      <c r="R352">
        <v>63</v>
      </c>
      <c r="S352">
        <v>38</v>
      </c>
      <c r="T352">
        <v>55.5</v>
      </c>
      <c r="U352" s="4"/>
    </row>
    <row r="353" spans="11:21" x14ac:dyDescent="0.25">
      <c r="K353" s="4"/>
      <c r="L353">
        <v>360</v>
      </c>
      <c r="M353">
        <v>33</v>
      </c>
      <c r="N353">
        <v>25</v>
      </c>
      <c r="O353">
        <v>16.5</v>
      </c>
      <c r="P353">
        <v>11</v>
      </c>
      <c r="Q353">
        <v>49.5</v>
      </c>
      <c r="R353">
        <v>66</v>
      </c>
      <c r="S353">
        <v>40</v>
      </c>
      <c r="T353">
        <v>58</v>
      </c>
      <c r="U353" s="4"/>
    </row>
    <row r="354" spans="11:21" x14ac:dyDescent="0.25">
      <c r="K354" s="4"/>
      <c r="L354">
        <v>361</v>
      </c>
      <c r="M354">
        <v>33</v>
      </c>
      <c r="N354">
        <v>25</v>
      </c>
      <c r="O354">
        <v>16.5</v>
      </c>
      <c r="P354">
        <v>11</v>
      </c>
      <c r="Q354">
        <v>49.5</v>
      </c>
      <c r="R354">
        <v>66</v>
      </c>
      <c r="S354">
        <v>40</v>
      </c>
      <c r="T354">
        <v>58</v>
      </c>
      <c r="U354" s="4"/>
    </row>
    <row r="355" spans="11:21" x14ac:dyDescent="0.25">
      <c r="K355" s="4"/>
      <c r="L355">
        <v>362</v>
      </c>
      <c r="M355">
        <v>33</v>
      </c>
      <c r="N355">
        <v>25</v>
      </c>
      <c r="O355">
        <v>16.5</v>
      </c>
      <c r="P355">
        <v>11</v>
      </c>
      <c r="Q355">
        <v>49.5</v>
      </c>
      <c r="R355">
        <v>66</v>
      </c>
      <c r="S355">
        <v>40</v>
      </c>
      <c r="T355">
        <v>58</v>
      </c>
      <c r="U355" s="4"/>
    </row>
    <row r="356" spans="11:21" x14ac:dyDescent="0.25">
      <c r="K356" s="4"/>
      <c r="L356">
        <v>363</v>
      </c>
      <c r="M356">
        <v>33</v>
      </c>
      <c r="N356">
        <v>25</v>
      </c>
      <c r="O356">
        <v>16.5</v>
      </c>
      <c r="P356">
        <v>11</v>
      </c>
      <c r="Q356">
        <v>49.5</v>
      </c>
      <c r="R356">
        <v>66</v>
      </c>
      <c r="S356">
        <v>40</v>
      </c>
      <c r="T356">
        <v>58</v>
      </c>
      <c r="U356" s="4"/>
    </row>
    <row r="357" spans="11:21" x14ac:dyDescent="0.25">
      <c r="K357" s="4"/>
      <c r="L357">
        <v>364</v>
      </c>
      <c r="M357">
        <v>33</v>
      </c>
      <c r="N357">
        <v>25</v>
      </c>
      <c r="O357">
        <v>16.5</v>
      </c>
      <c r="P357">
        <v>11</v>
      </c>
      <c r="Q357">
        <v>49.5</v>
      </c>
      <c r="R357">
        <v>66</v>
      </c>
      <c r="S357">
        <v>40</v>
      </c>
      <c r="T357">
        <v>58</v>
      </c>
      <c r="U357" s="4"/>
    </row>
    <row r="358" spans="11:21" x14ac:dyDescent="0.25">
      <c r="K358" s="4"/>
      <c r="L358">
        <v>365</v>
      </c>
      <c r="M358">
        <v>34.5</v>
      </c>
      <c r="N358">
        <v>26</v>
      </c>
      <c r="O358">
        <v>17.5</v>
      </c>
      <c r="P358">
        <v>11.5</v>
      </c>
      <c r="Q358">
        <v>52</v>
      </c>
      <c r="R358">
        <v>69</v>
      </c>
      <c r="S358">
        <v>41.5</v>
      </c>
      <c r="T358">
        <v>60.5</v>
      </c>
      <c r="U358" s="4"/>
    </row>
    <row r="359" spans="11:21" x14ac:dyDescent="0.25">
      <c r="K359" s="4"/>
      <c r="L359">
        <v>366</v>
      </c>
      <c r="M359">
        <v>34.5</v>
      </c>
      <c r="N359">
        <v>26</v>
      </c>
      <c r="O359">
        <v>17.5</v>
      </c>
      <c r="P359">
        <v>11.5</v>
      </c>
      <c r="Q359">
        <v>52</v>
      </c>
      <c r="R359">
        <v>69</v>
      </c>
      <c r="S359">
        <v>41.5</v>
      </c>
      <c r="T359">
        <v>60.5</v>
      </c>
      <c r="U359" s="4"/>
    </row>
    <row r="360" spans="11:21" x14ac:dyDescent="0.25">
      <c r="K360" s="4"/>
      <c r="L360">
        <v>367</v>
      </c>
      <c r="M360">
        <v>34.5</v>
      </c>
      <c r="N360">
        <v>26</v>
      </c>
      <c r="O360">
        <v>17.5</v>
      </c>
      <c r="P360">
        <v>11.5</v>
      </c>
      <c r="Q360">
        <v>52</v>
      </c>
      <c r="R360">
        <v>69</v>
      </c>
      <c r="S360">
        <v>41.5</v>
      </c>
      <c r="T360">
        <v>60.5</v>
      </c>
      <c r="U360" s="4"/>
    </row>
    <row r="361" spans="11:21" x14ac:dyDescent="0.25">
      <c r="K361" s="4"/>
      <c r="L361">
        <v>368</v>
      </c>
      <c r="M361">
        <v>34.5</v>
      </c>
      <c r="N361">
        <v>26</v>
      </c>
      <c r="O361">
        <v>17.5</v>
      </c>
      <c r="P361">
        <v>11.5</v>
      </c>
      <c r="Q361">
        <v>52</v>
      </c>
      <c r="R361">
        <v>69</v>
      </c>
      <c r="S361">
        <v>41.5</v>
      </c>
      <c r="T361">
        <v>60.5</v>
      </c>
      <c r="U361" s="4"/>
    </row>
    <row r="362" spans="11:21" x14ac:dyDescent="0.25">
      <c r="K362" s="4"/>
      <c r="L362">
        <v>369</v>
      </c>
      <c r="M362">
        <v>34.5</v>
      </c>
      <c r="N362">
        <v>26</v>
      </c>
      <c r="O362">
        <v>17.5</v>
      </c>
      <c r="P362">
        <v>11.5</v>
      </c>
      <c r="Q362">
        <v>52</v>
      </c>
      <c r="R362">
        <v>69</v>
      </c>
      <c r="S362">
        <v>41.5</v>
      </c>
      <c r="T362">
        <v>60.5</v>
      </c>
      <c r="U362" s="4"/>
    </row>
    <row r="363" spans="11:21" x14ac:dyDescent="0.25">
      <c r="K363" s="4"/>
      <c r="L363">
        <v>370</v>
      </c>
      <c r="M363">
        <v>36.5</v>
      </c>
      <c r="N363">
        <v>27.5</v>
      </c>
      <c r="O363">
        <v>18.5</v>
      </c>
      <c r="P363">
        <v>12.5</v>
      </c>
      <c r="Q363">
        <v>55</v>
      </c>
      <c r="R363">
        <v>73</v>
      </c>
      <c r="S363">
        <v>44</v>
      </c>
      <c r="T363">
        <v>64</v>
      </c>
      <c r="U363" s="4"/>
    </row>
    <row r="364" spans="11:21" x14ac:dyDescent="0.25">
      <c r="K364" s="4"/>
      <c r="L364">
        <v>371</v>
      </c>
      <c r="M364">
        <v>36.5</v>
      </c>
      <c r="N364">
        <v>27.5</v>
      </c>
      <c r="O364">
        <v>18.5</v>
      </c>
      <c r="P364">
        <v>12.5</v>
      </c>
      <c r="Q364">
        <v>55</v>
      </c>
      <c r="R364">
        <v>73</v>
      </c>
      <c r="S364">
        <v>44</v>
      </c>
      <c r="T364">
        <v>64</v>
      </c>
      <c r="U364" s="4"/>
    </row>
    <row r="365" spans="11:21" x14ac:dyDescent="0.25">
      <c r="K365" s="4"/>
      <c r="L365">
        <v>372</v>
      </c>
      <c r="M365">
        <v>36.5</v>
      </c>
      <c r="N365">
        <v>27.5</v>
      </c>
      <c r="O365">
        <v>18.5</v>
      </c>
      <c r="P365">
        <v>12.5</v>
      </c>
      <c r="Q365">
        <v>55</v>
      </c>
      <c r="R365">
        <v>73</v>
      </c>
      <c r="S365">
        <v>44</v>
      </c>
      <c r="T365">
        <v>64</v>
      </c>
      <c r="U365" s="4"/>
    </row>
    <row r="366" spans="11:21" x14ac:dyDescent="0.25">
      <c r="K366" s="4"/>
      <c r="L366">
        <v>373</v>
      </c>
      <c r="M366">
        <v>36.5</v>
      </c>
      <c r="N366">
        <v>27.5</v>
      </c>
      <c r="O366">
        <v>18.5</v>
      </c>
      <c r="P366">
        <v>12.5</v>
      </c>
      <c r="Q366">
        <v>55</v>
      </c>
      <c r="R366">
        <v>73</v>
      </c>
      <c r="S366">
        <v>44</v>
      </c>
      <c r="T366">
        <v>64</v>
      </c>
      <c r="U366" s="4"/>
    </row>
    <row r="367" spans="11:21" x14ac:dyDescent="0.25">
      <c r="K367" s="4"/>
      <c r="L367">
        <v>374</v>
      </c>
      <c r="M367">
        <v>36.5</v>
      </c>
      <c r="N367">
        <v>27.5</v>
      </c>
      <c r="O367">
        <v>18.5</v>
      </c>
      <c r="P367">
        <v>12.5</v>
      </c>
      <c r="Q367">
        <v>55</v>
      </c>
      <c r="R367">
        <v>73</v>
      </c>
      <c r="S367">
        <v>44</v>
      </c>
      <c r="T367">
        <v>64</v>
      </c>
      <c r="U367" s="4"/>
    </row>
    <row r="368" spans="11:21" x14ac:dyDescent="0.25">
      <c r="K368" s="4"/>
      <c r="L368">
        <v>375</v>
      </c>
      <c r="M368">
        <v>38.5</v>
      </c>
      <c r="N368">
        <v>29</v>
      </c>
      <c r="O368">
        <v>19.5</v>
      </c>
      <c r="P368">
        <v>13</v>
      </c>
      <c r="Q368">
        <v>58</v>
      </c>
      <c r="R368">
        <v>77</v>
      </c>
      <c r="S368">
        <v>46.5</v>
      </c>
      <c r="T368">
        <v>67.5</v>
      </c>
      <c r="U368" s="4"/>
    </row>
    <row r="369" spans="11:21" x14ac:dyDescent="0.25">
      <c r="K369" s="4"/>
      <c r="L369">
        <v>376</v>
      </c>
      <c r="M369">
        <v>38.5</v>
      </c>
      <c r="N369">
        <v>29</v>
      </c>
      <c r="O369">
        <v>19.5</v>
      </c>
      <c r="P369">
        <v>13</v>
      </c>
      <c r="Q369">
        <v>58</v>
      </c>
      <c r="R369">
        <v>77</v>
      </c>
      <c r="S369">
        <v>46.5</v>
      </c>
      <c r="T369">
        <v>67.5</v>
      </c>
      <c r="U369" s="4"/>
    </row>
    <row r="370" spans="11:21" x14ac:dyDescent="0.25">
      <c r="K370" s="4"/>
      <c r="L370">
        <v>377</v>
      </c>
      <c r="M370">
        <v>38.5</v>
      </c>
      <c r="N370">
        <v>29</v>
      </c>
      <c r="O370">
        <v>19.5</v>
      </c>
      <c r="P370">
        <v>13</v>
      </c>
      <c r="Q370">
        <v>58</v>
      </c>
      <c r="R370">
        <v>77</v>
      </c>
      <c r="S370">
        <v>46.5</v>
      </c>
      <c r="T370">
        <v>67.5</v>
      </c>
      <c r="U370" s="4"/>
    </row>
    <row r="371" spans="11:21" x14ac:dyDescent="0.25">
      <c r="K371" s="4"/>
      <c r="L371">
        <v>378</v>
      </c>
      <c r="M371">
        <v>38.5</v>
      </c>
      <c r="N371">
        <v>29</v>
      </c>
      <c r="O371">
        <v>19.5</v>
      </c>
      <c r="P371">
        <v>13</v>
      </c>
      <c r="Q371">
        <v>58</v>
      </c>
      <c r="R371">
        <v>77</v>
      </c>
      <c r="S371">
        <v>46.5</v>
      </c>
      <c r="T371">
        <v>67.5</v>
      </c>
      <c r="U371" s="4"/>
    </row>
    <row r="372" spans="11:21" x14ac:dyDescent="0.25">
      <c r="K372" s="4"/>
      <c r="L372">
        <v>379</v>
      </c>
      <c r="M372">
        <v>38.5</v>
      </c>
      <c r="N372">
        <v>29</v>
      </c>
      <c r="O372">
        <v>19.5</v>
      </c>
      <c r="P372">
        <v>13</v>
      </c>
      <c r="Q372">
        <v>58</v>
      </c>
      <c r="R372">
        <v>77</v>
      </c>
      <c r="S372">
        <v>46.5</v>
      </c>
      <c r="T372">
        <v>67.5</v>
      </c>
      <c r="U372" s="4"/>
    </row>
    <row r="373" spans="11:21" x14ac:dyDescent="0.25">
      <c r="K373" s="4"/>
      <c r="L373">
        <v>380</v>
      </c>
      <c r="M373">
        <v>41</v>
      </c>
      <c r="N373">
        <v>31</v>
      </c>
      <c r="O373">
        <v>20.5</v>
      </c>
      <c r="P373">
        <v>14</v>
      </c>
      <c r="Q373">
        <v>61.5</v>
      </c>
      <c r="R373">
        <v>82</v>
      </c>
      <c r="S373">
        <v>49.5</v>
      </c>
      <c r="T373">
        <v>72</v>
      </c>
      <c r="U373" s="4"/>
    </row>
    <row r="374" spans="11:21" x14ac:dyDescent="0.25">
      <c r="K374" s="4"/>
      <c r="L374">
        <v>381</v>
      </c>
      <c r="M374">
        <v>41</v>
      </c>
      <c r="N374">
        <v>31</v>
      </c>
      <c r="O374">
        <v>20.5</v>
      </c>
      <c r="P374">
        <v>14</v>
      </c>
      <c r="Q374">
        <v>61.5</v>
      </c>
      <c r="R374">
        <v>82</v>
      </c>
      <c r="S374">
        <v>49.5</v>
      </c>
      <c r="T374">
        <v>72</v>
      </c>
      <c r="U374" s="4"/>
    </row>
    <row r="375" spans="11:21" x14ac:dyDescent="0.25">
      <c r="K375" s="4"/>
      <c r="L375">
        <v>382</v>
      </c>
      <c r="M375">
        <v>41</v>
      </c>
      <c r="N375">
        <v>31</v>
      </c>
      <c r="O375">
        <v>20.5</v>
      </c>
      <c r="P375">
        <v>14</v>
      </c>
      <c r="Q375">
        <v>61.5</v>
      </c>
      <c r="R375">
        <v>82</v>
      </c>
      <c r="S375">
        <v>49.5</v>
      </c>
      <c r="T375">
        <v>72</v>
      </c>
      <c r="U375" s="4"/>
    </row>
    <row r="376" spans="11:21" x14ac:dyDescent="0.25">
      <c r="K376" s="4"/>
      <c r="L376">
        <v>383</v>
      </c>
      <c r="M376">
        <v>41</v>
      </c>
      <c r="N376">
        <v>31</v>
      </c>
      <c r="O376">
        <v>20.5</v>
      </c>
      <c r="P376">
        <v>14</v>
      </c>
      <c r="Q376">
        <v>61.5</v>
      </c>
      <c r="R376">
        <v>82</v>
      </c>
      <c r="S376">
        <v>49.5</v>
      </c>
      <c r="T376">
        <v>72</v>
      </c>
      <c r="U376" s="4"/>
    </row>
    <row r="377" spans="11:21" x14ac:dyDescent="0.25">
      <c r="K377" s="4"/>
      <c r="L377">
        <v>384</v>
      </c>
      <c r="M377">
        <v>41</v>
      </c>
      <c r="N377">
        <v>31</v>
      </c>
      <c r="O377">
        <v>20.5</v>
      </c>
      <c r="P377">
        <v>14</v>
      </c>
      <c r="Q377">
        <v>61.5</v>
      </c>
      <c r="R377">
        <v>82</v>
      </c>
      <c r="S377">
        <v>49.5</v>
      </c>
      <c r="T377">
        <v>72</v>
      </c>
      <c r="U377" s="4"/>
    </row>
    <row r="378" spans="11:21" x14ac:dyDescent="0.25">
      <c r="K378" s="4"/>
      <c r="L378">
        <v>385</v>
      </c>
      <c r="M378">
        <v>43.5</v>
      </c>
      <c r="N378">
        <v>33</v>
      </c>
      <c r="O378">
        <v>22</v>
      </c>
      <c r="P378">
        <v>14.5</v>
      </c>
      <c r="Q378">
        <v>65.5</v>
      </c>
      <c r="R378">
        <v>87</v>
      </c>
      <c r="S378">
        <v>52.5</v>
      </c>
      <c r="T378">
        <v>76.5</v>
      </c>
      <c r="U378" s="4"/>
    </row>
    <row r="379" spans="11:21" x14ac:dyDescent="0.25">
      <c r="K379" s="4"/>
      <c r="L379">
        <v>386</v>
      </c>
      <c r="M379">
        <v>43.5</v>
      </c>
      <c r="N379">
        <v>33</v>
      </c>
      <c r="O379">
        <v>22</v>
      </c>
      <c r="P379">
        <v>14.5</v>
      </c>
      <c r="Q379">
        <v>65.5</v>
      </c>
      <c r="R379">
        <v>87</v>
      </c>
      <c r="S379">
        <v>52.5</v>
      </c>
      <c r="T379">
        <v>76.5</v>
      </c>
      <c r="U379" s="4"/>
    </row>
    <row r="380" spans="11:21" x14ac:dyDescent="0.25">
      <c r="K380" s="4"/>
      <c r="L380">
        <v>387</v>
      </c>
      <c r="M380">
        <v>43.5</v>
      </c>
      <c r="N380">
        <v>33</v>
      </c>
      <c r="O380">
        <v>22</v>
      </c>
      <c r="P380">
        <v>14.5</v>
      </c>
      <c r="Q380">
        <v>65.5</v>
      </c>
      <c r="R380">
        <v>87</v>
      </c>
      <c r="S380">
        <v>52.5</v>
      </c>
      <c r="T380">
        <v>76.5</v>
      </c>
      <c r="U380" s="4"/>
    </row>
    <row r="381" spans="11:21" x14ac:dyDescent="0.25">
      <c r="K381" s="4"/>
      <c r="L381">
        <v>388</v>
      </c>
      <c r="M381">
        <v>43.5</v>
      </c>
      <c r="N381">
        <v>33</v>
      </c>
      <c r="O381">
        <v>22</v>
      </c>
      <c r="P381">
        <v>14.5</v>
      </c>
      <c r="Q381">
        <v>65.5</v>
      </c>
      <c r="R381">
        <v>87</v>
      </c>
      <c r="S381">
        <v>52.5</v>
      </c>
      <c r="T381">
        <v>76.5</v>
      </c>
      <c r="U381" s="4"/>
    </row>
    <row r="382" spans="11:21" x14ac:dyDescent="0.25">
      <c r="K382" s="4"/>
      <c r="L382">
        <v>389</v>
      </c>
      <c r="M382">
        <v>43.5</v>
      </c>
      <c r="N382">
        <v>33</v>
      </c>
      <c r="O382">
        <v>22</v>
      </c>
      <c r="P382">
        <v>14.5</v>
      </c>
      <c r="Q382">
        <v>65.5</v>
      </c>
      <c r="R382">
        <v>87</v>
      </c>
      <c r="S382">
        <v>52.5</v>
      </c>
      <c r="T382">
        <v>76.5</v>
      </c>
      <c r="U382" s="4"/>
    </row>
    <row r="383" spans="11:21" x14ac:dyDescent="0.25">
      <c r="K383" s="4"/>
      <c r="L383">
        <v>390</v>
      </c>
      <c r="M383">
        <v>46</v>
      </c>
      <c r="N383">
        <v>34.5</v>
      </c>
      <c r="O383">
        <v>23</v>
      </c>
      <c r="P383">
        <v>15.5</v>
      </c>
      <c r="Q383">
        <v>69</v>
      </c>
      <c r="R383">
        <v>92</v>
      </c>
      <c r="S383">
        <v>55.5</v>
      </c>
      <c r="T383">
        <v>80.5</v>
      </c>
      <c r="U383" s="4"/>
    </row>
    <row r="384" spans="11:21" x14ac:dyDescent="0.25">
      <c r="K384" s="4"/>
      <c r="L384">
        <v>391</v>
      </c>
      <c r="M384">
        <v>46</v>
      </c>
      <c r="N384">
        <v>34.5</v>
      </c>
      <c r="O384">
        <v>23</v>
      </c>
      <c r="P384">
        <v>15.5</v>
      </c>
      <c r="Q384">
        <v>69</v>
      </c>
      <c r="R384">
        <v>92</v>
      </c>
      <c r="S384">
        <v>55.5</v>
      </c>
      <c r="T384">
        <v>80.5</v>
      </c>
      <c r="U384" s="4"/>
    </row>
    <row r="385" spans="11:21" x14ac:dyDescent="0.25">
      <c r="K385" s="4"/>
      <c r="L385">
        <v>392</v>
      </c>
      <c r="M385">
        <v>46</v>
      </c>
      <c r="N385">
        <v>34.5</v>
      </c>
      <c r="O385">
        <v>23</v>
      </c>
      <c r="P385">
        <v>15.5</v>
      </c>
      <c r="Q385">
        <v>69</v>
      </c>
      <c r="R385">
        <v>92</v>
      </c>
      <c r="S385">
        <v>55.5</v>
      </c>
      <c r="T385">
        <v>80.5</v>
      </c>
      <c r="U385" s="4"/>
    </row>
    <row r="386" spans="11:21" x14ac:dyDescent="0.25">
      <c r="K386" s="4"/>
      <c r="L386">
        <v>393</v>
      </c>
      <c r="M386">
        <v>46</v>
      </c>
      <c r="N386">
        <v>34.5</v>
      </c>
      <c r="O386">
        <v>23</v>
      </c>
      <c r="P386">
        <v>15.5</v>
      </c>
      <c r="Q386">
        <v>69</v>
      </c>
      <c r="R386">
        <v>92</v>
      </c>
      <c r="S386">
        <v>55.5</v>
      </c>
      <c r="T386">
        <v>80.5</v>
      </c>
      <c r="U386" s="4"/>
    </row>
    <row r="387" spans="11:21" x14ac:dyDescent="0.25">
      <c r="K387" s="4"/>
      <c r="L387">
        <v>394</v>
      </c>
      <c r="M387">
        <v>46</v>
      </c>
      <c r="N387">
        <v>34.5</v>
      </c>
      <c r="O387">
        <v>23</v>
      </c>
      <c r="P387">
        <v>15.5</v>
      </c>
      <c r="Q387">
        <v>69</v>
      </c>
      <c r="R387">
        <v>92</v>
      </c>
      <c r="S387">
        <v>55.5</v>
      </c>
      <c r="T387">
        <v>80.5</v>
      </c>
      <c r="U387" s="4"/>
    </row>
    <row r="388" spans="11:21" x14ac:dyDescent="0.25">
      <c r="K388" s="4"/>
      <c r="L388">
        <v>395</v>
      </c>
      <c r="M388">
        <v>49</v>
      </c>
      <c r="N388">
        <v>37</v>
      </c>
      <c r="O388">
        <v>24.5</v>
      </c>
      <c r="P388">
        <v>16.5</v>
      </c>
      <c r="Q388">
        <v>73.5</v>
      </c>
      <c r="R388">
        <v>98</v>
      </c>
      <c r="S388">
        <v>59</v>
      </c>
      <c r="T388">
        <v>86</v>
      </c>
      <c r="U388" s="4"/>
    </row>
    <row r="389" spans="11:21" x14ac:dyDescent="0.25">
      <c r="K389" s="4"/>
      <c r="L389">
        <v>396</v>
      </c>
      <c r="M389">
        <v>49</v>
      </c>
      <c r="N389">
        <v>37</v>
      </c>
      <c r="O389">
        <v>24.5</v>
      </c>
      <c r="P389">
        <v>16.5</v>
      </c>
      <c r="Q389">
        <v>73.5</v>
      </c>
      <c r="R389">
        <v>98</v>
      </c>
      <c r="S389">
        <v>59</v>
      </c>
      <c r="T389">
        <v>86</v>
      </c>
      <c r="U389" s="4"/>
    </row>
    <row r="390" spans="11:21" x14ac:dyDescent="0.25">
      <c r="K390" s="4"/>
      <c r="L390">
        <v>397</v>
      </c>
      <c r="M390">
        <v>49</v>
      </c>
      <c r="N390">
        <v>37</v>
      </c>
      <c r="O390">
        <v>24.5</v>
      </c>
      <c r="P390">
        <v>16.5</v>
      </c>
      <c r="Q390">
        <v>73.5</v>
      </c>
      <c r="R390">
        <v>98</v>
      </c>
      <c r="S390">
        <v>59</v>
      </c>
      <c r="T390">
        <v>86</v>
      </c>
      <c r="U390" s="4"/>
    </row>
    <row r="391" spans="11:21" x14ac:dyDescent="0.25">
      <c r="K391" s="4"/>
      <c r="L391">
        <v>398</v>
      </c>
      <c r="M391">
        <v>49</v>
      </c>
      <c r="N391">
        <v>37</v>
      </c>
      <c r="O391">
        <v>24.5</v>
      </c>
      <c r="P391">
        <v>16.5</v>
      </c>
      <c r="Q391">
        <v>73.5</v>
      </c>
      <c r="R391">
        <v>98</v>
      </c>
      <c r="S391">
        <v>59</v>
      </c>
      <c r="T391">
        <v>86</v>
      </c>
      <c r="U391" s="4"/>
    </row>
    <row r="392" spans="11:21" x14ac:dyDescent="0.25">
      <c r="K392" s="4"/>
      <c r="L392">
        <v>399</v>
      </c>
      <c r="M392">
        <v>49</v>
      </c>
      <c r="N392">
        <v>37</v>
      </c>
      <c r="O392">
        <v>24.5</v>
      </c>
      <c r="P392">
        <v>16.5</v>
      </c>
      <c r="Q392">
        <v>73.5</v>
      </c>
      <c r="R392">
        <v>98</v>
      </c>
      <c r="S392">
        <v>59</v>
      </c>
      <c r="T392">
        <v>86</v>
      </c>
      <c r="U392" s="4"/>
    </row>
    <row r="393" spans="11:21" x14ac:dyDescent="0.25">
      <c r="K393" s="4"/>
      <c r="L393">
        <v>400</v>
      </c>
      <c r="M393">
        <v>52.5</v>
      </c>
      <c r="N393">
        <v>39.5</v>
      </c>
      <c r="O393">
        <v>26.5</v>
      </c>
      <c r="P393">
        <v>17.5</v>
      </c>
      <c r="Q393">
        <v>79</v>
      </c>
      <c r="R393">
        <v>105</v>
      </c>
      <c r="S393">
        <v>63</v>
      </c>
      <c r="T393">
        <v>92</v>
      </c>
      <c r="U393" s="4"/>
    </row>
    <row r="394" spans="11:21" x14ac:dyDescent="0.25">
      <c r="K394" s="4"/>
      <c r="L394">
        <v>401</v>
      </c>
      <c r="M394">
        <v>52.5</v>
      </c>
      <c r="N394">
        <v>39.5</v>
      </c>
      <c r="O394">
        <v>26.5</v>
      </c>
      <c r="P394">
        <v>17.5</v>
      </c>
      <c r="Q394">
        <v>79</v>
      </c>
      <c r="R394">
        <v>105</v>
      </c>
      <c r="S394">
        <v>63</v>
      </c>
      <c r="T394">
        <v>92</v>
      </c>
      <c r="U394" s="4"/>
    </row>
    <row r="395" spans="11:21" x14ac:dyDescent="0.25">
      <c r="K395" s="4"/>
      <c r="L395">
        <v>402</v>
      </c>
      <c r="M395">
        <v>52.5</v>
      </c>
      <c r="N395">
        <v>39.5</v>
      </c>
      <c r="O395">
        <v>26.5</v>
      </c>
      <c r="P395">
        <v>17.5</v>
      </c>
      <c r="Q395">
        <v>79</v>
      </c>
      <c r="R395">
        <v>105</v>
      </c>
      <c r="S395">
        <v>63</v>
      </c>
      <c r="T395">
        <v>92</v>
      </c>
      <c r="U395" s="4"/>
    </row>
    <row r="396" spans="11:21" x14ac:dyDescent="0.25">
      <c r="K396" s="4"/>
      <c r="L396">
        <v>403</v>
      </c>
      <c r="M396">
        <v>52.5</v>
      </c>
      <c r="N396">
        <v>39.5</v>
      </c>
      <c r="O396">
        <v>26.5</v>
      </c>
      <c r="P396">
        <v>17.5</v>
      </c>
      <c r="Q396">
        <v>79</v>
      </c>
      <c r="R396">
        <v>105</v>
      </c>
      <c r="S396">
        <v>63</v>
      </c>
      <c r="T396">
        <v>92</v>
      </c>
      <c r="U396" s="4"/>
    </row>
    <row r="397" spans="11:21" x14ac:dyDescent="0.25">
      <c r="K397" s="4"/>
      <c r="L397">
        <v>404</v>
      </c>
      <c r="M397">
        <v>52.5</v>
      </c>
      <c r="N397">
        <v>39.5</v>
      </c>
      <c r="O397">
        <v>26.5</v>
      </c>
      <c r="P397">
        <v>17.5</v>
      </c>
      <c r="Q397">
        <v>79</v>
      </c>
      <c r="R397">
        <v>105</v>
      </c>
      <c r="S397">
        <v>63</v>
      </c>
      <c r="T397">
        <v>92</v>
      </c>
      <c r="U397" s="4"/>
    </row>
    <row r="398" spans="11:21" x14ac:dyDescent="0.25">
      <c r="K398" s="4"/>
      <c r="L398">
        <v>405</v>
      </c>
      <c r="M398">
        <v>56.5</v>
      </c>
      <c r="N398">
        <v>42.5</v>
      </c>
      <c r="O398">
        <v>28.5</v>
      </c>
      <c r="P398">
        <v>19</v>
      </c>
      <c r="Q398">
        <v>85</v>
      </c>
      <c r="R398">
        <v>113</v>
      </c>
      <c r="S398">
        <v>66.5</v>
      </c>
      <c r="T398">
        <v>98.5</v>
      </c>
      <c r="U398" s="4"/>
    </row>
    <row r="399" spans="11:21" x14ac:dyDescent="0.25">
      <c r="K399" s="4"/>
      <c r="L399">
        <v>406</v>
      </c>
      <c r="M399">
        <v>56.5</v>
      </c>
      <c r="N399">
        <v>42.5</v>
      </c>
      <c r="O399">
        <v>28.5</v>
      </c>
      <c r="P399">
        <v>19</v>
      </c>
      <c r="Q399">
        <v>85</v>
      </c>
      <c r="R399">
        <v>113</v>
      </c>
      <c r="S399">
        <v>66.5</v>
      </c>
      <c r="T399">
        <v>98.5</v>
      </c>
      <c r="U399" s="4"/>
    </row>
    <row r="400" spans="11:21" x14ac:dyDescent="0.25">
      <c r="K400" s="4"/>
      <c r="L400">
        <v>407</v>
      </c>
      <c r="M400">
        <v>56.5</v>
      </c>
      <c r="N400">
        <v>42.5</v>
      </c>
      <c r="O400">
        <v>28.5</v>
      </c>
      <c r="P400">
        <v>19</v>
      </c>
      <c r="Q400">
        <v>85</v>
      </c>
      <c r="R400">
        <v>113</v>
      </c>
      <c r="S400">
        <v>66.5</v>
      </c>
      <c r="T400">
        <v>98.5</v>
      </c>
      <c r="U400" s="4"/>
    </row>
    <row r="401" spans="11:21" x14ac:dyDescent="0.25">
      <c r="K401" s="4"/>
      <c r="L401">
        <v>408</v>
      </c>
      <c r="M401">
        <v>56.5</v>
      </c>
      <c r="N401">
        <v>42.5</v>
      </c>
      <c r="O401">
        <v>28.5</v>
      </c>
      <c r="P401">
        <v>19</v>
      </c>
      <c r="Q401">
        <v>85</v>
      </c>
      <c r="R401">
        <v>113</v>
      </c>
      <c r="S401">
        <v>66.5</v>
      </c>
      <c r="T401">
        <v>98.5</v>
      </c>
      <c r="U401" s="4"/>
    </row>
    <row r="402" spans="11:21" x14ac:dyDescent="0.25">
      <c r="K402" s="4"/>
      <c r="L402">
        <v>409</v>
      </c>
      <c r="M402">
        <v>56.5</v>
      </c>
      <c r="N402">
        <v>42.5</v>
      </c>
      <c r="O402">
        <v>28.5</v>
      </c>
      <c r="P402">
        <v>19</v>
      </c>
      <c r="Q402">
        <v>85</v>
      </c>
      <c r="R402">
        <v>113</v>
      </c>
      <c r="S402">
        <v>66.5</v>
      </c>
      <c r="T402">
        <v>98.5</v>
      </c>
      <c r="U402" s="4"/>
    </row>
    <row r="403" spans="11:21" x14ac:dyDescent="0.25">
      <c r="K403" s="4"/>
      <c r="L403">
        <v>410</v>
      </c>
      <c r="M403">
        <v>61</v>
      </c>
      <c r="N403">
        <v>46</v>
      </c>
      <c r="O403">
        <v>30.5</v>
      </c>
      <c r="P403">
        <v>20.5</v>
      </c>
      <c r="Q403">
        <v>91.5</v>
      </c>
      <c r="R403">
        <v>122</v>
      </c>
      <c r="S403">
        <v>70</v>
      </c>
      <c r="T403">
        <v>105.5</v>
      </c>
      <c r="U403" s="4"/>
    </row>
    <row r="404" spans="11:21" x14ac:dyDescent="0.25">
      <c r="K404" s="4"/>
      <c r="L404">
        <v>411</v>
      </c>
      <c r="M404">
        <v>61</v>
      </c>
      <c r="N404">
        <v>46</v>
      </c>
      <c r="O404">
        <v>30.5</v>
      </c>
      <c r="P404">
        <v>20.5</v>
      </c>
      <c r="Q404">
        <v>91.5</v>
      </c>
      <c r="R404">
        <v>122</v>
      </c>
      <c r="S404">
        <v>70</v>
      </c>
      <c r="T404">
        <v>105.5</v>
      </c>
      <c r="U404" s="4"/>
    </row>
    <row r="405" spans="11:21" x14ac:dyDescent="0.25">
      <c r="K405" s="4"/>
      <c r="L405">
        <v>412</v>
      </c>
      <c r="M405">
        <v>61</v>
      </c>
      <c r="N405">
        <v>46</v>
      </c>
      <c r="O405">
        <v>30.5</v>
      </c>
      <c r="P405">
        <v>20.5</v>
      </c>
      <c r="Q405">
        <v>91.5</v>
      </c>
      <c r="R405">
        <v>122</v>
      </c>
      <c r="S405">
        <v>70</v>
      </c>
      <c r="T405">
        <v>105.5</v>
      </c>
      <c r="U405" s="4"/>
    </row>
    <row r="406" spans="11:21" x14ac:dyDescent="0.25">
      <c r="K406" s="4"/>
      <c r="L406">
        <v>413</v>
      </c>
      <c r="M406">
        <v>61</v>
      </c>
      <c r="N406">
        <v>46</v>
      </c>
      <c r="O406">
        <v>30.5</v>
      </c>
      <c r="P406">
        <v>20.5</v>
      </c>
      <c r="Q406">
        <v>91.5</v>
      </c>
      <c r="R406">
        <v>122</v>
      </c>
      <c r="S406">
        <v>70</v>
      </c>
      <c r="T406">
        <v>105.5</v>
      </c>
      <c r="U406" s="4"/>
    </row>
    <row r="407" spans="11:21" x14ac:dyDescent="0.25">
      <c r="K407" s="4"/>
      <c r="L407">
        <v>414</v>
      </c>
      <c r="M407">
        <v>61</v>
      </c>
      <c r="N407">
        <v>46</v>
      </c>
      <c r="O407">
        <v>30.5</v>
      </c>
      <c r="P407">
        <v>20.5</v>
      </c>
      <c r="Q407">
        <v>91.5</v>
      </c>
      <c r="R407">
        <v>122</v>
      </c>
      <c r="S407">
        <v>70</v>
      </c>
      <c r="T407">
        <v>105.5</v>
      </c>
      <c r="U407" s="4"/>
    </row>
    <row r="408" spans="11:21" x14ac:dyDescent="0.25">
      <c r="K408" s="4"/>
      <c r="L408">
        <v>415</v>
      </c>
      <c r="M408">
        <v>66.5</v>
      </c>
      <c r="N408">
        <v>50</v>
      </c>
      <c r="O408">
        <v>33.5</v>
      </c>
      <c r="P408">
        <v>22.5</v>
      </c>
      <c r="Q408">
        <v>100</v>
      </c>
      <c r="R408">
        <v>133</v>
      </c>
      <c r="S408">
        <v>73.5</v>
      </c>
      <c r="T408">
        <v>113</v>
      </c>
      <c r="U408" s="4"/>
    </row>
    <row r="409" spans="11:21" x14ac:dyDescent="0.25">
      <c r="K409" s="4"/>
      <c r="L409">
        <v>416</v>
      </c>
      <c r="M409">
        <v>66.5</v>
      </c>
      <c r="N409">
        <v>50</v>
      </c>
      <c r="O409">
        <v>33.5</v>
      </c>
      <c r="P409">
        <v>22.5</v>
      </c>
      <c r="Q409">
        <v>100</v>
      </c>
      <c r="R409">
        <v>133</v>
      </c>
      <c r="S409">
        <v>73.5</v>
      </c>
      <c r="T409">
        <v>113</v>
      </c>
      <c r="U409" s="4"/>
    </row>
    <row r="410" spans="11:21" x14ac:dyDescent="0.25">
      <c r="K410" s="4"/>
      <c r="L410">
        <v>417</v>
      </c>
      <c r="M410">
        <v>66.5</v>
      </c>
      <c r="N410">
        <v>50</v>
      </c>
      <c r="O410">
        <v>33.5</v>
      </c>
      <c r="P410">
        <v>22.5</v>
      </c>
      <c r="Q410">
        <v>100</v>
      </c>
      <c r="R410">
        <v>133</v>
      </c>
      <c r="S410">
        <v>73.5</v>
      </c>
      <c r="T410">
        <v>113</v>
      </c>
      <c r="U410" s="4"/>
    </row>
    <row r="411" spans="11:21" x14ac:dyDescent="0.25">
      <c r="K411" s="4"/>
      <c r="L411">
        <v>418</v>
      </c>
      <c r="M411">
        <v>66.5</v>
      </c>
      <c r="N411">
        <v>50</v>
      </c>
      <c r="O411">
        <v>33.5</v>
      </c>
      <c r="P411">
        <v>22.5</v>
      </c>
      <c r="Q411">
        <v>100</v>
      </c>
      <c r="R411">
        <v>133</v>
      </c>
      <c r="S411">
        <v>73.5</v>
      </c>
      <c r="T411">
        <v>113</v>
      </c>
      <c r="U411" s="4"/>
    </row>
    <row r="412" spans="11:21" x14ac:dyDescent="0.25">
      <c r="K412" s="4"/>
      <c r="L412">
        <v>419</v>
      </c>
      <c r="M412">
        <v>66.5</v>
      </c>
      <c r="N412">
        <v>50</v>
      </c>
      <c r="O412">
        <v>33.5</v>
      </c>
      <c r="P412">
        <v>22.5</v>
      </c>
      <c r="Q412">
        <v>100</v>
      </c>
      <c r="R412">
        <v>133</v>
      </c>
      <c r="S412">
        <v>73.5</v>
      </c>
      <c r="T412">
        <v>113</v>
      </c>
      <c r="U412" s="4"/>
    </row>
    <row r="413" spans="11:21" x14ac:dyDescent="0.25">
      <c r="K413" s="4"/>
      <c r="L413">
        <v>420</v>
      </c>
      <c r="M413">
        <v>72.5</v>
      </c>
      <c r="N413">
        <v>54.5</v>
      </c>
      <c r="O413">
        <v>36.5</v>
      </c>
      <c r="P413">
        <v>24.5</v>
      </c>
      <c r="Q413">
        <v>109</v>
      </c>
      <c r="R413">
        <v>145</v>
      </c>
      <c r="S413">
        <v>77.5</v>
      </c>
      <c r="T413">
        <v>121</v>
      </c>
      <c r="U413" s="4"/>
    </row>
    <row r="414" spans="11:21" x14ac:dyDescent="0.25">
      <c r="K414" s="4"/>
      <c r="L414">
        <v>421</v>
      </c>
      <c r="M414">
        <v>72.5</v>
      </c>
      <c r="N414">
        <v>54.5</v>
      </c>
      <c r="O414">
        <v>36.5</v>
      </c>
      <c r="P414">
        <v>24.5</v>
      </c>
      <c r="Q414">
        <v>109</v>
      </c>
      <c r="R414">
        <v>145</v>
      </c>
      <c r="S414">
        <v>77.5</v>
      </c>
      <c r="T414">
        <v>121</v>
      </c>
      <c r="U414" s="4"/>
    </row>
    <row r="415" spans="11:21" x14ac:dyDescent="0.25">
      <c r="K415" s="4"/>
      <c r="L415">
        <v>422</v>
      </c>
      <c r="M415">
        <v>72.5</v>
      </c>
      <c r="N415">
        <v>54.5</v>
      </c>
      <c r="O415">
        <v>36.5</v>
      </c>
      <c r="P415">
        <v>24.5</v>
      </c>
      <c r="Q415">
        <v>109</v>
      </c>
      <c r="R415">
        <v>145</v>
      </c>
      <c r="S415">
        <v>77.5</v>
      </c>
      <c r="T415">
        <v>121</v>
      </c>
      <c r="U415" s="4"/>
    </row>
    <row r="416" spans="11:21" x14ac:dyDescent="0.25">
      <c r="K416" s="4"/>
      <c r="L416">
        <v>423</v>
      </c>
      <c r="M416">
        <v>72.5</v>
      </c>
      <c r="N416">
        <v>54.5</v>
      </c>
      <c r="O416">
        <v>36.5</v>
      </c>
      <c r="P416">
        <v>24.5</v>
      </c>
      <c r="Q416">
        <v>109</v>
      </c>
      <c r="R416">
        <v>145</v>
      </c>
      <c r="S416">
        <v>77.5</v>
      </c>
      <c r="T416">
        <v>121</v>
      </c>
      <c r="U416" s="4"/>
    </row>
    <row r="417" spans="11:21" x14ac:dyDescent="0.25">
      <c r="K417" s="4"/>
      <c r="L417">
        <v>424</v>
      </c>
      <c r="M417">
        <v>72.5</v>
      </c>
      <c r="N417">
        <v>54.5</v>
      </c>
      <c r="O417">
        <v>36.5</v>
      </c>
      <c r="P417">
        <v>24.5</v>
      </c>
      <c r="Q417">
        <v>109</v>
      </c>
      <c r="R417">
        <v>145</v>
      </c>
      <c r="S417">
        <v>77.5</v>
      </c>
      <c r="T417">
        <v>121</v>
      </c>
      <c r="U417" s="4"/>
    </row>
    <row r="418" spans="11:21" x14ac:dyDescent="0.25">
      <c r="K418" s="4"/>
      <c r="L418">
        <v>425</v>
      </c>
      <c r="M418">
        <v>79.5</v>
      </c>
      <c r="N418">
        <v>60</v>
      </c>
      <c r="O418">
        <v>40</v>
      </c>
      <c r="P418">
        <v>26.5</v>
      </c>
      <c r="Q418">
        <v>119.5</v>
      </c>
      <c r="R418">
        <v>159</v>
      </c>
      <c r="S418">
        <v>81.5</v>
      </c>
      <c r="T418">
        <v>129.5</v>
      </c>
      <c r="U418" s="4"/>
    </row>
    <row r="419" spans="11:21" x14ac:dyDescent="0.25">
      <c r="K419" s="4"/>
      <c r="L419">
        <v>426</v>
      </c>
      <c r="M419">
        <v>79.5</v>
      </c>
      <c r="N419">
        <v>60</v>
      </c>
      <c r="O419">
        <v>40</v>
      </c>
      <c r="P419">
        <v>26.5</v>
      </c>
      <c r="Q419">
        <v>119.5</v>
      </c>
      <c r="R419">
        <v>159</v>
      </c>
      <c r="S419">
        <v>81.5</v>
      </c>
      <c r="T419">
        <v>129.5</v>
      </c>
      <c r="U419" s="4"/>
    </row>
    <row r="420" spans="11:21" x14ac:dyDescent="0.25">
      <c r="K420" s="4"/>
      <c r="L420">
        <v>427</v>
      </c>
      <c r="M420">
        <v>79.5</v>
      </c>
      <c r="N420">
        <v>60</v>
      </c>
      <c r="O420">
        <v>40</v>
      </c>
      <c r="P420">
        <v>26.5</v>
      </c>
      <c r="Q420">
        <v>119.5</v>
      </c>
      <c r="R420">
        <v>159</v>
      </c>
      <c r="S420">
        <v>81.5</v>
      </c>
      <c r="T420">
        <v>129.5</v>
      </c>
      <c r="U420" s="4"/>
    </row>
    <row r="421" spans="11:21" x14ac:dyDescent="0.25">
      <c r="K421" s="4"/>
      <c r="L421">
        <v>428</v>
      </c>
      <c r="M421">
        <v>79.5</v>
      </c>
      <c r="N421">
        <v>60</v>
      </c>
      <c r="O421">
        <v>40</v>
      </c>
      <c r="P421">
        <v>26.5</v>
      </c>
      <c r="Q421">
        <v>119.5</v>
      </c>
      <c r="R421">
        <v>159</v>
      </c>
      <c r="S421">
        <v>81.5</v>
      </c>
      <c r="T421">
        <v>129.5</v>
      </c>
      <c r="U421" s="4"/>
    </row>
    <row r="422" spans="11:21" x14ac:dyDescent="0.25">
      <c r="K422" s="4"/>
      <c r="L422">
        <v>429</v>
      </c>
      <c r="M422">
        <v>79.5</v>
      </c>
      <c r="N422">
        <v>60</v>
      </c>
      <c r="O422">
        <v>40</v>
      </c>
      <c r="P422">
        <v>26.5</v>
      </c>
      <c r="Q422">
        <v>119.5</v>
      </c>
      <c r="R422">
        <v>159</v>
      </c>
      <c r="S422">
        <v>81.5</v>
      </c>
      <c r="T422">
        <v>129.5</v>
      </c>
      <c r="U422" s="4"/>
    </row>
    <row r="423" spans="11:21" x14ac:dyDescent="0.25">
      <c r="K423" s="4"/>
      <c r="L423">
        <v>430</v>
      </c>
      <c r="M423">
        <v>87.5</v>
      </c>
      <c r="N423">
        <v>66</v>
      </c>
      <c r="O423">
        <v>44</v>
      </c>
      <c r="P423">
        <v>29.5</v>
      </c>
      <c r="Q423">
        <v>131.5</v>
      </c>
      <c r="R423">
        <v>175</v>
      </c>
      <c r="S423">
        <v>85.5</v>
      </c>
      <c r="T423">
        <v>138.5</v>
      </c>
      <c r="U423" s="4"/>
    </row>
    <row r="424" spans="11:21" x14ac:dyDescent="0.25">
      <c r="K424" s="4"/>
      <c r="L424">
        <v>431</v>
      </c>
      <c r="M424">
        <v>87.5</v>
      </c>
      <c r="N424">
        <v>66</v>
      </c>
      <c r="O424">
        <v>44</v>
      </c>
      <c r="P424">
        <v>29.5</v>
      </c>
      <c r="Q424">
        <v>131.5</v>
      </c>
      <c r="R424">
        <v>175</v>
      </c>
      <c r="S424">
        <v>85.5</v>
      </c>
      <c r="T424">
        <v>138.5</v>
      </c>
      <c r="U424" s="4"/>
    </row>
    <row r="425" spans="11:21" x14ac:dyDescent="0.25">
      <c r="K425" s="4"/>
      <c r="L425">
        <v>432</v>
      </c>
      <c r="M425">
        <v>87.5</v>
      </c>
      <c r="N425">
        <v>66</v>
      </c>
      <c r="O425">
        <v>44</v>
      </c>
      <c r="P425">
        <v>29.5</v>
      </c>
      <c r="Q425">
        <v>131.5</v>
      </c>
      <c r="R425">
        <v>175</v>
      </c>
      <c r="S425">
        <v>85.5</v>
      </c>
      <c r="T425">
        <v>138.5</v>
      </c>
      <c r="U425" s="4"/>
    </row>
    <row r="426" spans="11:21" x14ac:dyDescent="0.25">
      <c r="K426" s="4"/>
      <c r="L426">
        <v>433</v>
      </c>
      <c r="M426">
        <v>87.5</v>
      </c>
      <c r="N426">
        <v>66</v>
      </c>
      <c r="O426">
        <v>44</v>
      </c>
      <c r="P426">
        <v>29.5</v>
      </c>
      <c r="Q426">
        <v>131.5</v>
      </c>
      <c r="R426">
        <v>175</v>
      </c>
      <c r="S426">
        <v>85.5</v>
      </c>
      <c r="T426">
        <v>138.5</v>
      </c>
      <c r="U426" s="4"/>
    </row>
    <row r="427" spans="11:21" x14ac:dyDescent="0.25">
      <c r="K427" s="4"/>
      <c r="L427">
        <v>434</v>
      </c>
      <c r="M427">
        <v>87.5</v>
      </c>
      <c r="N427">
        <v>66</v>
      </c>
      <c r="O427">
        <v>44</v>
      </c>
      <c r="P427">
        <v>29.5</v>
      </c>
      <c r="Q427">
        <v>131.5</v>
      </c>
      <c r="R427">
        <v>175</v>
      </c>
      <c r="S427">
        <v>85.5</v>
      </c>
      <c r="T427">
        <v>138.5</v>
      </c>
      <c r="U427" s="4"/>
    </row>
    <row r="428" spans="11:21" x14ac:dyDescent="0.25">
      <c r="K428" s="4"/>
      <c r="L428">
        <v>435</v>
      </c>
      <c r="M428">
        <v>97</v>
      </c>
      <c r="N428">
        <v>73</v>
      </c>
      <c r="O428">
        <v>48.5</v>
      </c>
      <c r="P428">
        <v>32.5</v>
      </c>
      <c r="Q428">
        <v>145.5</v>
      </c>
      <c r="R428">
        <v>194</v>
      </c>
      <c r="S428">
        <v>90</v>
      </c>
      <c r="T428">
        <v>148</v>
      </c>
      <c r="U428" s="4"/>
    </row>
    <row r="429" spans="11:21" x14ac:dyDescent="0.25">
      <c r="K429" s="4"/>
      <c r="L429">
        <v>436</v>
      </c>
      <c r="M429">
        <v>97</v>
      </c>
      <c r="N429">
        <v>73</v>
      </c>
      <c r="O429">
        <v>48.5</v>
      </c>
      <c r="P429">
        <v>32.5</v>
      </c>
      <c r="Q429">
        <v>145.5</v>
      </c>
      <c r="R429">
        <v>194</v>
      </c>
      <c r="S429">
        <v>90</v>
      </c>
      <c r="T429">
        <v>148</v>
      </c>
      <c r="U429" s="4"/>
    </row>
    <row r="430" spans="11:21" x14ac:dyDescent="0.25">
      <c r="K430" s="4"/>
      <c r="L430">
        <v>437</v>
      </c>
      <c r="M430">
        <v>97</v>
      </c>
      <c r="N430">
        <v>73</v>
      </c>
      <c r="O430">
        <v>48.5</v>
      </c>
      <c r="P430">
        <v>32.5</v>
      </c>
      <c r="Q430">
        <v>145.5</v>
      </c>
      <c r="R430">
        <v>194</v>
      </c>
      <c r="S430">
        <v>90</v>
      </c>
      <c r="T430">
        <v>148</v>
      </c>
      <c r="U430" s="4"/>
    </row>
    <row r="431" spans="11:21" x14ac:dyDescent="0.25">
      <c r="K431" s="4"/>
      <c r="L431">
        <v>438</v>
      </c>
      <c r="M431">
        <v>97</v>
      </c>
      <c r="N431">
        <v>73</v>
      </c>
      <c r="O431">
        <v>48.5</v>
      </c>
      <c r="P431">
        <v>32.5</v>
      </c>
      <c r="Q431">
        <v>145.5</v>
      </c>
      <c r="R431">
        <v>194</v>
      </c>
      <c r="S431">
        <v>90</v>
      </c>
      <c r="T431">
        <v>148</v>
      </c>
      <c r="U431" s="4"/>
    </row>
    <row r="432" spans="11:21" x14ac:dyDescent="0.25">
      <c r="K432" s="4"/>
      <c r="L432">
        <v>439</v>
      </c>
      <c r="M432">
        <v>97</v>
      </c>
      <c r="N432">
        <v>73</v>
      </c>
      <c r="O432">
        <v>48.5</v>
      </c>
      <c r="P432">
        <v>32.5</v>
      </c>
      <c r="Q432">
        <v>145.5</v>
      </c>
      <c r="R432">
        <v>194</v>
      </c>
      <c r="S432">
        <v>90</v>
      </c>
      <c r="T432">
        <v>148</v>
      </c>
      <c r="U432" s="4"/>
    </row>
    <row r="433" spans="11:21" x14ac:dyDescent="0.25">
      <c r="K433" s="4"/>
      <c r="L433">
        <v>440</v>
      </c>
      <c r="M433">
        <v>107.5</v>
      </c>
      <c r="N433">
        <v>81</v>
      </c>
      <c r="O433">
        <v>54</v>
      </c>
      <c r="P433">
        <v>36</v>
      </c>
      <c r="Q433">
        <v>161.5</v>
      </c>
      <c r="R433">
        <v>215</v>
      </c>
      <c r="S433">
        <v>94.5</v>
      </c>
      <c r="T433">
        <v>159</v>
      </c>
      <c r="U433" s="4"/>
    </row>
    <row r="434" spans="11:21" x14ac:dyDescent="0.25">
      <c r="K434" s="4"/>
      <c r="L434">
        <v>441</v>
      </c>
      <c r="M434">
        <v>107.5</v>
      </c>
      <c r="N434">
        <v>81</v>
      </c>
      <c r="O434">
        <v>54</v>
      </c>
      <c r="P434">
        <v>36</v>
      </c>
      <c r="Q434">
        <v>161.5</v>
      </c>
      <c r="R434">
        <v>215</v>
      </c>
      <c r="S434">
        <v>94.5</v>
      </c>
      <c r="T434">
        <v>159</v>
      </c>
      <c r="U434" s="4"/>
    </row>
    <row r="435" spans="11:21" x14ac:dyDescent="0.25">
      <c r="K435" s="4"/>
      <c r="L435">
        <v>442</v>
      </c>
      <c r="M435">
        <v>107.5</v>
      </c>
      <c r="N435">
        <v>81</v>
      </c>
      <c r="O435">
        <v>54</v>
      </c>
      <c r="P435">
        <v>36</v>
      </c>
      <c r="Q435">
        <v>161.5</v>
      </c>
      <c r="R435">
        <v>215</v>
      </c>
      <c r="S435">
        <v>94.5</v>
      </c>
      <c r="T435">
        <v>159</v>
      </c>
      <c r="U435" s="4"/>
    </row>
    <row r="436" spans="11:21" x14ac:dyDescent="0.25">
      <c r="K436" s="4"/>
      <c r="L436">
        <v>443</v>
      </c>
      <c r="M436">
        <v>107.5</v>
      </c>
      <c r="N436">
        <v>81</v>
      </c>
      <c r="O436">
        <v>54</v>
      </c>
      <c r="P436">
        <v>36</v>
      </c>
      <c r="Q436">
        <v>161.5</v>
      </c>
      <c r="R436">
        <v>215</v>
      </c>
      <c r="S436">
        <v>94.5</v>
      </c>
      <c r="T436">
        <v>159</v>
      </c>
      <c r="U436" s="4"/>
    </row>
    <row r="437" spans="11:21" x14ac:dyDescent="0.25">
      <c r="K437" s="4"/>
      <c r="L437">
        <v>444</v>
      </c>
      <c r="M437">
        <v>107.5</v>
      </c>
      <c r="N437">
        <v>81</v>
      </c>
      <c r="O437">
        <v>54</v>
      </c>
      <c r="P437">
        <v>36</v>
      </c>
      <c r="Q437">
        <v>161.5</v>
      </c>
      <c r="R437">
        <v>215</v>
      </c>
      <c r="S437">
        <v>94.5</v>
      </c>
      <c r="T437">
        <v>159</v>
      </c>
      <c r="U437" s="4"/>
    </row>
    <row r="438" spans="11:21" x14ac:dyDescent="0.25">
      <c r="K438" s="4"/>
      <c r="L438">
        <v>445</v>
      </c>
      <c r="M438">
        <v>119.5</v>
      </c>
      <c r="N438">
        <v>90</v>
      </c>
      <c r="O438">
        <v>60</v>
      </c>
      <c r="P438">
        <v>40</v>
      </c>
      <c r="Q438">
        <v>179.5</v>
      </c>
      <c r="R438">
        <v>139</v>
      </c>
      <c r="S438">
        <v>99</v>
      </c>
      <c r="T438">
        <v>169</v>
      </c>
      <c r="U438" s="4"/>
    </row>
    <row r="439" spans="11:21" x14ac:dyDescent="0.25">
      <c r="K439" s="4"/>
      <c r="L439">
        <v>446</v>
      </c>
      <c r="M439">
        <v>119.5</v>
      </c>
      <c r="N439">
        <v>90</v>
      </c>
      <c r="O439">
        <v>60</v>
      </c>
      <c r="P439">
        <v>40</v>
      </c>
      <c r="Q439">
        <v>179.5</v>
      </c>
      <c r="R439">
        <v>139</v>
      </c>
      <c r="S439">
        <v>99</v>
      </c>
      <c r="T439">
        <v>169</v>
      </c>
      <c r="U439" s="4"/>
    </row>
    <row r="440" spans="11:21" x14ac:dyDescent="0.25">
      <c r="K440" s="4"/>
      <c r="L440">
        <v>447</v>
      </c>
      <c r="M440">
        <v>119.5</v>
      </c>
      <c r="N440">
        <v>90</v>
      </c>
      <c r="O440">
        <v>60</v>
      </c>
      <c r="P440">
        <v>40</v>
      </c>
      <c r="Q440">
        <v>179.5</v>
      </c>
      <c r="R440">
        <v>139</v>
      </c>
      <c r="S440">
        <v>99</v>
      </c>
      <c r="T440">
        <v>169</v>
      </c>
      <c r="U440" s="4"/>
    </row>
    <row r="441" spans="11:21" x14ac:dyDescent="0.25">
      <c r="K441" s="4"/>
      <c r="L441">
        <v>448</v>
      </c>
      <c r="M441">
        <v>119.5</v>
      </c>
      <c r="N441">
        <v>90</v>
      </c>
      <c r="O441">
        <v>60</v>
      </c>
      <c r="P441">
        <v>40</v>
      </c>
      <c r="Q441">
        <v>179.5</v>
      </c>
      <c r="R441">
        <v>139</v>
      </c>
      <c r="S441">
        <v>99</v>
      </c>
      <c r="T441">
        <v>169</v>
      </c>
      <c r="U441" s="4"/>
    </row>
    <row r="442" spans="11:21" x14ac:dyDescent="0.25">
      <c r="K442" s="4"/>
      <c r="L442">
        <v>449</v>
      </c>
      <c r="M442">
        <v>119.5</v>
      </c>
      <c r="N442">
        <v>90</v>
      </c>
      <c r="O442">
        <v>60</v>
      </c>
      <c r="P442">
        <v>40</v>
      </c>
      <c r="Q442">
        <v>179.5</v>
      </c>
      <c r="R442">
        <v>139</v>
      </c>
      <c r="S442">
        <v>99</v>
      </c>
      <c r="T442">
        <v>169</v>
      </c>
      <c r="U442" s="4"/>
    </row>
    <row r="443" spans="11:21" x14ac:dyDescent="0.25">
      <c r="K443" s="4"/>
      <c r="L443">
        <v>450</v>
      </c>
      <c r="M443">
        <v>133.5</v>
      </c>
      <c r="N443">
        <v>100.5</v>
      </c>
      <c r="O443">
        <v>67</v>
      </c>
      <c r="P443">
        <v>44.5</v>
      </c>
      <c r="Q443">
        <v>200.5</v>
      </c>
      <c r="R443">
        <v>267</v>
      </c>
      <c r="S443">
        <v>104</v>
      </c>
      <c r="T443">
        <v>179.5</v>
      </c>
      <c r="U443" s="4"/>
    </row>
    <row r="444" spans="11:21" x14ac:dyDescent="0.25">
      <c r="K444" s="4"/>
      <c r="L444">
        <v>451</v>
      </c>
      <c r="M444">
        <v>133.5</v>
      </c>
      <c r="N444">
        <v>100.5</v>
      </c>
      <c r="O444">
        <v>67</v>
      </c>
      <c r="P444">
        <v>44.5</v>
      </c>
      <c r="Q444">
        <v>200.5</v>
      </c>
      <c r="R444">
        <v>267</v>
      </c>
      <c r="S444">
        <v>104</v>
      </c>
      <c r="T444">
        <v>179.5</v>
      </c>
      <c r="U444" s="4"/>
    </row>
    <row r="445" spans="11:21" x14ac:dyDescent="0.25">
      <c r="K445" s="4"/>
      <c r="L445">
        <v>452</v>
      </c>
      <c r="M445">
        <v>133.5</v>
      </c>
      <c r="N445">
        <v>100.5</v>
      </c>
      <c r="O445">
        <v>67</v>
      </c>
      <c r="P445">
        <v>44.5</v>
      </c>
      <c r="Q445">
        <v>200.5</v>
      </c>
      <c r="R445">
        <v>267</v>
      </c>
      <c r="S445">
        <v>104</v>
      </c>
      <c r="T445">
        <v>179.5</v>
      </c>
      <c r="U445" s="4"/>
    </row>
    <row r="446" spans="11:21" x14ac:dyDescent="0.25">
      <c r="K446" s="4"/>
      <c r="L446">
        <v>453</v>
      </c>
      <c r="M446">
        <v>133.5</v>
      </c>
      <c r="N446">
        <v>100.5</v>
      </c>
      <c r="O446">
        <v>67</v>
      </c>
      <c r="P446">
        <v>44.5</v>
      </c>
      <c r="Q446">
        <v>200.5</v>
      </c>
      <c r="R446">
        <v>267</v>
      </c>
      <c r="S446">
        <v>104</v>
      </c>
      <c r="T446">
        <v>179.5</v>
      </c>
      <c r="U446" s="4"/>
    </row>
    <row r="447" spans="11:21" x14ac:dyDescent="0.25">
      <c r="K447" s="4"/>
      <c r="L447">
        <v>454</v>
      </c>
      <c r="M447">
        <v>133.5</v>
      </c>
      <c r="N447">
        <v>100.5</v>
      </c>
      <c r="O447">
        <v>67</v>
      </c>
      <c r="P447">
        <v>44.5</v>
      </c>
      <c r="Q447">
        <v>200.5</v>
      </c>
      <c r="R447">
        <v>267</v>
      </c>
      <c r="S447">
        <v>104</v>
      </c>
      <c r="T447">
        <v>179.5</v>
      </c>
      <c r="U447" s="4"/>
    </row>
    <row r="448" spans="11:21" x14ac:dyDescent="0.25">
      <c r="K448" s="4"/>
      <c r="L448">
        <v>455</v>
      </c>
      <c r="M448">
        <v>150</v>
      </c>
      <c r="N448">
        <v>112.5</v>
      </c>
      <c r="O448">
        <v>75</v>
      </c>
      <c r="P448">
        <v>50</v>
      </c>
      <c r="Q448">
        <v>225</v>
      </c>
      <c r="R448">
        <v>300</v>
      </c>
      <c r="S448">
        <v>109</v>
      </c>
      <c r="T448">
        <v>190</v>
      </c>
      <c r="U448" s="4"/>
    </row>
    <row r="449" spans="11:21" x14ac:dyDescent="0.25">
      <c r="K449" s="4"/>
      <c r="L449">
        <v>456</v>
      </c>
      <c r="M449">
        <v>150</v>
      </c>
      <c r="N449">
        <v>112.5</v>
      </c>
      <c r="O449">
        <v>75</v>
      </c>
      <c r="P449">
        <v>50</v>
      </c>
      <c r="Q449">
        <v>225</v>
      </c>
      <c r="R449">
        <v>300</v>
      </c>
      <c r="S449">
        <v>109</v>
      </c>
      <c r="T449">
        <v>190</v>
      </c>
      <c r="U449" s="4"/>
    </row>
    <row r="450" spans="11:21" x14ac:dyDescent="0.25">
      <c r="K450" s="4"/>
      <c r="L450">
        <v>457</v>
      </c>
      <c r="M450">
        <v>150</v>
      </c>
      <c r="N450">
        <v>112.5</v>
      </c>
      <c r="O450">
        <v>75</v>
      </c>
      <c r="P450">
        <v>50</v>
      </c>
      <c r="Q450">
        <v>225</v>
      </c>
      <c r="R450">
        <v>300</v>
      </c>
      <c r="S450">
        <v>109</v>
      </c>
      <c r="T450">
        <v>190</v>
      </c>
      <c r="U450" s="4"/>
    </row>
    <row r="451" spans="11:21" x14ac:dyDescent="0.25">
      <c r="K451" s="4"/>
      <c r="L451">
        <v>458</v>
      </c>
      <c r="M451">
        <v>150</v>
      </c>
      <c r="N451">
        <v>112.5</v>
      </c>
      <c r="O451">
        <v>75</v>
      </c>
      <c r="P451">
        <v>50</v>
      </c>
      <c r="Q451">
        <v>225</v>
      </c>
      <c r="R451">
        <v>300</v>
      </c>
      <c r="S451">
        <v>109</v>
      </c>
      <c r="T451">
        <v>190</v>
      </c>
      <c r="U451" s="4"/>
    </row>
    <row r="452" spans="11:21" x14ac:dyDescent="0.25">
      <c r="K452" s="4"/>
      <c r="L452">
        <v>459</v>
      </c>
      <c r="M452">
        <v>150</v>
      </c>
      <c r="N452">
        <v>112.5</v>
      </c>
      <c r="O452">
        <v>75</v>
      </c>
      <c r="P452">
        <v>50</v>
      </c>
      <c r="Q452">
        <v>225</v>
      </c>
      <c r="R452">
        <v>300</v>
      </c>
      <c r="S452">
        <v>109</v>
      </c>
      <c r="T452">
        <v>190</v>
      </c>
      <c r="U452" s="4"/>
    </row>
    <row r="453" spans="11:21" x14ac:dyDescent="0.25">
      <c r="K453" s="4"/>
      <c r="L453">
        <v>460</v>
      </c>
      <c r="M453">
        <v>168.5</v>
      </c>
      <c r="N453">
        <v>126.5</v>
      </c>
      <c r="O453">
        <v>84.5</v>
      </c>
      <c r="P453">
        <v>56.5</v>
      </c>
      <c r="Q453">
        <v>253</v>
      </c>
      <c r="R453">
        <v>337</v>
      </c>
      <c r="S453">
        <v>114</v>
      </c>
      <c r="T453">
        <v>201</v>
      </c>
      <c r="U453" s="4"/>
    </row>
    <row r="454" spans="11:21" x14ac:dyDescent="0.25">
      <c r="K454" s="4"/>
      <c r="L454">
        <v>461</v>
      </c>
      <c r="M454">
        <v>168.5</v>
      </c>
      <c r="N454">
        <v>126.5</v>
      </c>
      <c r="O454">
        <v>84.5</v>
      </c>
      <c r="P454">
        <v>56.5</v>
      </c>
      <c r="Q454">
        <v>253</v>
      </c>
      <c r="R454">
        <v>337</v>
      </c>
      <c r="S454">
        <v>114</v>
      </c>
      <c r="T454">
        <v>201</v>
      </c>
      <c r="U454" s="4"/>
    </row>
    <row r="455" spans="11:21" x14ac:dyDescent="0.25">
      <c r="K455" s="4"/>
      <c r="L455">
        <v>462</v>
      </c>
      <c r="M455">
        <v>168.5</v>
      </c>
      <c r="N455">
        <v>126.5</v>
      </c>
      <c r="O455">
        <v>84.5</v>
      </c>
      <c r="P455">
        <v>56.5</v>
      </c>
      <c r="Q455">
        <v>253</v>
      </c>
      <c r="R455">
        <v>337</v>
      </c>
      <c r="S455">
        <v>114</v>
      </c>
      <c r="T455">
        <v>201</v>
      </c>
      <c r="U455" s="4"/>
    </row>
    <row r="456" spans="11:21" x14ac:dyDescent="0.25">
      <c r="K456" s="4"/>
      <c r="L456">
        <v>463</v>
      </c>
      <c r="M456">
        <v>168.5</v>
      </c>
      <c r="N456">
        <v>126.5</v>
      </c>
      <c r="O456">
        <v>84.5</v>
      </c>
      <c r="P456">
        <v>56.5</v>
      </c>
      <c r="Q456">
        <v>253</v>
      </c>
      <c r="R456">
        <v>337</v>
      </c>
      <c r="S456">
        <v>114</v>
      </c>
      <c r="T456">
        <v>201</v>
      </c>
      <c r="U456" s="4"/>
    </row>
    <row r="457" spans="11:21" x14ac:dyDescent="0.25">
      <c r="K457" s="4"/>
      <c r="L457">
        <v>464</v>
      </c>
      <c r="M457">
        <v>168.5</v>
      </c>
      <c r="N457">
        <v>126.5</v>
      </c>
      <c r="O457">
        <v>84.5</v>
      </c>
      <c r="P457">
        <v>56.5</v>
      </c>
      <c r="Q457">
        <v>253</v>
      </c>
      <c r="R457">
        <v>337</v>
      </c>
      <c r="S457">
        <v>114</v>
      </c>
      <c r="T457">
        <v>201</v>
      </c>
      <c r="U457" s="4"/>
    </row>
    <row r="458" spans="11:21" x14ac:dyDescent="0.25">
      <c r="K458" s="4"/>
      <c r="L458">
        <v>465</v>
      </c>
      <c r="M458">
        <v>190</v>
      </c>
      <c r="N458">
        <v>142.5</v>
      </c>
      <c r="O458">
        <v>95</v>
      </c>
      <c r="P458">
        <v>63.5</v>
      </c>
      <c r="Q458">
        <v>285</v>
      </c>
      <c r="R458">
        <v>380</v>
      </c>
      <c r="S458">
        <v>118</v>
      </c>
      <c r="T458">
        <v>212.5</v>
      </c>
      <c r="U458" s="4"/>
    </row>
    <row r="459" spans="11:21" x14ac:dyDescent="0.25">
      <c r="K459" s="4"/>
      <c r="L459">
        <v>466</v>
      </c>
      <c r="M459">
        <v>190</v>
      </c>
      <c r="N459">
        <v>142.5</v>
      </c>
      <c r="O459">
        <v>95</v>
      </c>
      <c r="P459">
        <v>63.5</v>
      </c>
      <c r="Q459">
        <v>285</v>
      </c>
      <c r="R459">
        <v>380</v>
      </c>
      <c r="S459">
        <v>118</v>
      </c>
      <c r="T459">
        <v>212.5</v>
      </c>
      <c r="U459" s="4"/>
    </row>
    <row r="460" spans="11:21" x14ac:dyDescent="0.25">
      <c r="K460" s="4"/>
      <c r="L460">
        <v>467</v>
      </c>
      <c r="M460">
        <v>190</v>
      </c>
      <c r="N460">
        <v>142.5</v>
      </c>
      <c r="O460">
        <v>95</v>
      </c>
      <c r="P460">
        <v>63.5</v>
      </c>
      <c r="Q460">
        <v>285</v>
      </c>
      <c r="R460">
        <v>380</v>
      </c>
      <c r="S460">
        <v>118</v>
      </c>
      <c r="T460">
        <v>212.5</v>
      </c>
      <c r="U460" s="4"/>
    </row>
    <row r="461" spans="11:21" x14ac:dyDescent="0.25">
      <c r="K461" s="4"/>
      <c r="L461">
        <v>468</v>
      </c>
      <c r="M461">
        <v>190</v>
      </c>
      <c r="N461">
        <v>142.5</v>
      </c>
      <c r="O461">
        <v>95</v>
      </c>
      <c r="P461">
        <v>63.5</v>
      </c>
      <c r="Q461">
        <v>285</v>
      </c>
      <c r="R461">
        <v>380</v>
      </c>
      <c r="S461">
        <v>118</v>
      </c>
      <c r="T461">
        <v>212.5</v>
      </c>
      <c r="U461" s="4"/>
    </row>
    <row r="462" spans="11:21" x14ac:dyDescent="0.25">
      <c r="K462" s="4"/>
      <c r="L462">
        <v>469</v>
      </c>
      <c r="M462">
        <v>190</v>
      </c>
      <c r="N462">
        <v>142.5</v>
      </c>
      <c r="O462">
        <v>95</v>
      </c>
      <c r="P462">
        <v>63.5</v>
      </c>
      <c r="Q462">
        <v>285</v>
      </c>
      <c r="R462">
        <v>380</v>
      </c>
      <c r="S462">
        <v>118</v>
      </c>
      <c r="T462">
        <v>212.5</v>
      </c>
      <c r="U462" s="4"/>
    </row>
    <row r="463" spans="11:21" x14ac:dyDescent="0.25">
      <c r="K463" s="4"/>
      <c r="L463">
        <v>470</v>
      </c>
      <c r="M463">
        <v>214.5</v>
      </c>
      <c r="N463">
        <v>161</v>
      </c>
      <c r="O463">
        <v>107.5</v>
      </c>
      <c r="P463">
        <v>71.5</v>
      </c>
      <c r="Q463">
        <v>322</v>
      </c>
      <c r="R463">
        <v>429</v>
      </c>
      <c r="S463">
        <v>124</v>
      </c>
      <c r="T463">
        <v>224.5</v>
      </c>
      <c r="U463" s="4"/>
    </row>
    <row r="464" spans="11:21" x14ac:dyDescent="0.25">
      <c r="K464" s="4"/>
      <c r="L464">
        <v>471</v>
      </c>
      <c r="M464">
        <v>214.5</v>
      </c>
      <c r="N464">
        <v>161</v>
      </c>
      <c r="O464">
        <v>107.5</v>
      </c>
      <c r="P464">
        <v>71.5</v>
      </c>
      <c r="Q464">
        <v>322</v>
      </c>
      <c r="R464">
        <v>429</v>
      </c>
      <c r="S464">
        <v>124</v>
      </c>
      <c r="T464">
        <v>224.5</v>
      </c>
      <c r="U464" s="4"/>
    </row>
    <row r="465" spans="11:21" x14ac:dyDescent="0.25">
      <c r="K465" s="4"/>
      <c r="L465">
        <v>472</v>
      </c>
      <c r="M465">
        <v>214.5</v>
      </c>
      <c r="N465">
        <v>161</v>
      </c>
      <c r="O465">
        <v>107.5</v>
      </c>
      <c r="P465">
        <v>71.5</v>
      </c>
      <c r="Q465">
        <v>322</v>
      </c>
      <c r="R465">
        <v>429</v>
      </c>
      <c r="S465">
        <v>124</v>
      </c>
      <c r="T465">
        <v>224.5</v>
      </c>
      <c r="U465" s="4"/>
    </row>
    <row r="466" spans="11:21" x14ac:dyDescent="0.25">
      <c r="K466" s="4"/>
      <c r="L466">
        <v>473</v>
      </c>
      <c r="M466">
        <v>214.5</v>
      </c>
      <c r="N466">
        <v>161</v>
      </c>
      <c r="O466">
        <v>107.5</v>
      </c>
      <c r="P466">
        <v>71.5</v>
      </c>
      <c r="Q466">
        <v>322</v>
      </c>
      <c r="R466">
        <v>429</v>
      </c>
      <c r="S466">
        <v>124</v>
      </c>
      <c r="T466">
        <v>224.5</v>
      </c>
      <c r="U466" s="4"/>
    </row>
    <row r="467" spans="11:21" x14ac:dyDescent="0.25">
      <c r="K467" s="4"/>
      <c r="L467">
        <v>474</v>
      </c>
      <c r="M467">
        <v>214.5</v>
      </c>
      <c r="N467">
        <v>161</v>
      </c>
      <c r="O467">
        <v>107.5</v>
      </c>
      <c r="P467">
        <v>71.5</v>
      </c>
      <c r="Q467">
        <v>322</v>
      </c>
      <c r="R467">
        <v>429</v>
      </c>
      <c r="S467">
        <v>124</v>
      </c>
      <c r="T467">
        <v>224.5</v>
      </c>
      <c r="U467" s="4"/>
    </row>
    <row r="468" spans="11:21" x14ac:dyDescent="0.25">
      <c r="K468" s="4"/>
      <c r="L468">
        <v>475</v>
      </c>
      <c r="M468">
        <v>243</v>
      </c>
      <c r="N468">
        <v>182.5</v>
      </c>
      <c r="O468">
        <v>121.5</v>
      </c>
      <c r="P468">
        <v>81</v>
      </c>
      <c r="Q468">
        <v>364.5</v>
      </c>
      <c r="R468">
        <v>486</v>
      </c>
      <c r="S468">
        <v>130</v>
      </c>
      <c r="T468">
        <v>237</v>
      </c>
      <c r="U468" s="4"/>
    </row>
    <row r="469" spans="11:21" x14ac:dyDescent="0.25">
      <c r="K469" s="4"/>
      <c r="L469">
        <v>476</v>
      </c>
      <c r="M469">
        <v>243</v>
      </c>
      <c r="N469">
        <v>182.5</v>
      </c>
      <c r="O469">
        <v>121.5</v>
      </c>
      <c r="P469">
        <v>81</v>
      </c>
      <c r="Q469">
        <v>364.5</v>
      </c>
      <c r="R469">
        <v>486</v>
      </c>
      <c r="S469">
        <v>130</v>
      </c>
      <c r="T469">
        <v>237</v>
      </c>
      <c r="U469" s="4"/>
    </row>
    <row r="470" spans="11:21" x14ac:dyDescent="0.25">
      <c r="K470" s="4"/>
      <c r="L470">
        <v>477</v>
      </c>
      <c r="M470">
        <v>243</v>
      </c>
      <c r="N470">
        <v>182.5</v>
      </c>
      <c r="O470">
        <v>121.5</v>
      </c>
      <c r="P470">
        <v>81</v>
      </c>
      <c r="Q470">
        <v>364.5</v>
      </c>
      <c r="R470">
        <v>486</v>
      </c>
      <c r="S470">
        <v>130</v>
      </c>
      <c r="T470">
        <v>237</v>
      </c>
      <c r="U470" s="4"/>
    </row>
    <row r="471" spans="11:21" x14ac:dyDescent="0.25">
      <c r="K471" s="4"/>
      <c r="L471">
        <v>478</v>
      </c>
      <c r="M471">
        <v>243</v>
      </c>
      <c r="N471">
        <v>182.5</v>
      </c>
      <c r="O471">
        <v>121.5</v>
      </c>
      <c r="P471">
        <v>81</v>
      </c>
      <c r="Q471">
        <v>364.5</v>
      </c>
      <c r="R471">
        <v>486</v>
      </c>
      <c r="S471">
        <v>130</v>
      </c>
      <c r="T471">
        <v>237</v>
      </c>
      <c r="U471" s="4"/>
    </row>
    <row r="472" spans="11:21" x14ac:dyDescent="0.25">
      <c r="K472" s="4"/>
      <c r="L472">
        <v>479</v>
      </c>
      <c r="M472">
        <v>243</v>
      </c>
      <c r="N472">
        <v>182.5</v>
      </c>
      <c r="O472">
        <v>121.5</v>
      </c>
      <c r="P472">
        <v>81</v>
      </c>
      <c r="Q472">
        <v>364.5</v>
      </c>
      <c r="R472">
        <v>486</v>
      </c>
      <c r="S472">
        <v>130</v>
      </c>
      <c r="T472">
        <v>237</v>
      </c>
      <c r="U472" s="4"/>
    </row>
    <row r="473" spans="11:21" x14ac:dyDescent="0.25">
      <c r="K473" s="4"/>
      <c r="L473">
        <v>480</v>
      </c>
      <c r="M473">
        <v>275.5</v>
      </c>
      <c r="N473">
        <v>207</v>
      </c>
      <c r="O473">
        <v>138</v>
      </c>
      <c r="P473">
        <v>92</v>
      </c>
      <c r="Q473">
        <v>413.5</v>
      </c>
      <c r="R473">
        <v>551</v>
      </c>
      <c r="S473">
        <v>136</v>
      </c>
      <c r="T473">
        <v>250</v>
      </c>
      <c r="U473" s="4"/>
    </row>
    <row r="474" spans="11:21" x14ac:dyDescent="0.25">
      <c r="K474" s="4"/>
      <c r="L474">
        <v>481</v>
      </c>
      <c r="M474">
        <v>275.5</v>
      </c>
      <c r="N474">
        <v>207</v>
      </c>
      <c r="O474">
        <v>138</v>
      </c>
      <c r="P474">
        <v>92</v>
      </c>
      <c r="Q474">
        <v>413.5</v>
      </c>
      <c r="R474">
        <v>551</v>
      </c>
      <c r="S474">
        <v>136</v>
      </c>
      <c r="T474">
        <v>250</v>
      </c>
      <c r="U474" s="4"/>
    </row>
    <row r="475" spans="11:21" x14ac:dyDescent="0.25">
      <c r="K475" s="4"/>
      <c r="L475">
        <v>482</v>
      </c>
      <c r="M475">
        <v>275.5</v>
      </c>
      <c r="N475">
        <v>207</v>
      </c>
      <c r="O475">
        <v>138</v>
      </c>
      <c r="P475">
        <v>92</v>
      </c>
      <c r="Q475">
        <v>413.5</v>
      </c>
      <c r="R475">
        <v>551</v>
      </c>
      <c r="S475">
        <v>136</v>
      </c>
      <c r="T475">
        <v>250</v>
      </c>
      <c r="U475" s="4"/>
    </row>
    <row r="476" spans="11:21" x14ac:dyDescent="0.25">
      <c r="K476" s="4"/>
      <c r="L476">
        <v>483</v>
      </c>
      <c r="M476">
        <v>275.5</v>
      </c>
      <c r="N476">
        <v>207</v>
      </c>
      <c r="O476">
        <v>138</v>
      </c>
      <c r="P476">
        <v>92</v>
      </c>
      <c r="Q476">
        <v>413.5</v>
      </c>
      <c r="R476">
        <v>551</v>
      </c>
      <c r="S476">
        <v>136</v>
      </c>
      <c r="T476">
        <v>250</v>
      </c>
      <c r="U476" s="4"/>
    </row>
    <row r="477" spans="11:21" x14ac:dyDescent="0.25">
      <c r="K477" s="4"/>
      <c r="L477">
        <v>484</v>
      </c>
      <c r="M477">
        <v>275.5</v>
      </c>
      <c r="N477">
        <v>207</v>
      </c>
      <c r="O477">
        <v>138</v>
      </c>
      <c r="P477">
        <v>92</v>
      </c>
      <c r="Q477">
        <v>413.5</v>
      </c>
      <c r="R477">
        <v>551</v>
      </c>
      <c r="S477">
        <v>136</v>
      </c>
      <c r="T477">
        <v>250</v>
      </c>
      <c r="U477" s="4"/>
    </row>
    <row r="478" spans="11:21" x14ac:dyDescent="0.25">
      <c r="K478" s="4"/>
      <c r="L478">
        <v>485</v>
      </c>
      <c r="M478">
        <v>313</v>
      </c>
      <c r="N478">
        <v>235</v>
      </c>
      <c r="O478">
        <v>156.5</v>
      </c>
      <c r="P478">
        <v>104.5</v>
      </c>
      <c r="Q478">
        <v>469.5</v>
      </c>
      <c r="R478">
        <v>626</v>
      </c>
      <c r="S478">
        <v>143</v>
      </c>
      <c r="T478">
        <v>264</v>
      </c>
      <c r="U478" s="4"/>
    </row>
    <row r="479" spans="11:21" x14ac:dyDescent="0.25">
      <c r="K479" s="4"/>
      <c r="L479">
        <v>486</v>
      </c>
      <c r="M479">
        <v>313</v>
      </c>
      <c r="N479">
        <v>235</v>
      </c>
      <c r="O479">
        <v>156.5</v>
      </c>
      <c r="P479">
        <v>104.5</v>
      </c>
      <c r="Q479">
        <v>469.5</v>
      </c>
      <c r="R479">
        <v>626</v>
      </c>
      <c r="S479">
        <v>143</v>
      </c>
      <c r="T479">
        <v>264</v>
      </c>
      <c r="U479" s="4"/>
    </row>
    <row r="480" spans="11:21" x14ac:dyDescent="0.25">
      <c r="K480" s="4"/>
      <c r="L480">
        <v>487</v>
      </c>
      <c r="M480">
        <v>313</v>
      </c>
      <c r="N480">
        <v>235</v>
      </c>
      <c r="O480">
        <v>156.5</v>
      </c>
      <c r="P480">
        <v>104.5</v>
      </c>
      <c r="Q480">
        <v>469.5</v>
      </c>
      <c r="R480">
        <v>626</v>
      </c>
      <c r="S480">
        <v>143</v>
      </c>
      <c r="T480">
        <v>264</v>
      </c>
      <c r="U480" s="4"/>
    </row>
    <row r="481" spans="11:21" x14ac:dyDescent="0.25">
      <c r="K481" s="4"/>
      <c r="L481">
        <v>488</v>
      </c>
      <c r="M481">
        <v>313</v>
      </c>
      <c r="N481">
        <v>235</v>
      </c>
      <c r="O481">
        <v>156.5</v>
      </c>
      <c r="P481">
        <v>104.5</v>
      </c>
      <c r="Q481">
        <v>469.5</v>
      </c>
      <c r="R481">
        <v>626</v>
      </c>
      <c r="S481">
        <v>143</v>
      </c>
      <c r="T481">
        <v>264</v>
      </c>
      <c r="U481" s="4"/>
    </row>
    <row r="482" spans="11:21" x14ac:dyDescent="0.25">
      <c r="K482" s="4"/>
      <c r="L482">
        <v>489</v>
      </c>
      <c r="M482">
        <v>313</v>
      </c>
      <c r="N482">
        <v>235</v>
      </c>
      <c r="O482">
        <v>156.5</v>
      </c>
      <c r="P482">
        <v>104.5</v>
      </c>
      <c r="Q482">
        <v>469.5</v>
      </c>
      <c r="R482">
        <v>626</v>
      </c>
      <c r="S482">
        <v>143</v>
      </c>
      <c r="T482">
        <v>264</v>
      </c>
      <c r="U482" s="4"/>
    </row>
    <row r="483" spans="11:21" x14ac:dyDescent="0.25">
      <c r="K483" s="4"/>
      <c r="L483">
        <v>490</v>
      </c>
      <c r="M483">
        <v>356</v>
      </c>
      <c r="N483">
        <v>267</v>
      </c>
      <c r="O483">
        <v>178</v>
      </c>
      <c r="P483">
        <v>119</v>
      </c>
      <c r="Q483">
        <v>534</v>
      </c>
      <c r="R483">
        <v>712</v>
      </c>
      <c r="S483">
        <v>150</v>
      </c>
      <c r="T483">
        <v>279</v>
      </c>
      <c r="U483" s="4"/>
    </row>
    <row r="484" spans="11:21" x14ac:dyDescent="0.25">
      <c r="K484" s="4"/>
      <c r="L484">
        <v>491</v>
      </c>
      <c r="M484">
        <v>356</v>
      </c>
      <c r="N484">
        <v>267</v>
      </c>
      <c r="O484">
        <v>178</v>
      </c>
      <c r="P484">
        <v>119</v>
      </c>
      <c r="Q484">
        <v>534</v>
      </c>
      <c r="R484">
        <v>712</v>
      </c>
      <c r="S484">
        <v>150</v>
      </c>
      <c r="T484">
        <v>279</v>
      </c>
      <c r="U484" s="4"/>
    </row>
    <row r="485" spans="11:21" x14ac:dyDescent="0.25">
      <c r="K485" s="4"/>
      <c r="L485">
        <v>492</v>
      </c>
      <c r="M485">
        <v>356</v>
      </c>
      <c r="N485">
        <v>267</v>
      </c>
      <c r="O485">
        <v>178</v>
      </c>
      <c r="P485">
        <v>119</v>
      </c>
      <c r="Q485">
        <v>534</v>
      </c>
      <c r="R485">
        <v>712</v>
      </c>
      <c r="S485">
        <v>150</v>
      </c>
      <c r="T485">
        <v>279</v>
      </c>
      <c r="U485" s="4"/>
    </row>
    <row r="486" spans="11:21" x14ac:dyDescent="0.25">
      <c r="K486" s="4"/>
      <c r="L486">
        <v>493</v>
      </c>
      <c r="M486">
        <v>356</v>
      </c>
      <c r="N486">
        <v>267</v>
      </c>
      <c r="O486">
        <v>178</v>
      </c>
      <c r="P486">
        <v>119</v>
      </c>
      <c r="Q486">
        <v>534</v>
      </c>
      <c r="R486">
        <v>712</v>
      </c>
      <c r="S486">
        <v>150</v>
      </c>
      <c r="T486">
        <v>279</v>
      </c>
      <c r="U486" s="4"/>
    </row>
    <row r="487" spans="11:21" x14ac:dyDescent="0.25">
      <c r="K487" s="4"/>
      <c r="L487">
        <v>494</v>
      </c>
      <c r="M487">
        <v>356</v>
      </c>
      <c r="N487">
        <v>267</v>
      </c>
      <c r="O487">
        <v>178</v>
      </c>
      <c r="P487">
        <v>119</v>
      </c>
      <c r="Q487">
        <v>534</v>
      </c>
      <c r="R487">
        <v>712</v>
      </c>
      <c r="S487">
        <v>150</v>
      </c>
      <c r="T487">
        <v>279</v>
      </c>
      <c r="U487" s="4"/>
    </row>
    <row r="488" spans="11:21" x14ac:dyDescent="0.25">
      <c r="K488" s="4"/>
      <c r="L488">
        <v>495</v>
      </c>
      <c r="M488">
        <v>405.5</v>
      </c>
      <c r="N488">
        <v>304.5</v>
      </c>
      <c r="O488">
        <v>203</v>
      </c>
      <c r="P488">
        <v>135.5</v>
      </c>
      <c r="Q488">
        <v>608.5</v>
      </c>
      <c r="R488">
        <v>811</v>
      </c>
      <c r="S488">
        <v>157</v>
      </c>
      <c r="T488">
        <v>295</v>
      </c>
      <c r="U488" s="4"/>
    </row>
    <row r="489" spans="11:21" x14ac:dyDescent="0.25">
      <c r="K489" s="4"/>
      <c r="L489">
        <v>496</v>
      </c>
      <c r="M489">
        <v>405.5</v>
      </c>
      <c r="N489">
        <v>304.5</v>
      </c>
      <c r="O489">
        <v>203</v>
      </c>
      <c r="P489">
        <v>135.5</v>
      </c>
      <c r="Q489">
        <v>608.5</v>
      </c>
      <c r="R489">
        <v>811</v>
      </c>
      <c r="S489">
        <v>157</v>
      </c>
      <c r="T489">
        <v>295</v>
      </c>
      <c r="U489" s="4"/>
    </row>
    <row r="490" spans="11:21" x14ac:dyDescent="0.25">
      <c r="K490" s="4"/>
      <c r="L490">
        <v>497</v>
      </c>
      <c r="M490">
        <v>405.5</v>
      </c>
      <c r="N490">
        <v>304.5</v>
      </c>
      <c r="O490">
        <v>203</v>
      </c>
      <c r="P490">
        <v>135.5</v>
      </c>
      <c r="Q490">
        <v>608.5</v>
      </c>
      <c r="R490">
        <v>811</v>
      </c>
      <c r="S490">
        <v>157</v>
      </c>
      <c r="T490">
        <v>295</v>
      </c>
      <c r="U490" s="4"/>
    </row>
    <row r="491" spans="11:21" x14ac:dyDescent="0.25">
      <c r="K491" s="4"/>
      <c r="L491">
        <v>498</v>
      </c>
      <c r="M491">
        <v>405.5</v>
      </c>
      <c r="N491">
        <v>304.5</v>
      </c>
      <c r="O491">
        <v>203</v>
      </c>
      <c r="P491">
        <v>135.5</v>
      </c>
      <c r="Q491">
        <v>608.5</v>
      </c>
      <c r="R491">
        <v>811</v>
      </c>
      <c r="S491">
        <v>157</v>
      </c>
      <c r="T491">
        <v>295</v>
      </c>
      <c r="U491" s="4"/>
    </row>
    <row r="492" spans="11:21" x14ac:dyDescent="0.25">
      <c r="K492" s="4"/>
      <c r="L492">
        <v>499</v>
      </c>
      <c r="M492">
        <v>405.5</v>
      </c>
      <c r="N492">
        <v>304.5</v>
      </c>
      <c r="O492">
        <v>203</v>
      </c>
      <c r="P492">
        <v>135.5</v>
      </c>
      <c r="Q492">
        <v>608.5</v>
      </c>
      <c r="R492">
        <v>811</v>
      </c>
      <c r="S492">
        <v>157</v>
      </c>
      <c r="T492">
        <v>295</v>
      </c>
      <c r="U492" s="4"/>
    </row>
    <row r="493" spans="11:21" x14ac:dyDescent="0.25">
      <c r="K493" s="4"/>
      <c r="L493">
        <v>500</v>
      </c>
      <c r="M493">
        <v>462.5</v>
      </c>
      <c r="N493">
        <v>347</v>
      </c>
      <c r="O493">
        <v>231.5</v>
      </c>
      <c r="P493">
        <v>154.5</v>
      </c>
      <c r="Q493">
        <v>694</v>
      </c>
      <c r="R493">
        <v>925</v>
      </c>
      <c r="S493">
        <v>165</v>
      </c>
      <c r="T493">
        <v>312</v>
      </c>
      <c r="U493" s="4"/>
    </row>
    <row r="494" spans="11:21" x14ac:dyDescent="0.25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</sheetData>
  <mergeCells count="11">
    <mergeCell ref="C43:F43"/>
    <mergeCell ref="C1:F1"/>
    <mergeCell ref="H1:H2"/>
    <mergeCell ref="I1:I2"/>
    <mergeCell ref="J1:J2"/>
    <mergeCell ref="AA1:AB1"/>
    <mergeCell ref="M1:Q1"/>
    <mergeCell ref="R1:R2"/>
    <mergeCell ref="S1:S2"/>
    <mergeCell ref="T1:T2"/>
    <mergeCell ref="X1:X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Übersicht</vt:lpstr>
      <vt:lpstr>Interne Struktur</vt:lpstr>
      <vt:lpstr>Fortbewegung</vt:lpstr>
      <vt:lpstr>Kopf</vt:lpstr>
      <vt:lpstr>Panzerung</vt:lpstr>
      <vt:lpstr>Wärmetauscher</vt:lpstr>
      <vt:lpstr>Systeme_Industrie</vt:lpstr>
      <vt:lpstr>Waffen</vt:lpstr>
      <vt:lpstr>Tabellen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Markus</cp:lastModifiedBy>
  <cp:lastPrinted>2017-03-23T14:06:23Z</cp:lastPrinted>
  <dcterms:created xsi:type="dcterms:W3CDTF">2017-03-20T09:48:55Z</dcterms:created>
  <dcterms:modified xsi:type="dcterms:W3CDTF">2022-05-29T09:17:40Z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1d8130f6-01af-47b6-af52-9b09d33859b9</vt:lpwstr>
  </property>
</Properties>
</file>