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\\B-TECH3\soneras\RAD\"/>
    </mc:Choice>
  </mc:AlternateContent>
  <xr:revisionPtr revIDLastSave="0" documentId="13_ncr:1_{CEC28BF1-E64E-4009-A656-2D30A32BDFF0}" xr6:coauthVersionLast="47" xr6:coauthVersionMax="47" xr10:uidLastSave="{00000000-0000-0000-0000-000000000000}"/>
  <workbookProtection workbookAlgorithmName="SHA-512" workbookHashValue="wREwIhJBRWbqce00BAN8Tgrojsx5zdj4DErpYCrHR9KItneOwavN0chM2BeUhit8+FibnRmrzpx8N1C+SBXAew==" workbookSaltValue="W+TkCcqvAAtNCSyTIQtpVQ==" workbookSpinCount="100000" lockStructure="1"/>
  <bookViews>
    <workbookView xWindow="-120" yWindow="-120" windowWidth="29040" windowHeight="15840" xr2:uid="{00000000-000D-0000-FFFF-FFFF00000000}"/>
  </bookViews>
  <sheets>
    <sheet name="Feuil1" sheetId="1" r:id="rId1"/>
    <sheet name="Feuil2" sheetId="2" r:id="rId2"/>
    <sheet name="Feuil3" sheetId="3" r:id="rId3"/>
    <sheet name="Feuil4" sheetId="4" r:id="rId4"/>
    <sheet name="Feuil5" sheetId="5" r:id="rId5"/>
  </sheets>
  <externalReferences>
    <externalReference r:id="rId6"/>
  </externalReferences>
  <definedNames>
    <definedName name="_xlnm._FilterDatabase" localSheetId="0" hidden="1">Feuil1!$B$3:$AY$414</definedName>
    <definedName name="_xlnm._FilterDatabase" localSheetId="1" hidden="1">Feuil2!$B$1:$C$800</definedName>
    <definedName name="_xlnm._FilterDatabase" localSheetId="3" hidden="1">Feuil4!$E$2:$G$217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42" i="1" l="1"/>
  <c r="C342" i="1"/>
  <c r="E341" i="1"/>
  <c r="C341" i="1"/>
  <c r="E340" i="1"/>
  <c r="C340" i="1"/>
  <c r="E339" i="1"/>
  <c r="C339" i="1"/>
  <c r="E338" i="1"/>
  <c r="C338" i="1"/>
  <c r="E337" i="1"/>
  <c r="C337" i="1"/>
  <c r="E336" i="1"/>
  <c r="C336" i="1"/>
  <c r="E334" i="1"/>
  <c r="E335" i="1"/>
  <c r="C334" i="1"/>
  <c r="C335" i="1"/>
  <c r="E333" i="1"/>
  <c r="C333" i="1"/>
  <c r="E332" i="1"/>
  <c r="C332" i="1"/>
  <c r="E331" i="1"/>
  <c r="C331" i="1"/>
  <c r="E330" i="1"/>
  <c r="C330" i="1"/>
  <c r="E329" i="1"/>
  <c r="C329" i="1"/>
  <c r="E328" i="1"/>
  <c r="C328" i="1"/>
  <c r="E327" i="1"/>
  <c r="C327" i="1"/>
  <c r="E326" i="1"/>
  <c r="C326" i="1"/>
  <c r="AO338" i="1"/>
  <c r="AP338" i="1"/>
  <c r="AH338" i="1"/>
  <c r="AM338" i="1"/>
  <c r="AB338" i="1"/>
  <c r="AD338" i="1"/>
  <c r="AF338" i="1"/>
  <c r="AG338" i="1"/>
  <c r="AK338" i="1"/>
  <c r="AI338" i="1" l="1"/>
  <c r="E325" i="1"/>
  <c r="C325" i="1"/>
  <c r="E324" i="1"/>
  <c r="C324" i="1"/>
  <c r="E323" i="1"/>
  <c r="C323" i="1"/>
  <c r="E322" i="1"/>
  <c r="C322" i="1"/>
  <c r="E321" i="1"/>
  <c r="C321" i="1"/>
  <c r="AA321" i="1"/>
  <c r="AB321" i="1"/>
  <c r="AC321" i="1"/>
  <c r="AD321" i="1"/>
  <c r="AE321" i="1"/>
  <c r="AF321" i="1"/>
  <c r="AG321" i="1"/>
  <c r="AH321" i="1"/>
  <c r="AM321" i="1" s="1"/>
  <c r="AJ321" i="1"/>
  <c r="AK321" i="1"/>
  <c r="AN321" i="1"/>
  <c r="AO321" i="1"/>
  <c r="AP321" i="1"/>
  <c r="AQ321" i="1"/>
  <c r="AR321" i="1"/>
  <c r="AS321" i="1"/>
  <c r="AU321" i="1"/>
  <c r="AX321" i="1" s="1"/>
  <c r="AY321" i="1" s="1"/>
  <c r="BC321" i="1" s="1"/>
  <c r="E320" i="1"/>
  <c r="C320" i="1"/>
  <c r="C318" i="1"/>
  <c r="C319" i="1"/>
  <c r="E319" i="1"/>
  <c r="AW321" i="1" l="1"/>
  <c r="AT321" i="1"/>
  <c r="AL321" i="1"/>
  <c r="BA321" i="1"/>
  <c r="AZ321" i="1"/>
  <c r="AI321" i="1"/>
  <c r="E318" i="1"/>
  <c r="C313" i="1" l="1"/>
  <c r="C314" i="1"/>
  <c r="C315" i="1"/>
  <c r="C316" i="1"/>
  <c r="C317" i="1"/>
  <c r="E311" i="1"/>
  <c r="E312" i="1"/>
  <c r="E313" i="1"/>
  <c r="E314" i="1"/>
  <c r="E315" i="1"/>
  <c r="E316" i="1"/>
  <c r="E317" i="1"/>
  <c r="C312" i="1"/>
  <c r="Z312" i="1"/>
  <c r="C311" i="1"/>
  <c r="Z311" i="1" l="1"/>
  <c r="C310" i="1"/>
  <c r="E310" i="1"/>
  <c r="Z310" i="1"/>
  <c r="C301" i="1" l="1"/>
  <c r="C302" i="1"/>
  <c r="C303" i="1"/>
  <c r="C304" i="1"/>
  <c r="C305" i="1"/>
  <c r="C306" i="1"/>
  <c r="C307" i="1"/>
  <c r="C308" i="1"/>
  <c r="C309" i="1"/>
  <c r="AA292" i="1"/>
  <c r="AB292" i="1"/>
  <c r="AC292" i="1"/>
  <c r="AD292" i="1"/>
  <c r="AE292" i="1"/>
  <c r="AF292" i="1"/>
  <c r="AG292" i="1"/>
  <c r="AH292" i="1"/>
  <c r="AJ292" i="1"/>
  <c r="AK292" i="1"/>
  <c r="AM292" i="1"/>
  <c r="AO292" i="1"/>
  <c r="AP292" i="1"/>
  <c r="AQ292" i="1"/>
  <c r="AR292" i="1"/>
  <c r="AS292" i="1"/>
  <c r="AU292" i="1"/>
  <c r="AW292" i="1" s="1"/>
  <c r="AA293" i="1"/>
  <c r="AB293" i="1"/>
  <c r="AC293" i="1"/>
  <c r="AD293" i="1"/>
  <c r="AE293" i="1"/>
  <c r="AF293" i="1"/>
  <c r="AG293" i="1"/>
  <c r="AH293" i="1"/>
  <c r="AM293" i="1" s="1"/>
  <c r="AJ293" i="1"/>
  <c r="AK293" i="1"/>
  <c r="AO293" i="1"/>
  <c r="AP293" i="1"/>
  <c r="AQ293" i="1"/>
  <c r="AR293" i="1"/>
  <c r="AS293" i="1"/>
  <c r="AU293" i="1"/>
  <c r="AW293" i="1" s="1"/>
  <c r="AA294" i="1"/>
  <c r="AB294" i="1"/>
  <c r="AC294" i="1"/>
  <c r="AD294" i="1"/>
  <c r="AE294" i="1"/>
  <c r="AF294" i="1"/>
  <c r="AG294" i="1"/>
  <c r="AH294" i="1"/>
  <c r="AM294" i="1" s="1"/>
  <c r="AJ294" i="1"/>
  <c r="AK294" i="1"/>
  <c r="AO294" i="1"/>
  <c r="AP294" i="1"/>
  <c r="AQ294" i="1"/>
  <c r="AR294" i="1"/>
  <c r="AS294" i="1"/>
  <c r="AU294" i="1"/>
  <c r="BA294" i="1" s="1"/>
  <c r="AA295" i="1"/>
  <c r="AB295" i="1"/>
  <c r="AC295" i="1"/>
  <c r="AD295" i="1"/>
  <c r="AE295" i="1"/>
  <c r="AF295" i="1"/>
  <c r="AG295" i="1"/>
  <c r="AH295" i="1"/>
  <c r="AJ295" i="1"/>
  <c r="AK295" i="1"/>
  <c r="AM295" i="1"/>
  <c r="AO295" i="1"/>
  <c r="AP295" i="1"/>
  <c r="AQ295" i="1"/>
  <c r="AR295" i="1"/>
  <c r="AS295" i="1"/>
  <c r="AU295" i="1"/>
  <c r="AW295" i="1" s="1"/>
  <c r="AA296" i="1"/>
  <c r="AB296" i="1"/>
  <c r="AC296" i="1"/>
  <c r="AD296" i="1"/>
  <c r="AE296" i="1"/>
  <c r="AF296" i="1"/>
  <c r="AG296" i="1"/>
  <c r="AH296" i="1"/>
  <c r="AJ296" i="1"/>
  <c r="AK296" i="1"/>
  <c r="AM296" i="1"/>
  <c r="AO296" i="1"/>
  <c r="AP296" i="1"/>
  <c r="AQ296" i="1"/>
  <c r="AR296" i="1"/>
  <c r="AS296" i="1"/>
  <c r="AU296" i="1"/>
  <c r="BA296" i="1" s="1"/>
  <c r="AA297" i="1"/>
  <c r="AB297" i="1"/>
  <c r="AC297" i="1"/>
  <c r="AD297" i="1"/>
  <c r="AE297" i="1"/>
  <c r="AF297" i="1"/>
  <c r="AG297" i="1"/>
  <c r="AH297" i="1"/>
  <c r="AJ297" i="1"/>
  <c r="AK297" i="1"/>
  <c r="AM297" i="1"/>
  <c r="AO297" i="1"/>
  <c r="AP297" i="1"/>
  <c r="AQ297" i="1"/>
  <c r="AR297" i="1"/>
  <c r="AS297" i="1"/>
  <c r="AU297" i="1"/>
  <c r="BA297" i="1" s="1"/>
  <c r="AA298" i="1"/>
  <c r="AB298" i="1"/>
  <c r="AC298" i="1"/>
  <c r="AD298" i="1"/>
  <c r="AE298" i="1"/>
  <c r="AF298" i="1"/>
  <c r="AG298" i="1"/>
  <c r="AH298" i="1"/>
  <c r="AJ298" i="1"/>
  <c r="AK298" i="1"/>
  <c r="AM298" i="1"/>
  <c r="AO298" i="1"/>
  <c r="AP298" i="1"/>
  <c r="AQ298" i="1"/>
  <c r="AR298" i="1"/>
  <c r="AS298" i="1"/>
  <c r="AU298" i="1"/>
  <c r="AW298" i="1" s="1"/>
  <c r="AA299" i="1"/>
  <c r="AB299" i="1"/>
  <c r="AC299" i="1"/>
  <c r="AD299" i="1"/>
  <c r="AE299" i="1"/>
  <c r="AF299" i="1"/>
  <c r="AG299" i="1"/>
  <c r="AH299" i="1"/>
  <c r="AJ299" i="1"/>
  <c r="AK299" i="1"/>
  <c r="AM299" i="1"/>
  <c r="AO299" i="1"/>
  <c r="AP299" i="1"/>
  <c r="AQ299" i="1"/>
  <c r="AR299" i="1"/>
  <c r="AS299" i="1"/>
  <c r="AU299" i="1"/>
  <c r="AZ299" i="1" s="1"/>
  <c r="AA300" i="1"/>
  <c r="AB300" i="1"/>
  <c r="AC300" i="1"/>
  <c r="AD300" i="1"/>
  <c r="AE300" i="1"/>
  <c r="AF300" i="1"/>
  <c r="AG300" i="1"/>
  <c r="AH300" i="1"/>
  <c r="AJ300" i="1"/>
  <c r="AK300" i="1"/>
  <c r="AM300" i="1"/>
  <c r="AO300" i="1"/>
  <c r="AP300" i="1"/>
  <c r="AQ300" i="1"/>
  <c r="AR300" i="1"/>
  <c r="AS300" i="1"/>
  <c r="AU300" i="1"/>
  <c r="AZ300" i="1" s="1"/>
  <c r="AA301" i="1"/>
  <c r="AB301" i="1"/>
  <c r="AC301" i="1"/>
  <c r="AD301" i="1"/>
  <c r="AE301" i="1"/>
  <c r="AF301" i="1"/>
  <c r="AG301" i="1"/>
  <c r="AH301" i="1"/>
  <c r="AJ301" i="1"/>
  <c r="AK301" i="1"/>
  <c r="AM301" i="1"/>
  <c r="AO301" i="1"/>
  <c r="AP301" i="1"/>
  <c r="AQ301" i="1"/>
  <c r="AR301" i="1"/>
  <c r="AS301" i="1"/>
  <c r="AU301" i="1"/>
  <c r="AZ301" i="1" s="1"/>
  <c r="AA302" i="1"/>
  <c r="AB302" i="1"/>
  <c r="AC302" i="1"/>
  <c r="AD302" i="1"/>
  <c r="AE302" i="1"/>
  <c r="AF302" i="1"/>
  <c r="AG302" i="1"/>
  <c r="AH302" i="1"/>
  <c r="AJ302" i="1"/>
  <c r="AK302" i="1"/>
  <c r="AM302" i="1"/>
  <c r="AO302" i="1"/>
  <c r="AP302" i="1"/>
  <c r="AQ302" i="1"/>
  <c r="AR302" i="1"/>
  <c r="AS302" i="1"/>
  <c r="AU302" i="1"/>
  <c r="BA302" i="1" s="1"/>
  <c r="AA303" i="1"/>
  <c r="AB303" i="1"/>
  <c r="AC303" i="1"/>
  <c r="AD303" i="1"/>
  <c r="AE303" i="1"/>
  <c r="AF303" i="1"/>
  <c r="AG303" i="1"/>
  <c r="AH303" i="1"/>
  <c r="AM303" i="1" s="1"/>
  <c r="AJ303" i="1"/>
  <c r="AK303" i="1"/>
  <c r="AO303" i="1"/>
  <c r="AP303" i="1"/>
  <c r="AQ303" i="1"/>
  <c r="AR303" i="1"/>
  <c r="AS303" i="1"/>
  <c r="AU303" i="1"/>
  <c r="AZ303" i="1" s="1"/>
  <c r="AA304" i="1"/>
  <c r="AB304" i="1"/>
  <c r="AC304" i="1"/>
  <c r="AD304" i="1"/>
  <c r="AE304" i="1"/>
  <c r="AF304" i="1"/>
  <c r="AG304" i="1"/>
  <c r="AH304" i="1"/>
  <c r="AM304" i="1" s="1"/>
  <c r="AJ304" i="1"/>
  <c r="AK304" i="1"/>
  <c r="AO304" i="1"/>
  <c r="AP304" i="1"/>
  <c r="AQ304" i="1"/>
  <c r="AR304" i="1"/>
  <c r="AS304" i="1"/>
  <c r="AU304" i="1"/>
  <c r="AX304" i="1" s="1"/>
  <c r="AY304" i="1" s="1"/>
  <c r="BC304" i="1" s="1"/>
  <c r="AA305" i="1"/>
  <c r="AB305" i="1"/>
  <c r="AC305" i="1"/>
  <c r="AD305" i="1"/>
  <c r="AE305" i="1"/>
  <c r="AF305" i="1"/>
  <c r="AG305" i="1"/>
  <c r="AH305" i="1"/>
  <c r="AJ305" i="1"/>
  <c r="AK305" i="1"/>
  <c r="AM305" i="1"/>
  <c r="AO305" i="1"/>
  <c r="AP305" i="1"/>
  <c r="AQ305" i="1"/>
  <c r="AR305" i="1"/>
  <c r="AS305" i="1"/>
  <c r="AU305" i="1"/>
  <c r="AW305" i="1" s="1"/>
  <c r="AA306" i="1"/>
  <c r="AB306" i="1"/>
  <c r="AC306" i="1"/>
  <c r="AD306" i="1"/>
  <c r="AE306" i="1"/>
  <c r="AF306" i="1"/>
  <c r="AG306" i="1"/>
  <c r="AH306" i="1"/>
  <c r="AJ306" i="1"/>
  <c r="AK306" i="1"/>
  <c r="AM306" i="1"/>
  <c r="AO306" i="1"/>
  <c r="AP306" i="1"/>
  <c r="AQ306" i="1"/>
  <c r="AR306" i="1"/>
  <c r="AS306" i="1"/>
  <c r="AU306" i="1"/>
  <c r="AX306" i="1" s="1"/>
  <c r="AY306" i="1" s="1"/>
  <c r="BC306" i="1" s="1"/>
  <c r="AA307" i="1"/>
  <c r="AB307" i="1"/>
  <c r="AC307" i="1"/>
  <c r="AD307" i="1"/>
  <c r="AE307" i="1"/>
  <c r="AF307" i="1"/>
  <c r="AG307" i="1"/>
  <c r="AH307" i="1"/>
  <c r="AJ307" i="1"/>
  <c r="AK307" i="1"/>
  <c r="AM307" i="1"/>
  <c r="AO307" i="1"/>
  <c r="AP307" i="1"/>
  <c r="AQ307" i="1"/>
  <c r="AR307" i="1"/>
  <c r="AS307" i="1"/>
  <c r="AU307" i="1"/>
  <c r="AW307" i="1" s="1"/>
  <c r="AA308" i="1"/>
  <c r="AB308" i="1"/>
  <c r="AC308" i="1"/>
  <c r="AD308" i="1"/>
  <c r="AE308" i="1"/>
  <c r="AF308" i="1"/>
  <c r="AG308" i="1"/>
  <c r="AH308" i="1"/>
  <c r="AJ308" i="1"/>
  <c r="AK308" i="1"/>
  <c r="AM308" i="1"/>
  <c r="AO308" i="1"/>
  <c r="AP308" i="1"/>
  <c r="AQ308" i="1"/>
  <c r="AR308" i="1"/>
  <c r="AS308" i="1"/>
  <c r="AU308" i="1"/>
  <c r="AW308" i="1" s="1"/>
  <c r="AA309" i="1"/>
  <c r="AB309" i="1"/>
  <c r="AC309" i="1"/>
  <c r="AD309" i="1"/>
  <c r="AE309" i="1"/>
  <c r="AF309" i="1"/>
  <c r="AG309" i="1"/>
  <c r="AH309" i="1"/>
  <c r="AM309" i="1" s="1"/>
  <c r="AJ309" i="1"/>
  <c r="AK309" i="1"/>
  <c r="AO309" i="1"/>
  <c r="AP309" i="1"/>
  <c r="AQ309" i="1"/>
  <c r="AR309" i="1"/>
  <c r="AS309" i="1"/>
  <c r="AU309" i="1"/>
  <c r="AW309" i="1" s="1"/>
  <c r="AA310" i="1"/>
  <c r="AB310" i="1"/>
  <c r="AC310" i="1"/>
  <c r="AD310" i="1"/>
  <c r="AE310" i="1"/>
  <c r="AF310" i="1"/>
  <c r="AG310" i="1"/>
  <c r="AH310" i="1"/>
  <c r="AM310" i="1" s="1"/>
  <c r="AJ310" i="1"/>
  <c r="AK310" i="1"/>
  <c r="AN310" i="1"/>
  <c r="AO310" i="1"/>
  <c r="AP310" i="1"/>
  <c r="AQ310" i="1"/>
  <c r="AR310" i="1"/>
  <c r="AS310" i="1"/>
  <c r="AU310" i="1"/>
  <c r="AX310" i="1" s="1"/>
  <c r="AY310" i="1" s="1"/>
  <c r="BC310" i="1" s="1"/>
  <c r="AA311" i="1"/>
  <c r="AB311" i="1"/>
  <c r="AC311" i="1"/>
  <c r="AD311" i="1"/>
  <c r="AE311" i="1"/>
  <c r="AF311" i="1"/>
  <c r="AG311" i="1"/>
  <c r="AH311" i="1"/>
  <c r="AM311" i="1" s="1"/>
  <c r="AJ311" i="1"/>
  <c r="AK311" i="1"/>
  <c r="AN311" i="1"/>
  <c r="AO311" i="1"/>
  <c r="AP311" i="1"/>
  <c r="AQ311" i="1"/>
  <c r="AR311" i="1"/>
  <c r="AS311" i="1"/>
  <c r="AU311" i="1"/>
  <c r="AX311" i="1" s="1"/>
  <c r="AY311" i="1" s="1"/>
  <c r="BC311" i="1" s="1"/>
  <c r="AA312" i="1"/>
  <c r="AB312" i="1"/>
  <c r="AC312" i="1"/>
  <c r="AD312" i="1"/>
  <c r="AE312" i="1"/>
  <c r="AF312" i="1"/>
  <c r="AG312" i="1"/>
  <c r="AH312" i="1"/>
  <c r="AM312" i="1" s="1"/>
  <c r="AJ312" i="1"/>
  <c r="AK312" i="1"/>
  <c r="AN312" i="1"/>
  <c r="AO312" i="1"/>
  <c r="AP312" i="1"/>
  <c r="AQ312" i="1"/>
  <c r="AR312" i="1"/>
  <c r="AS312" i="1"/>
  <c r="AU312" i="1"/>
  <c r="BA312" i="1" s="1"/>
  <c r="AA313" i="1"/>
  <c r="AB313" i="1"/>
  <c r="AC313" i="1"/>
  <c r="AD313" i="1"/>
  <c r="AE313" i="1"/>
  <c r="AF313" i="1"/>
  <c r="AG313" i="1"/>
  <c r="AH313" i="1"/>
  <c r="AM313" i="1" s="1"/>
  <c r="AJ313" i="1"/>
  <c r="AK313" i="1"/>
  <c r="AN313" i="1"/>
  <c r="AO313" i="1"/>
  <c r="AP313" i="1"/>
  <c r="AQ313" i="1"/>
  <c r="AR313" i="1"/>
  <c r="AS313" i="1"/>
  <c r="AU313" i="1"/>
  <c r="BA313" i="1" s="1"/>
  <c r="AA314" i="1"/>
  <c r="AB314" i="1"/>
  <c r="AC314" i="1"/>
  <c r="AD314" i="1"/>
  <c r="AE314" i="1"/>
  <c r="AF314" i="1"/>
  <c r="AG314" i="1"/>
  <c r="AH314" i="1"/>
  <c r="AM314" i="1" s="1"/>
  <c r="AJ314" i="1"/>
  <c r="AK314" i="1"/>
  <c r="AN314" i="1"/>
  <c r="AO314" i="1"/>
  <c r="AP314" i="1"/>
  <c r="AQ314" i="1"/>
  <c r="AR314" i="1"/>
  <c r="AS314" i="1"/>
  <c r="AU314" i="1"/>
  <c r="AW314" i="1" s="1"/>
  <c r="AA315" i="1"/>
  <c r="AB315" i="1"/>
  <c r="AC315" i="1"/>
  <c r="AD315" i="1"/>
  <c r="AE315" i="1"/>
  <c r="AF315" i="1"/>
  <c r="AG315" i="1"/>
  <c r="AH315" i="1"/>
  <c r="AM315" i="1" s="1"/>
  <c r="AJ315" i="1"/>
  <c r="AK315" i="1"/>
  <c r="AN315" i="1"/>
  <c r="AO315" i="1"/>
  <c r="AP315" i="1"/>
  <c r="AQ315" i="1"/>
  <c r="AR315" i="1"/>
  <c r="AS315" i="1"/>
  <c r="AU315" i="1"/>
  <c r="AZ315" i="1" s="1"/>
  <c r="AA316" i="1"/>
  <c r="AB316" i="1"/>
  <c r="AC316" i="1"/>
  <c r="AD316" i="1"/>
  <c r="AE316" i="1"/>
  <c r="AF316" i="1"/>
  <c r="AG316" i="1"/>
  <c r="AH316" i="1"/>
  <c r="AM316" i="1" s="1"/>
  <c r="AJ316" i="1"/>
  <c r="AK316" i="1"/>
  <c r="AN316" i="1"/>
  <c r="AO316" i="1"/>
  <c r="AP316" i="1"/>
  <c r="AQ316" i="1"/>
  <c r="AR316" i="1"/>
  <c r="AS316" i="1"/>
  <c r="AU316" i="1"/>
  <c r="AZ316" i="1" s="1"/>
  <c r="AA317" i="1"/>
  <c r="AB317" i="1"/>
  <c r="AC317" i="1"/>
  <c r="AD317" i="1"/>
  <c r="AE317" i="1"/>
  <c r="AF317" i="1"/>
  <c r="AG317" i="1"/>
  <c r="AH317" i="1"/>
  <c r="AM317" i="1" s="1"/>
  <c r="AJ317" i="1"/>
  <c r="AK317" i="1"/>
  <c r="AN317" i="1"/>
  <c r="AO317" i="1"/>
  <c r="AP317" i="1"/>
  <c r="AQ317" i="1"/>
  <c r="AR317" i="1"/>
  <c r="AS317" i="1"/>
  <c r="AU317" i="1"/>
  <c r="AX317" i="1" s="1"/>
  <c r="AY317" i="1" s="1"/>
  <c r="BC317" i="1" s="1"/>
  <c r="AA318" i="1"/>
  <c r="AB318" i="1"/>
  <c r="AC318" i="1"/>
  <c r="AD318" i="1"/>
  <c r="AE318" i="1"/>
  <c r="AF318" i="1"/>
  <c r="AG318" i="1"/>
  <c r="AH318" i="1"/>
  <c r="AM318" i="1" s="1"/>
  <c r="AJ318" i="1"/>
  <c r="AK318" i="1"/>
  <c r="AN318" i="1"/>
  <c r="AO318" i="1"/>
  <c r="AP318" i="1"/>
  <c r="AQ318" i="1"/>
  <c r="AR318" i="1"/>
  <c r="AS318" i="1"/>
  <c r="AU318" i="1"/>
  <c r="BA318" i="1" s="1"/>
  <c r="AA319" i="1"/>
  <c r="AB319" i="1"/>
  <c r="AC319" i="1"/>
  <c r="AD319" i="1"/>
  <c r="AE319" i="1"/>
  <c r="AF319" i="1"/>
  <c r="AG319" i="1"/>
  <c r="AH319" i="1"/>
  <c r="AM319" i="1" s="1"/>
  <c r="AJ319" i="1"/>
  <c r="AK319" i="1"/>
  <c r="AN319" i="1"/>
  <c r="AO319" i="1"/>
  <c r="AP319" i="1"/>
  <c r="AQ319" i="1"/>
  <c r="AR319" i="1"/>
  <c r="AS319" i="1"/>
  <c r="AU319" i="1"/>
  <c r="AZ319" i="1" s="1"/>
  <c r="AA320" i="1"/>
  <c r="AB320" i="1"/>
  <c r="AC320" i="1"/>
  <c r="AD320" i="1"/>
  <c r="AE320" i="1"/>
  <c r="AF320" i="1"/>
  <c r="AG320" i="1"/>
  <c r="AH320" i="1"/>
  <c r="AM320" i="1" s="1"/>
  <c r="AJ320" i="1"/>
  <c r="AK320" i="1"/>
  <c r="AN320" i="1"/>
  <c r="AO320" i="1"/>
  <c r="AP320" i="1"/>
  <c r="AQ320" i="1"/>
  <c r="AR320" i="1"/>
  <c r="AS320" i="1"/>
  <c r="AU320" i="1"/>
  <c r="AX320" i="1" s="1"/>
  <c r="AY320" i="1" s="1"/>
  <c r="BC320" i="1" s="1"/>
  <c r="AA322" i="1"/>
  <c r="AB322" i="1"/>
  <c r="AC322" i="1"/>
  <c r="AD322" i="1"/>
  <c r="AE322" i="1"/>
  <c r="AF322" i="1"/>
  <c r="AG322" i="1"/>
  <c r="AH322" i="1"/>
  <c r="AM322" i="1" s="1"/>
  <c r="AJ322" i="1"/>
  <c r="AK322" i="1"/>
  <c r="AN322" i="1"/>
  <c r="AO322" i="1"/>
  <c r="AP322" i="1"/>
  <c r="AQ322" i="1"/>
  <c r="AR322" i="1"/>
  <c r="AS322" i="1"/>
  <c r="AU322" i="1"/>
  <c r="AX322" i="1" s="1"/>
  <c r="AY322" i="1" s="1"/>
  <c r="BC322" i="1" s="1"/>
  <c r="AA323" i="1"/>
  <c r="AB323" i="1"/>
  <c r="AC323" i="1"/>
  <c r="AD323" i="1"/>
  <c r="AE323" i="1"/>
  <c r="AF323" i="1"/>
  <c r="AG323" i="1"/>
  <c r="AH323" i="1"/>
  <c r="AM323" i="1" s="1"/>
  <c r="AJ323" i="1"/>
  <c r="AK323" i="1"/>
  <c r="AN323" i="1"/>
  <c r="AO323" i="1"/>
  <c r="AP323" i="1"/>
  <c r="AQ323" i="1"/>
  <c r="AR323" i="1"/>
  <c r="AS323" i="1"/>
  <c r="AU323" i="1"/>
  <c r="AW323" i="1" s="1"/>
  <c r="AA324" i="1"/>
  <c r="AB324" i="1"/>
  <c r="AC324" i="1"/>
  <c r="AD324" i="1"/>
  <c r="AE324" i="1"/>
  <c r="AF324" i="1"/>
  <c r="AG324" i="1"/>
  <c r="AH324" i="1"/>
  <c r="AM324" i="1" s="1"/>
  <c r="AJ324" i="1"/>
  <c r="AK324" i="1"/>
  <c r="AN324" i="1"/>
  <c r="AO324" i="1"/>
  <c r="AP324" i="1"/>
  <c r="AQ324" i="1"/>
  <c r="AR324" i="1"/>
  <c r="AS324" i="1"/>
  <c r="AU324" i="1"/>
  <c r="AW324" i="1" s="1"/>
  <c r="AA325" i="1"/>
  <c r="AB325" i="1"/>
  <c r="AC325" i="1"/>
  <c r="AD325" i="1"/>
  <c r="AE325" i="1"/>
  <c r="AF325" i="1"/>
  <c r="AG325" i="1"/>
  <c r="AH325" i="1"/>
  <c r="AM325" i="1" s="1"/>
  <c r="AJ325" i="1"/>
  <c r="AK325" i="1"/>
  <c r="AN325" i="1"/>
  <c r="AO325" i="1"/>
  <c r="AP325" i="1"/>
  <c r="AQ325" i="1"/>
  <c r="AR325" i="1"/>
  <c r="AS325" i="1"/>
  <c r="AU325" i="1"/>
  <c r="AW325" i="1" s="1"/>
  <c r="AA326" i="1"/>
  <c r="AB326" i="1"/>
  <c r="AC326" i="1"/>
  <c r="AD326" i="1"/>
  <c r="AE326" i="1"/>
  <c r="AF326" i="1"/>
  <c r="AG326" i="1"/>
  <c r="AH326" i="1"/>
  <c r="AM326" i="1" s="1"/>
  <c r="AJ326" i="1"/>
  <c r="AK326" i="1"/>
  <c r="AN326" i="1"/>
  <c r="AO326" i="1"/>
  <c r="AP326" i="1"/>
  <c r="AQ326" i="1"/>
  <c r="AR326" i="1"/>
  <c r="AS326" i="1"/>
  <c r="AU326" i="1"/>
  <c r="AW326" i="1" s="1"/>
  <c r="AA327" i="1"/>
  <c r="AB327" i="1"/>
  <c r="AC327" i="1"/>
  <c r="AD327" i="1"/>
  <c r="AE327" i="1"/>
  <c r="AF327" i="1"/>
  <c r="AG327" i="1"/>
  <c r="AH327" i="1"/>
  <c r="AM327" i="1" s="1"/>
  <c r="AJ327" i="1"/>
  <c r="AK327" i="1"/>
  <c r="AN327" i="1"/>
  <c r="AO327" i="1"/>
  <c r="AP327" i="1"/>
  <c r="AQ327" i="1"/>
  <c r="AR327" i="1"/>
  <c r="AS327" i="1"/>
  <c r="AU327" i="1"/>
  <c r="AW327" i="1" s="1"/>
  <c r="AA328" i="1"/>
  <c r="AB328" i="1"/>
  <c r="AC328" i="1"/>
  <c r="AD328" i="1"/>
  <c r="AE328" i="1"/>
  <c r="AF328" i="1"/>
  <c r="AG328" i="1"/>
  <c r="AH328" i="1"/>
  <c r="AM328" i="1" s="1"/>
  <c r="AJ328" i="1"/>
  <c r="AK328" i="1"/>
  <c r="AN328" i="1"/>
  <c r="AO328" i="1"/>
  <c r="AP328" i="1"/>
  <c r="AQ328" i="1"/>
  <c r="AR328" i="1"/>
  <c r="AS328" i="1"/>
  <c r="AU328" i="1"/>
  <c r="BA328" i="1" s="1"/>
  <c r="AA329" i="1"/>
  <c r="AB329" i="1"/>
  <c r="AC329" i="1"/>
  <c r="AD329" i="1"/>
  <c r="AE329" i="1"/>
  <c r="AF329" i="1"/>
  <c r="AG329" i="1"/>
  <c r="AH329" i="1"/>
  <c r="AM329" i="1" s="1"/>
  <c r="AJ329" i="1"/>
  <c r="AK329" i="1"/>
  <c r="AN329" i="1"/>
  <c r="AO329" i="1"/>
  <c r="AP329" i="1"/>
  <c r="AQ329" i="1"/>
  <c r="AR329" i="1"/>
  <c r="AS329" i="1"/>
  <c r="AU329" i="1"/>
  <c r="BA329" i="1" s="1"/>
  <c r="AA330" i="1"/>
  <c r="AB330" i="1"/>
  <c r="AC330" i="1"/>
  <c r="AD330" i="1"/>
  <c r="AE330" i="1"/>
  <c r="AF330" i="1"/>
  <c r="AG330" i="1"/>
  <c r="AH330" i="1"/>
  <c r="AM330" i="1" s="1"/>
  <c r="AJ330" i="1"/>
  <c r="AK330" i="1"/>
  <c r="AN330" i="1"/>
  <c r="AO330" i="1"/>
  <c r="AP330" i="1"/>
  <c r="AQ330" i="1"/>
  <c r="AR330" i="1"/>
  <c r="AS330" i="1"/>
  <c r="AU330" i="1"/>
  <c r="AW330" i="1" s="1"/>
  <c r="AA331" i="1"/>
  <c r="AB331" i="1"/>
  <c r="AC331" i="1"/>
  <c r="AD331" i="1"/>
  <c r="AE331" i="1"/>
  <c r="AF331" i="1"/>
  <c r="AG331" i="1"/>
  <c r="AH331" i="1"/>
  <c r="AM331" i="1" s="1"/>
  <c r="AJ331" i="1"/>
  <c r="AK331" i="1"/>
  <c r="AN331" i="1"/>
  <c r="AO331" i="1"/>
  <c r="AP331" i="1"/>
  <c r="AQ331" i="1"/>
  <c r="AR331" i="1"/>
  <c r="AS331" i="1"/>
  <c r="AU331" i="1"/>
  <c r="AZ331" i="1" s="1"/>
  <c r="AA332" i="1"/>
  <c r="AB332" i="1"/>
  <c r="AC332" i="1"/>
  <c r="AD332" i="1"/>
  <c r="AE332" i="1"/>
  <c r="AF332" i="1"/>
  <c r="AG332" i="1"/>
  <c r="AH332" i="1"/>
  <c r="AM332" i="1" s="1"/>
  <c r="AJ332" i="1"/>
  <c r="AK332" i="1"/>
  <c r="AN332" i="1"/>
  <c r="AO332" i="1"/>
  <c r="AP332" i="1"/>
  <c r="AQ332" i="1"/>
  <c r="AR332" i="1"/>
  <c r="AS332" i="1"/>
  <c r="AU332" i="1"/>
  <c r="AZ332" i="1" s="1"/>
  <c r="AA333" i="1"/>
  <c r="AB333" i="1"/>
  <c r="AC333" i="1"/>
  <c r="AD333" i="1"/>
  <c r="AE333" i="1"/>
  <c r="AF333" i="1"/>
  <c r="AG333" i="1"/>
  <c r="AH333" i="1"/>
  <c r="AM333" i="1" s="1"/>
  <c r="AJ333" i="1"/>
  <c r="AK333" i="1"/>
  <c r="AN333" i="1"/>
  <c r="AO333" i="1"/>
  <c r="AP333" i="1"/>
  <c r="AQ333" i="1"/>
  <c r="AR333" i="1"/>
  <c r="AS333" i="1"/>
  <c r="AU333" i="1"/>
  <c r="AZ333" i="1" s="1"/>
  <c r="AA334" i="1"/>
  <c r="AB334" i="1"/>
  <c r="AC334" i="1"/>
  <c r="AD334" i="1"/>
  <c r="AE334" i="1"/>
  <c r="AF334" i="1"/>
  <c r="AG334" i="1"/>
  <c r="AH334" i="1"/>
  <c r="AM334" i="1" s="1"/>
  <c r="AJ334" i="1"/>
  <c r="AK334" i="1"/>
  <c r="AN334" i="1"/>
  <c r="AO334" i="1"/>
  <c r="AP334" i="1"/>
  <c r="AQ334" i="1"/>
  <c r="AR334" i="1"/>
  <c r="AS334" i="1"/>
  <c r="AU334" i="1"/>
  <c r="BA334" i="1" s="1"/>
  <c r="AA335" i="1"/>
  <c r="AB335" i="1"/>
  <c r="AC335" i="1"/>
  <c r="AD335" i="1"/>
  <c r="AE335" i="1"/>
  <c r="AF335" i="1"/>
  <c r="AG335" i="1"/>
  <c r="AH335" i="1"/>
  <c r="AJ335" i="1"/>
  <c r="AK335" i="1"/>
  <c r="AM335" i="1"/>
  <c r="AN335" i="1"/>
  <c r="AO335" i="1"/>
  <c r="AP335" i="1"/>
  <c r="AQ335" i="1"/>
  <c r="AR335" i="1"/>
  <c r="AS335" i="1"/>
  <c r="AU335" i="1"/>
  <c r="AZ335" i="1" s="1"/>
  <c r="AA336" i="1"/>
  <c r="AB336" i="1"/>
  <c r="AC336" i="1"/>
  <c r="AD336" i="1"/>
  <c r="AE336" i="1"/>
  <c r="AF336" i="1"/>
  <c r="AG336" i="1"/>
  <c r="AH336" i="1"/>
  <c r="AJ336" i="1"/>
  <c r="AK336" i="1"/>
  <c r="AM336" i="1"/>
  <c r="AN336" i="1"/>
  <c r="AO336" i="1"/>
  <c r="AP336" i="1"/>
  <c r="AQ336" i="1"/>
  <c r="AR336" i="1"/>
  <c r="AS336" i="1"/>
  <c r="AU336" i="1"/>
  <c r="AX336" i="1" s="1"/>
  <c r="AY336" i="1" s="1"/>
  <c r="BC336" i="1" s="1"/>
  <c r="AA337" i="1"/>
  <c r="AB337" i="1"/>
  <c r="AC337" i="1"/>
  <c r="AD337" i="1"/>
  <c r="AE337" i="1"/>
  <c r="AF337" i="1"/>
  <c r="AG337" i="1"/>
  <c r="AH337" i="1"/>
  <c r="AJ337" i="1"/>
  <c r="AK337" i="1"/>
  <c r="AM337" i="1"/>
  <c r="AN337" i="1"/>
  <c r="AO337" i="1"/>
  <c r="AP337" i="1"/>
  <c r="AQ337" i="1"/>
  <c r="AR337" i="1"/>
  <c r="AS337" i="1"/>
  <c r="AU337" i="1"/>
  <c r="AW337" i="1" s="1"/>
  <c r="Z297" i="1"/>
  <c r="AN297" i="1" s="1"/>
  <c r="Z298" i="1"/>
  <c r="AN298" i="1" s="1"/>
  <c r="Z299" i="1"/>
  <c r="AN299" i="1" s="1"/>
  <c r="AL299" i="1" s="1"/>
  <c r="Z300" i="1"/>
  <c r="AN300" i="1" s="1"/>
  <c r="Z301" i="1"/>
  <c r="AN301" i="1" s="1"/>
  <c r="Z302" i="1"/>
  <c r="AN302" i="1" s="1"/>
  <c r="Z303" i="1"/>
  <c r="AN303" i="1" s="1"/>
  <c r="Z304" i="1"/>
  <c r="AN304" i="1" s="1"/>
  <c r="Z305" i="1"/>
  <c r="AN305" i="1" s="1"/>
  <c r="Z306" i="1"/>
  <c r="AN306" i="1" s="1"/>
  <c r="Z307" i="1"/>
  <c r="AN307" i="1" s="1"/>
  <c r="Z308" i="1"/>
  <c r="AN308" i="1" s="1"/>
  <c r="Z309" i="1"/>
  <c r="AN309" i="1" s="1"/>
  <c r="Z293" i="1"/>
  <c r="AN293" i="1" s="1"/>
  <c r="Z294" i="1"/>
  <c r="AN294" i="1" s="1"/>
  <c r="Z295" i="1"/>
  <c r="AN295" i="1" s="1"/>
  <c r="Z296" i="1"/>
  <c r="AN296" i="1" s="1"/>
  <c r="AL293" i="1" l="1"/>
  <c r="AL297" i="1"/>
  <c r="AL305" i="1"/>
  <c r="AI334" i="1"/>
  <c r="AX334" i="1"/>
  <c r="AY334" i="1" s="1"/>
  <c r="BC334" i="1" s="1"/>
  <c r="AW322" i="1"/>
  <c r="AL296" i="1"/>
  <c r="AX330" i="1"/>
  <c r="AY330" i="1" s="1"/>
  <c r="BC330" i="1" s="1"/>
  <c r="AI326" i="1"/>
  <c r="AI322" i="1"/>
  <c r="AT330" i="1"/>
  <c r="AI329" i="1"/>
  <c r="AL306" i="1"/>
  <c r="AW328" i="1"/>
  <c r="AT325" i="1"/>
  <c r="AI331" i="1"/>
  <c r="AT335" i="1"/>
  <c r="AX329" i="1"/>
  <c r="AY329" i="1" s="1"/>
  <c r="BC329" i="1" s="1"/>
  <c r="AZ320" i="1"/>
  <c r="AZ334" i="1"/>
  <c r="AW334" i="1"/>
  <c r="AX327" i="1"/>
  <c r="AY327" i="1" s="1"/>
  <c r="BC327" i="1" s="1"/>
  <c r="AI325" i="1"/>
  <c r="AW332" i="1"/>
  <c r="AW335" i="1"/>
  <c r="AZ328" i="1"/>
  <c r="AT308" i="1"/>
  <c r="AT317" i="1"/>
  <c r="AT328" i="1"/>
  <c r="AT300" i="1"/>
  <c r="BA330" i="1"/>
  <c r="BA327" i="1"/>
  <c r="AI327" i="1"/>
  <c r="AT333" i="1"/>
  <c r="AT322" i="1"/>
  <c r="BA336" i="1"/>
  <c r="AI336" i="1"/>
  <c r="AW333" i="1"/>
  <c r="AI333" i="1"/>
  <c r="AT332" i="1"/>
  <c r="AX328" i="1"/>
  <c r="AY328" i="1" s="1"/>
  <c r="BC328" i="1" s="1"/>
  <c r="AT326" i="1"/>
  <c r="AW329" i="1"/>
  <c r="AT327" i="1"/>
  <c r="AW320" i="1"/>
  <c r="AI320" i="1"/>
  <c r="AI318" i="1"/>
  <c r="AZ336" i="1"/>
  <c r="AL333" i="1"/>
  <c r="BA326" i="1"/>
  <c r="AT331" i="1"/>
  <c r="AW336" i="1"/>
  <c r="AZ326" i="1"/>
  <c r="AX326" i="1"/>
  <c r="AY326" i="1" s="1"/>
  <c r="BC326" i="1" s="1"/>
  <c r="AI337" i="1"/>
  <c r="AX333" i="1"/>
  <c r="AY333" i="1" s="1"/>
  <c r="BC333" i="1" s="1"/>
  <c r="AT329" i="1"/>
  <c r="AZ327" i="1"/>
  <c r="AT323" i="1"/>
  <c r="AW317" i="1"/>
  <c r="AT336" i="1"/>
  <c r="AI328" i="1"/>
  <c r="AT319" i="1"/>
  <c r="AT316" i="1"/>
  <c r="AL331" i="1"/>
  <c r="AT312" i="1"/>
  <c r="AT302" i="1"/>
  <c r="AL298" i="1"/>
  <c r="AL308" i="1"/>
  <c r="AX294" i="1"/>
  <c r="AY294" i="1" s="1"/>
  <c r="BC294" i="1" s="1"/>
  <c r="AT309" i="1"/>
  <c r="AX303" i="1"/>
  <c r="AY303" i="1" s="1"/>
  <c r="BC303" i="1" s="1"/>
  <c r="AX296" i="1"/>
  <c r="AY296" i="1" s="1"/>
  <c r="BC296" i="1" s="1"/>
  <c r="AW294" i="1"/>
  <c r="AL315" i="1"/>
  <c r="AX314" i="1"/>
  <c r="AY314" i="1" s="1"/>
  <c r="BC314" i="1" s="1"/>
  <c r="AI314" i="1"/>
  <c r="AL300" i="1"/>
  <c r="AT293" i="1"/>
  <c r="AL314" i="1"/>
  <c r="AL302" i="1"/>
  <c r="AI309" i="1"/>
  <c r="AI307" i="1"/>
  <c r="AT306" i="1"/>
  <c r="AT301" i="1"/>
  <c r="AL295" i="1"/>
  <c r="AX307" i="1"/>
  <c r="AY307" i="1" s="1"/>
  <c r="BC307" i="1" s="1"/>
  <c r="AL329" i="1"/>
  <c r="AL320" i="1"/>
  <c r="AI315" i="1"/>
  <c r="AT314" i="1"/>
  <c r="AL307" i="1"/>
  <c r="AZ292" i="1"/>
  <c r="AW313" i="1"/>
  <c r="AI323" i="1"/>
  <c r="AI319" i="1"/>
  <c r="AI324" i="1"/>
  <c r="AI317" i="1"/>
  <c r="AZ312" i="1"/>
  <c r="AI312" i="1"/>
  <c r="AL311" i="1"/>
  <c r="AL337" i="1"/>
  <c r="AL326" i="1"/>
  <c r="AI300" i="1"/>
  <c r="AI304" i="1"/>
  <c r="AT303" i="1"/>
  <c r="AW300" i="1"/>
  <c r="AL309" i="1"/>
  <c r="AI295" i="1"/>
  <c r="AX312" i="1"/>
  <c r="AY312" i="1" s="1"/>
  <c r="BC312" i="1" s="1"/>
  <c r="AI297" i="1"/>
  <c r="AT294" i="1"/>
  <c r="AL332" i="1"/>
  <c r="AW312" i="1"/>
  <c r="AZ297" i="1"/>
  <c r="AL316" i="1"/>
  <c r="AL303" i="1"/>
  <c r="AI313" i="1"/>
  <c r="AL325" i="1"/>
  <c r="AL318" i="1"/>
  <c r="AW301" i="1"/>
  <c r="AI301" i="1"/>
  <c r="AZ294" i="1"/>
  <c r="AT296" i="1"/>
  <c r="AZ313" i="1"/>
  <c r="AT311" i="1"/>
  <c r="AI302" i="1"/>
  <c r="BA295" i="1"/>
  <c r="AT292" i="1"/>
  <c r="AI299" i="1"/>
  <c r="AL327" i="1"/>
  <c r="AX313" i="1"/>
  <c r="AY313" i="1" s="1"/>
  <c r="BC313" i="1" s="1"/>
  <c r="AW306" i="1"/>
  <c r="AZ302" i="1"/>
  <c r="AX295" i="1"/>
  <c r="AY295" i="1" s="1"/>
  <c r="BC295" i="1" s="1"/>
  <c r="AL335" i="1"/>
  <c r="AL322" i="1"/>
  <c r="BA314" i="1"/>
  <c r="AT304" i="1"/>
  <c r="AX300" i="1"/>
  <c r="AY300" i="1" s="1"/>
  <c r="BC300" i="1" s="1"/>
  <c r="AZ296" i="1"/>
  <c r="AI303" i="1"/>
  <c r="AW296" i="1"/>
  <c r="AL336" i="1"/>
  <c r="AT313" i="1"/>
  <c r="AX301" i="1"/>
  <c r="AY301" i="1" s="1"/>
  <c r="BC301" i="1" s="1"/>
  <c r="AI310" i="1"/>
  <c r="AT310" i="1"/>
  <c r="AL310" i="1"/>
  <c r="AT318" i="1"/>
  <c r="AW311" i="1"/>
  <c r="AI311" i="1"/>
  <c r="AW310" i="1"/>
  <c r="AW302" i="1"/>
  <c r="AI330" i="1"/>
  <c r="AT324" i="1"/>
  <c r="BA315" i="1"/>
  <c r="BA307" i="1"/>
  <c r="AI306" i="1"/>
  <c r="AT305" i="1"/>
  <c r="AW303" i="1"/>
  <c r="AT299" i="1"/>
  <c r="AZ295" i="1"/>
  <c r="AI335" i="1"/>
  <c r="BA337" i="1"/>
  <c r="AL334" i="1"/>
  <c r="BA331" i="1"/>
  <c r="BA317" i="1"/>
  <c r="AL317" i="1"/>
  <c r="AX315" i="1"/>
  <c r="AY315" i="1" s="1"/>
  <c r="BC315" i="1" s="1"/>
  <c r="AZ307" i="1"/>
  <c r="AX297" i="1"/>
  <c r="AY297" i="1" s="1"/>
  <c r="BC297" i="1" s="1"/>
  <c r="AI294" i="1"/>
  <c r="AT334" i="1"/>
  <c r="BA333" i="1"/>
  <c r="AX331" i="1"/>
  <c r="AY331" i="1" s="1"/>
  <c r="BC331" i="1" s="1"/>
  <c r="AL324" i="1"/>
  <c r="AT320" i="1"/>
  <c r="AZ317" i="1"/>
  <c r="AX316" i="1"/>
  <c r="AY316" i="1" s="1"/>
  <c r="BC316" i="1" s="1"/>
  <c r="AW315" i="1"/>
  <c r="BA308" i="1"/>
  <c r="BA304" i="1"/>
  <c r="AW297" i="1"/>
  <c r="AX332" i="1"/>
  <c r="AY332" i="1" s="1"/>
  <c r="BC332" i="1" s="1"/>
  <c r="AW331" i="1"/>
  <c r="AL323" i="1"/>
  <c r="AL319" i="1"/>
  <c r="AZ318" i="1"/>
  <c r="AW316" i="1"/>
  <c r="AZ308" i="1"/>
  <c r="AZ304" i="1"/>
  <c r="AL304" i="1"/>
  <c r="BA298" i="1"/>
  <c r="AI296" i="1"/>
  <c r="BA323" i="1"/>
  <c r="AX318" i="1"/>
  <c r="AY318" i="1" s="1"/>
  <c r="BC318" i="1" s="1"/>
  <c r="AL313" i="1"/>
  <c r="AX308" i="1"/>
  <c r="AY308" i="1" s="1"/>
  <c r="BC308" i="1" s="1"/>
  <c r="AI308" i="1"/>
  <c r="AW304" i="1"/>
  <c r="AX298" i="1"/>
  <c r="AY298" i="1" s="1"/>
  <c r="BC298" i="1" s="1"/>
  <c r="AI298" i="1"/>
  <c r="BA292" i="1"/>
  <c r="BA324" i="1"/>
  <c r="AZ323" i="1"/>
  <c r="AW318" i="1"/>
  <c r="AI316" i="1"/>
  <c r="AL312" i="1"/>
  <c r="BA299" i="1"/>
  <c r="AZ324" i="1"/>
  <c r="AX319" i="1"/>
  <c r="AY319" i="1" s="1"/>
  <c r="BC319" i="1" s="1"/>
  <c r="BA311" i="1"/>
  <c r="BA310" i="1"/>
  <c r="AT307" i="1"/>
  <c r="BA301" i="1"/>
  <c r="AL301" i="1"/>
  <c r="AX299" i="1"/>
  <c r="AY299" i="1" s="1"/>
  <c r="BC299" i="1" s="1"/>
  <c r="AT295" i="1"/>
  <c r="AX292" i="1"/>
  <c r="AY292" i="1" s="1"/>
  <c r="BC292" i="1" s="1"/>
  <c r="AI292" i="1"/>
  <c r="AT337" i="1"/>
  <c r="AI332" i="1"/>
  <c r="AX335" i="1"/>
  <c r="AY335" i="1" s="1"/>
  <c r="BC335" i="1" s="1"/>
  <c r="AL330" i="1"/>
  <c r="AZ329" i="1"/>
  <c r="AL328" i="1"/>
  <c r="AX324" i="1"/>
  <c r="AY324" i="1" s="1"/>
  <c r="BC324" i="1" s="1"/>
  <c r="AX323" i="1"/>
  <c r="AY323" i="1" s="1"/>
  <c r="BC323" i="1" s="1"/>
  <c r="BA320" i="1"/>
  <c r="AW319" i="1"/>
  <c r="AT315" i="1"/>
  <c r="AZ311" i="1"/>
  <c r="AZ310" i="1"/>
  <c r="BA305" i="1"/>
  <c r="AI305" i="1"/>
  <c r="AW299" i="1"/>
  <c r="AT297" i="1"/>
  <c r="AX302" i="1"/>
  <c r="AY302" i="1" s="1"/>
  <c r="BC302" i="1" s="1"/>
  <c r="AT298" i="1"/>
  <c r="AI293" i="1"/>
  <c r="AL294" i="1"/>
  <c r="AZ330" i="1"/>
  <c r="AZ314" i="1"/>
  <c r="AZ298" i="1"/>
  <c r="AZ337" i="1"/>
  <c r="AZ305" i="1"/>
  <c r="AX337" i="1"/>
  <c r="AY337" i="1" s="1"/>
  <c r="BC337" i="1" s="1"/>
  <c r="AX305" i="1"/>
  <c r="AY305" i="1" s="1"/>
  <c r="BC305" i="1" s="1"/>
  <c r="BA325" i="1"/>
  <c r="BA309" i="1"/>
  <c r="BA293" i="1"/>
  <c r="AZ325" i="1"/>
  <c r="BA322" i="1"/>
  <c r="AZ309" i="1"/>
  <c r="BA306" i="1"/>
  <c r="AZ293" i="1"/>
  <c r="BA335" i="1"/>
  <c r="AZ322" i="1"/>
  <c r="BA319" i="1"/>
  <c r="AZ306" i="1"/>
  <c r="BA303" i="1"/>
  <c r="BA332" i="1"/>
  <c r="AX325" i="1"/>
  <c r="AY325" i="1" s="1"/>
  <c r="BC325" i="1" s="1"/>
  <c r="BA316" i="1"/>
  <c r="AX309" i="1"/>
  <c r="AY309" i="1" s="1"/>
  <c r="BC309" i="1" s="1"/>
  <c r="BA300" i="1"/>
  <c r="AX293" i="1"/>
  <c r="AY293" i="1" s="1"/>
  <c r="BC293" i="1" s="1"/>
  <c r="C300" i="1" l="1"/>
  <c r="E295" i="1" l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A294" i="1"/>
  <c r="E294" i="1" s="1"/>
  <c r="Z292" i="1" l="1"/>
  <c r="AN292" i="1" s="1"/>
  <c r="AL292" i="1" s="1"/>
  <c r="AB278" i="1" l="1"/>
  <c r="Z276" i="1"/>
  <c r="AN276" i="1" s="1"/>
  <c r="AA276" i="1"/>
  <c r="AB276" i="1"/>
  <c r="AC276" i="1"/>
  <c r="AD276" i="1"/>
  <c r="AE276" i="1"/>
  <c r="AF276" i="1"/>
  <c r="AG276" i="1"/>
  <c r="AH276" i="1"/>
  <c r="AJ276" i="1"/>
  <c r="AK276" i="1"/>
  <c r="AM276" i="1"/>
  <c r="AO276" i="1"/>
  <c r="AP276" i="1"/>
  <c r="AQ276" i="1"/>
  <c r="AR276" i="1"/>
  <c r="AS276" i="1"/>
  <c r="AU276" i="1"/>
  <c r="AW276" i="1" s="1"/>
  <c r="Z277" i="1"/>
  <c r="AN277" i="1" s="1"/>
  <c r="AA277" i="1"/>
  <c r="AB277" i="1"/>
  <c r="AC277" i="1"/>
  <c r="AD277" i="1"/>
  <c r="AE277" i="1"/>
  <c r="AF277" i="1"/>
  <c r="AG277" i="1"/>
  <c r="AH277" i="1"/>
  <c r="AJ277" i="1"/>
  <c r="AK277" i="1"/>
  <c r="AM277" i="1"/>
  <c r="AO277" i="1"/>
  <c r="AP277" i="1"/>
  <c r="AQ277" i="1"/>
  <c r="AR277" i="1"/>
  <c r="AS277" i="1"/>
  <c r="AU277" i="1"/>
  <c r="AX277" i="1" s="1"/>
  <c r="AY277" i="1" s="1"/>
  <c r="BC277" i="1" s="1"/>
  <c r="Z278" i="1"/>
  <c r="AU278" i="1"/>
  <c r="Z279" i="1"/>
  <c r="AN279" i="1" s="1"/>
  <c r="AA279" i="1"/>
  <c r="AB279" i="1"/>
  <c r="AC279" i="1"/>
  <c r="AD279" i="1"/>
  <c r="AE279" i="1"/>
  <c r="AF279" i="1"/>
  <c r="AG279" i="1"/>
  <c r="AH279" i="1"/>
  <c r="AJ279" i="1"/>
  <c r="AK279" i="1"/>
  <c r="AM279" i="1"/>
  <c r="AO279" i="1"/>
  <c r="AP279" i="1"/>
  <c r="AQ279" i="1"/>
  <c r="AR279" i="1"/>
  <c r="AS279" i="1"/>
  <c r="AU279" i="1"/>
  <c r="AX279" i="1" s="1"/>
  <c r="AY279" i="1" s="1"/>
  <c r="BC279" i="1" s="1"/>
  <c r="Z280" i="1"/>
  <c r="AN280" i="1" s="1"/>
  <c r="AA280" i="1"/>
  <c r="AB280" i="1"/>
  <c r="AC280" i="1"/>
  <c r="AD280" i="1"/>
  <c r="AE280" i="1"/>
  <c r="AF280" i="1"/>
  <c r="AG280" i="1"/>
  <c r="AH280" i="1"/>
  <c r="AM280" i="1" s="1"/>
  <c r="AJ280" i="1"/>
  <c r="AK280" i="1"/>
  <c r="AO280" i="1"/>
  <c r="AP280" i="1"/>
  <c r="AQ280" i="1"/>
  <c r="AR280" i="1"/>
  <c r="AS280" i="1"/>
  <c r="AU280" i="1"/>
  <c r="AX280" i="1" s="1"/>
  <c r="AY280" i="1" s="1"/>
  <c r="BC280" i="1" s="1"/>
  <c r="Z281" i="1"/>
  <c r="AN281" i="1" s="1"/>
  <c r="AA281" i="1"/>
  <c r="AB281" i="1"/>
  <c r="AC281" i="1"/>
  <c r="AD281" i="1"/>
  <c r="AE281" i="1"/>
  <c r="AF281" i="1"/>
  <c r="AG281" i="1"/>
  <c r="AH281" i="1"/>
  <c r="AJ281" i="1"/>
  <c r="AK281" i="1"/>
  <c r="AM281" i="1"/>
  <c r="AO281" i="1"/>
  <c r="AP281" i="1"/>
  <c r="AQ281" i="1"/>
  <c r="AR281" i="1"/>
  <c r="AS281" i="1"/>
  <c r="AU281" i="1"/>
  <c r="AX281" i="1" s="1"/>
  <c r="AY281" i="1" s="1"/>
  <c r="BC281" i="1" s="1"/>
  <c r="Z282" i="1"/>
  <c r="AN282" i="1" s="1"/>
  <c r="AA282" i="1"/>
  <c r="AB282" i="1"/>
  <c r="AC282" i="1"/>
  <c r="AD282" i="1"/>
  <c r="AE282" i="1"/>
  <c r="AF282" i="1"/>
  <c r="AG282" i="1"/>
  <c r="AH282" i="1"/>
  <c r="AJ282" i="1"/>
  <c r="AK282" i="1"/>
  <c r="AM282" i="1"/>
  <c r="AO282" i="1"/>
  <c r="AP282" i="1"/>
  <c r="AQ282" i="1"/>
  <c r="AR282" i="1"/>
  <c r="AS282" i="1"/>
  <c r="AU282" i="1"/>
  <c r="AX282" i="1" s="1"/>
  <c r="AY282" i="1" s="1"/>
  <c r="BC282" i="1" s="1"/>
  <c r="Z283" i="1"/>
  <c r="AN283" i="1" s="1"/>
  <c r="AA283" i="1"/>
  <c r="AB283" i="1"/>
  <c r="AC283" i="1"/>
  <c r="AD283" i="1"/>
  <c r="AE283" i="1"/>
  <c r="AF283" i="1"/>
  <c r="AG283" i="1"/>
  <c r="AH283" i="1"/>
  <c r="AJ283" i="1"/>
  <c r="AK283" i="1"/>
  <c r="AM283" i="1"/>
  <c r="AO283" i="1"/>
  <c r="AP283" i="1"/>
  <c r="AQ283" i="1"/>
  <c r="AR283" i="1"/>
  <c r="AS283" i="1"/>
  <c r="AU283" i="1"/>
  <c r="BA283" i="1" s="1"/>
  <c r="Z284" i="1"/>
  <c r="AN284" i="1" s="1"/>
  <c r="AA284" i="1"/>
  <c r="AB284" i="1"/>
  <c r="AC284" i="1"/>
  <c r="AD284" i="1"/>
  <c r="AE284" i="1"/>
  <c r="AF284" i="1"/>
  <c r="AG284" i="1"/>
  <c r="AH284" i="1"/>
  <c r="AM284" i="1" s="1"/>
  <c r="AJ284" i="1"/>
  <c r="AK284" i="1"/>
  <c r="AO284" i="1"/>
  <c r="AP284" i="1"/>
  <c r="AQ284" i="1"/>
  <c r="AR284" i="1"/>
  <c r="AS284" i="1"/>
  <c r="AU284" i="1"/>
  <c r="AX284" i="1" s="1"/>
  <c r="AY284" i="1" s="1"/>
  <c r="BC284" i="1" s="1"/>
  <c r="Z285" i="1"/>
  <c r="AN285" i="1" s="1"/>
  <c r="AA285" i="1"/>
  <c r="AB285" i="1"/>
  <c r="AC285" i="1"/>
  <c r="AD285" i="1"/>
  <c r="AE285" i="1"/>
  <c r="AF285" i="1"/>
  <c r="AG285" i="1"/>
  <c r="AH285" i="1"/>
  <c r="AJ285" i="1"/>
  <c r="AK285" i="1"/>
  <c r="AM285" i="1"/>
  <c r="AO285" i="1"/>
  <c r="AP285" i="1"/>
  <c r="AQ285" i="1"/>
  <c r="AR285" i="1"/>
  <c r="AS285" i="1"/>
  <c r="AU285" i="1"/>
  <c r="AZ285" i="1" s="1"/>
  <c r="Z286" i="1"/>
  <c r="AN286" i="1" s="1"/>
  <c r="AA286" i="1"/>
  <c r="AB286" i="1"/>
  <c r="AC286" i="1"/>
  <c r="AD286" i="1"/>
  <c r="AE286" i="1"/>
  <c r="AF286" i="1"/>
  <c r="AG286" i="1"/>
  <c r="AH286" i="1"/>
  <c r="AJ286" i="1"/>
  <c r="AK286" i="1"/>
  <c r="AM286" i="1"/>
  <c r="AO286" i="1"/>
  <c r="AP286" i="1"/>
  <c r="AQ286" i="1"/>
  <c r="AR286" i="1"/>
  <c r="AS286" i="1"/>
  <c r="AU286" i="1"/>
  <c r="AW286" i="1" s="1"/>
  <c r="Z287" i="1"/>
  <c r="AN287" i="1" s="1"/>
  <c r="AA287" i="1"/>
  <c r="AB287" i="1"/>
  <c r="AC287" i="1"/>
  <c r="AD287" i="1"/>
  <c r="AE287" i="1"/>
  <c r="AF287" i="1"/>
  <c r="AG287" i="1"/>
  <c r="AH287" i="1"/>
  <c r="AJ287" i="1"/>
  <c r="AK287" i="1"/>
  <c r="AM287" i="1"/>
  <c r="AO287" i="1"/>
  <c r="AP287" i="1"/>
  <c r="AQ287" i="1"/>
  <c r="AR287" i="1"/>
  <c r="AS287" i="1"/>
  <c r="AU287" i="1"/>
  <c r="AX287" i="1" s="1"/>
  <c r="AY287" i="1" s="1"/>
  <c r="BC287" i="1" s="1"/>
  <c r="Z288" i="1"/>
  <c r="AN288" i="1" s="1"/>
  <c r="AA288" i="1"/>
  <c r="AB288" i="1"/>
  <c r="AC288" i="1"/>
  <c r="AD288" i="1"/>
  <c r="AE288" i="1"/>
  <c r="AF288" i="1"/>
  <c r="AG288" i="1"/>
  <c r="AH288" i="1"/>
  <c r="AJ288" i="1"/>
  <c r="AK288" i="1"/>
  <c r="AM288" i="1"/>
  <c r="AO288" i="1"/>
  <c r="AP288" i="1"/>
  <c r="AQ288" i="1"/>
  <c r="AR288" i="1"/>
  <c r="AS288" i="1"/>
  <c r="AU288" i="1"/>
  <c r="AZ288" i="1" s="1"/>
  <c r="Z289" i="1"/>
  <c r="AN289" i="1" s="1"/>
  <c r="AA289" i="1"/>
  <c r="AB289" i="1"/>
  <c r="AC289" i="1"/>
  <c r="AD289" i="1"/>
  <c r="AE289" i="1"/>
  <c r="AF289" i="1"/>
  <c r="AG289" i="1"/>
  <c r="AH289" i="1"/>
  <c r="AJ289" i="1"/>
  <c r="AK289" i="1"/>
  <c r="AM289" i="1"/>
  <c r="AO289" i="1"/>
  <c r="AP289" i="1"/>
  <c r="AQ289" i="1"/>
  <c r="AR289" i="1"/>
  <c r="AS289" i="1"/>
  <c r="AU289" i="1"/>
  <c r="AW289" i="1" s="1"/>
  <c r="Z290" i="1"/>
  <c r="AN290" i="1" s="1"/>
  <c r="AA290" i="1"/>
  <c r="AB290" i="1"/>
  <c r="AC290" i="1"/>
  <c r="AD290" i="1"/>
  <c r="AE290" i="1"/>
  <c r="AF290" i="1"/>
  <c r="AG290" i="1"/>
  <c r="AH290" i="1"/>
  <c r="AJ290" i="1"/>
  <c r="AK290" i="1"/>
  <c r="AM290" i="1"/>
  <c r="AO290" i="1"/>
  <c r="AP290" i="1"/>
  <c r="AQ290" i="1"/>
  <c r="AR290" i="1"/>
  <c r="AS290" i="1"/>
  <c r="AU290" i="1"/>
  <c r="AX290" i="1" s="1"/>
  <c r="AY290" i="1" s="1"/>
  <c r="BC290" i="1" s="1"/>
  <c r="Z291" i="1"/>
  <c r="AN291" i="1" s="1"/>
  <c r="AA291" i="1"/>
  <c r="AB291" i="1"/>
  <c r="AC291" i="1"/>
  <c r="AD291" i="1"/>
  <c r="AE291" i="1"/>
  <c r="AF291" i="1"/>
  <c r="AG291" i="1"/>
  <c r="AH291" i="1"/>
  <c r="AJ291" i="1"/>
  <c r="AK291" i="1"/>
  <c r="AM291" i="1"/>
  <c r="AO291" i="1"/>
  <c r="AP291" i="1"/>
  <c r="AQ291" i="1"/>
  <c r="AR291" i="1"/>
  <c r="AS291" i="1"/>
  <c r="AU291" i="1"/>
  <c r="AZ291" i="1" s="1"/>
  <c r="AL281" i="1" l="1"/>
  <c r="AZ276" i="1"/>
  <c r="AI277" i="1"/>
  <c r="AL276" i="1"/>
  <c r="AX285" i="1"/>
  <c r="AY285" i="1" s="1"/>
  <c r="BC285" i="1" s="1"/>
  <c r="AL286" i="1"/>
  <c r="AL279" i="1"/>
  <c r="AW285" i="1"/>
  <c r="AT276" i="1"/>
  <c r="BA285" i="1"/>
  <c r="AW287" i="1"/>
  <c r="AT282" i="1"/>
  <c r="AL284" i="1"/>
  <c r="AL291" i="1"/>
  <c r="AL288" i="1"/>
  <c r="AT277" i="1"/>
  <c r="AL289" i="1"/>
  <c r="AZ287" i="1"/>
  <c r="AT287" i="1"/>
  <c r="AL287" i="1"/>
  <c r="AX283" i="1"/>
  <c r="AY283" i="1" s="1"/>
  <c r="BC283" i="1" s="1"/>
  <c r="BA282" i="1"/>
  <c r="AT279" i="1"/>
  <c r="AT289" i="1"/>
  <c r="AL290" i="1"/>
  <c r="AL285" i="1"/>
  <c r="AL277" i="1"/>
  <c r="BA288" i="1"/>
  <c r="AI287" i="1"/>
  <c r="AT290" i="1"/>
  <c r="AZ286" i="1"/>
  <c r="AZ284" i="1"/>
  <c r="AT284" i="1"/>
  <c r="AT280" i="1"/>
  <c r="AI280" i="1"/>
  <c r="BA286" i="1"/>
  <c r="AI284" i="1"/>
  <c r="AL280" i="1"/>
  <c r="AX291" i="1"/>
  <c r="AY291" i="1" s="1"/>
  <c r="BC291" i="1" s="1"/>
  <c r="AT291" i="1"/>
  <c r="AX288" i="1"/>
  <c r="AY288" i="1" s="1"/>
  <c r="BC288" i="1" s="1"/>
  <c r="AT288" i="1"/>
  <c r="AW291" i="1"/>
  <c r="AW290" i="1"/>
  <c r="AI290" i="1"/>
  <c r="AW288" i="1"/>
  <c r="BA287" i="1"/>
  <c r="AX286" i="1"/>
  <c r="AY286" i="1" s="1"/>
  <c r="BC286" i="1" s="1"/>
  <c r="AW284" i="1"/>
  <c r="AI282" i="1"/>
  <c r="AL282" i="1"/>
  <c r="AI281" i="1"/>
  <c r="AW280" i="1"/>
  <c r="AI291" i="1"/>
  <c r="BA284" i="1"/>
  <c r="AZ283" i="1"/>
  <c r="AW282" i="1"/>
  <c r="AW283" i="1"/>
  <c r="AI283" i="1"/>
  <c r="AI276" i="1"/>
  <c r="BA279" i="1"/>
  <c r="BA277" i="1"/>
  <c r="BA289" i="1"/>
  <c r="AI286" i="1"/>
  <c r="AT283" i="1"/>
  <c r="BA280" i="1"/>
  <c r="AZ279" i="1"/>
  <c r="AI279" i="1"/>
  <c r="AZ277" i="1"/>
  <c r="AZ280" i="1"/>
  <c r="AW279" i="1"/>
  <c r="AW277" i="1"/>
  <c r="BA290" i="1"/>
  <c r="AZ290" i="1"/>
  <c r="AI288" i="1"/>
  <c r="AT285" i="1"/>
  <c r="BA281" i="1"/>
  <c r="AI285" i="1"/>
  <c r="AZ289" i="1"/>
  <c r="AX289" i="1"/>
  <c r="AY289" i="1" s="1"/>
  <c r="BC289" i="1" s="1"/>
  <c r="BA291" i="1"/>
  <c r="AI289" i="1"/>
  <c r="AT286" i="1"/>
  <c r="AZ281" i="1"/>
  <c r="AL283" i="1"/>
  <c r="AW281" i="1"/>
  <c r="AZ282" i="1"/>
  <c r="AT281" i="1"/>
  <c r="AX276" i="1"/>
  <c r="AY276" i="1" s="1"/>
  <c r="BC276" i="1" s="1"/>
  <c r="BA276" i="1"/>
  <c r="A291" i="1"/>
  <c r="E291" i="1" s="1"/>
  <c r="A288" i="1" l="1"/>
  <c r="A282" i="1" l="1"/>
  <c r="A286" i="1"/>
  <c r="A280" i="1" l="1"/>
  <c r="A209" i="1"/>
  <c r="A226" i="1"/>
  <c r="A228" i="1"/>
  <c r="A229" i="1"/>
  <c r="A246" i="1"/>
  <c r="A247" i="1"/>
  <c r="A258" i="1"/>
  <c r="Z264" i="1" l="1"/>
  <c r="AN264" i="1" s="1"/>
  <c r="AA264" i="1"/>
  <c r="AB264" i="1"/>
  <c r="AC264" i="1"/>
  <c r="AD264" i="1"/>
  <c r="AE264" i="1"/>
  <c r="AF264" i="1"/>
  <c r="AG264" i="1"/>
  <c r="AH264" i="1"/>
  <c r="AM264" i="1" s="1"/>
  <c r="AJ264" i="1"/>
  <c r="AK264" i="1"/>
  <c r="AO264" i="1"/>
  <c r="AP264" i="1"/>
  <c r="AQ264" i="1"/>
  <c r="AR264" i="1"/>
  <c r="AS264" i="1"/>
  <c r="AU264" i="1"/>
  <c r="AX264" i="1" s="1"/>
  <c r="AY264" i="1" s="1"/>
  <c r="BC264" i="1" s="1"/>
  <c r="Z265" i="1"/>
  <c r="AN265" i="1" s="1"/>
  <c r="AA265" i="1"/>
  <c r="AB265" i="1"/>
  <c r="AC265" i="1"/>
  <c r="AD265" i="1"/>
  <c r="AE265" i="1"/>
  <c r="AF265" i="1"/>
  <c r="AG265" i="1"/>
  <c r="AH265" i="1"/>
  <c r="AM265" i="1" s="1"/>
  <c r="AJ265" i="1"/>
  <c r="AK265" i="1"/>
  <c r="AO265" i="1"/>
  <c r="AP265" i="1"/>
  <c r="AQ265" i="1"/>
  <c r="AR265" i="1"/>
  <c r="AS265" i="1"/>
  <c r="AU265" i="1"/>
  <c r="AW265" i="1" s="1"/>
  <c r="Z266" i="1"/>
  <c r="AN266" i="1" s="1"/>
  <c r="AA266" i="1"/>
  <c r="AB266" i="1"/>
  <c r="AC266" i="1"/>
  <c r="AD266" i="1"/>
  <c r="AE266" i="1"/>
  <c r="AF266" i="1"/>
  <c r="AG266" i="1"/>
  <c r="AH266" i="1"/>
  <c r="AM266" i="1" s="1"/>
  <c r="AJ266" i="1"/>
  <c r="AK266" i="1"/>
  <c r="AO266" i="1"/>
  <c r="AP266" i="1"/>
  <c r="AQ266" i="1"/>
  <c r="AR266" i="1"/>
  <c r="AS266" i="1"/>
  <c r="AU266" i="1"/>
  <c r="AW266" i="1" s="1"/>
  <c r="Z267" i="1"/>
  <c r="AN267" i="1" s="1"/>
  <c r="AA267" i="1"/>
  <c r="AB267" i="1"/>
  <c r="AC267" i="1"/>
  <c r="AD267" i="1"/>
  <c r="AE267" i="1"/>
  <c r="AF267" i="1"/>
  <c r="AG267" i="1"/>
  <c r="AH267" i="1"/>
  <c r="AM267" i="1" s="1"/>
  <c r="AJ267" i="1"/>
  <c r="AK267" i="1"/>
  <c r="AO267" i="1"/>
  <c r="AP267" i="1"/>
  <c r="AQ267" i="1"/>
  <c r="AR267" i="1"/>
  <c r="AS267" i="1"/>
  <c r="AU267" i="1"/>
  <c r="AX267" i="1" s="1"/>
  <c r="AY267" i="1" s="1"/>
  <c r="BC267" i="1" s="1"/>
  <c r="Z268" i="1"/>
  <c r="AN268" i="1" s="1"/>
  <c r="AA268" i="1"/>
  <c r="AB268" i="1"/>
  <c r="AC268" i="1"/>
  <c r="AD268" i="1"/>
  <c r="AE268" i="1"/>
  <c r="AF268" i="1"/>
  <c r="AG268" i="1"/>
  <c r="AH268" i="1"/>
  <c r="AM268" i="1" s="1"/>
  <c r="AJ268" i="1"/>
  <c r="AK268" i="1"/>
  <c r="AO268" i="1"/>
  <c r="AP268" i="1"/>
  <c r="AQ268" i="1"/>
  <c r="AR268" i="1"/>
  <c r="AS268" i="1"/>
  <c r="AU268" i="1"/>
  <c r="AW268" i="1" s="1"/>
  <c r="Z269" i="1"/>
  <c r="AN269" i="1" s="1"/>
  <c r="AA269" i="1"/>
  <c r="AB269" i="1"/>
  <c r="AC269" i="1"/>
  <c r="AD269" i="1"/>
  <c r="AE269" i="1"/>
  <c r="AF269" i="1"/>
  <c r="AG269" i="1"/>
  <c r="AH269" i="1"/>
  <c r="AM269" i="1" s="1"/>
  <c r="AJ269" i="1"/>
  <c r="AK269" i="1"/>
  <c r="AO269" i="1"/>
  <c r="AP269" i="1"/>
  <c r="AQ269" i="1"/>
  <c r="AR269" i="1"/>
  <c r="AS269" i="1"/>
  <c r="AU269" i="1"/>
  <c r="AX269" i="1" s="1"/>
  <c r="AY269" i="1" s="1"/>
  <c r="BC269" i="1" s="1"/>
  <c r="Z270" i="1"/>
  <c r="AN270" i="1" s="1"/>
  <c r="AA270" i="1"/>
  <c r="AB270" i="1"/>
  <c r="AC270" i="1"/>
  <c r="AD270" i="1"/>
  <c r="AE270" i="1"/>
  <c r="AF270" i="1"/>
  <c r="AG270" i="1"/>
  <c r="AH270" i="1"/>
  <c r="AM270" i="1" s="1"/>
  <c r="AJ270" i="1"/>
  <c r="AK270" i="1"/>
  <c r="AO270" i="1"/>
  <c r="AP270" i="1"/>
  <c r="AQ270" i="1"/>
  <c r="AR270" i="1"/>
  <c r="AS270" i="1"/>
  <c r="AU270" i="1"/>
  <c r="AX270" i="1" s="1"/>
  <c r="AY270" i="1" s="1"/>
  <c r="BC270" i="1" s="1"/>
  <c r="Z271" i="1"/>
  <c r="AN271" i="1" s="1"/>
  <c r="AA271" i="1"/>
  <c r="AB271" i="1"/>
  <c r="AC271" i="1"/>
  <c r="AD271" i="1"/>
  <c r="AE271" i="1"/>
  <c r="AF271" i="1"/>
  <c r="AG271" i="1"/>
  <c r="AH271" i="1"/>
  <c r="AM271" i="1" s="1"/>
  <c r="AJ271" i="1"/>
  <c r="AK271" i="1"/>
  <c r="AO271" i="1"/>
  <c r="AP271" i="1"/>
  <c r="AQ271" i="1"/>
  <c r="AR271" i="1"/>
  <c r="AS271" i="1"/>
  <c r="AU271" i="1"/>
  <c r="AZ271" i="1" s="1"/>
  <c r="Z272" i="1"/>
  <c r="AN272" i="1" s="1"/>
  <c r="AA272" i="1"/>
  <c r="AB272" i="1"/>
  <c r="AC272" i="1"/>
  <c r="AD272" i="1"/>
  <c r="AE272" i="1"/>
  <c r="AF272" i="1"/>
  <c r="AG272" i="1"/>
  <c r="AH272" i="1"/>
  <c r="AM272" i="1" s="1"/>
  <c r="AJ272" i="1"/>
  <c r="AK272" i="1"/>
  <c r="AO272" i="1"/>
  <c r="AP272" i="1"/>
  <c r="AQ272" i="1"/>
  <c r="AR272" i="1"/>
  <c r="AS272" i="1"/>
  <c r="AU272" i="1"/>
  <c r="BA272" i="1" s="1"/>
  <c r="Z273" i="1"/>
  <c r="AN273" i="1" s="1"/>
  <c r="AA273" i="1"/>
  <c r="AB273" i="1"/>
  <c r="AC273" i="1"/>
  <c r="AD273" i="1"/>
  <c r="AE273" i="1"/>
  <c r="AF273" i="1"/>
  <c r="AG273" i="1"/>
  <c r="AH273" i="1"/>
  <c r="AM273" i="1" s="1"/>
  <c r="AJ273" i="1"/>
  <c r="AK273" i="1"/>
  <c r="AO273" i="1"/>
  <c r="AP273" i="1"/>
  <c r="AQ273" i="1"/>
  <c r="AR273" i="1"/>
  <c r="AS273" i="1"/>
  <c r="AU273" i="1"/>
  <c r="AW273" i="1" s="1"/>
  <c r="Z274" i="1"/>
  <c r="AN274" i="1" s="1"/>
  <c r="AA274" i="1"/>
  <c r="AB274" i="1"/>
  <c r="AC274" i="1"/>
  <c r="AD274" i="1"/>
  <c r="AE274" i="1"/>
  <c r="AF274" i="1"/>
  <c r="AG274" i="1"/>
  <c r="AH274" i="1"/>
  <c r="AM274" i="1" s="1"/>
  <c r="AJ274" i="1"/>
  <c r="AK274" i="1"/>
  <c r="AO274" i="1"/>
  <c r="AP274" i="1"/>
  <c r="AQ274" i="1"/>
  <c r="AR274" i="1"/>
  <c r="AS274" i="1"/>
  <c r="AU274" i="1"/>
  <c r="AX274" i="1" s="1"/>
  <c r="AY274" i="1" s="1"/>
  <c r="BC274" i="1" s="1"/>
  <c r="Z275" i="1"/>
  <c r="AN275" i="1" s="1"/>
  <c r="AA275" i="1"/>
  <c r="AB275" i="1"/>
  <c r="AC275" i="1"/>
  <c r="AD275" i="1"/>
  <c r="AE275" i="1"/>
  <c r="AF275" i="1"/>
  <c r="AG275" i="1"/>
  <c r="AH275" i="1"/>
  <c r="AM275" i="1" s="1"/>
  <c r="AJ275" i="1"/>
  <c r="AK275" i="1"/>
  <c r="AO275" i="1"/>
  <c r="AP275" i="1"/>
  <c r="AQ275" i="1"/>
  <c r="AR275" i="1"/>
  <c r="AS275" i="1"/>
  <c r="AU275" i="1"/>
  <c r="AW275" i="1" s="1"/>
  <c r="Z243" i="1"/>
  <c r="AN243" i="1" s="1"/>
  <c r="AA243" i="1"/>
  <c r="AB243" i="1"/>
  <c r="AC243" i="1"/>
  <c r="AD243" i="1"/>
  <c r="AE243" i="1"/>
  <c r="AF243" i="1"/>
  <c r="AG243" i="1"/>
  <c r="AH243" i="1"/>
  <c r="AJ243" i="1"/>
  <c r="AK243" i="1"/>
  <c r="AM243" i="1"/>
  <c r="AO243" i="1"/>
  <c r="AP243" i="1"/>
  <c r="AQ243" i="1"/>
  <c r="AR243" i="1"/>
  <c r="AS243" i="1"/>
  <c r="AU243" i="1"/>
  <c r="AW243" i="1" s="1"/>
  <c r="Z244" i="1"/>
  <c r="AN244" i="1" s="1"/>
  <c r="AA244" i="1"/>
  <c r="AB244" i="1"/>
  <c r="AC244" i="1"/>
  <c r="AD244" i="1"/>
  <c r="AE244" i="1"/>
  <c r="AF244" i="1"/>
  <c r="AG244" i="1"/>
  <c r="AH244" i="1"/>
  <c r="AJ244" i="1"/>
  <c r="AK244" i="1"/>
  <c r="AO244" i="1"/>
  <c r="AP244" i="1"/>
  <c r="AQ244" i="1"/>
  <c r="AR244" i="1"/>
  <c r="AS244" i="1"/>
  <c r="AU244" i="1"/>
  <c r="AW244" i="1" s="1"/>
  <c r="Z245" i="1"/>
  <c r="AN245" i="1" s="1"/>
  <c r="AA245" i="1"/>
  <c r="AB245" i="1"/>
  <c r="AC245" i="1"/>
  <c r="AD245" i="1"/>
  <c r="AE245" i="1"/>
  <c r="AF245" i="1"/>
  <c r="AG245" i="1"/>
  <c r="AH245" i="1"/>
  <c r="AJ245" i="1"/>
  <c r="AK245" i="1"/>
  <c r="AM245" i="1"/>
  <c r="AO245" i="1"/>
  <c r="AP245" i="1"/>
  <c r="AQ245" i="1"/>
  <c r="AR245" i="1"/>
  <c r="AS245" i="1"/>
  <c r="AU245" i="1"/>
  <c r="AW245" i="1" s="1"/>
  <c r="Z246" i="1"/>
  <c r="AN246" i="1" s="1"/>
  <c r="AA246" i="1"/>
  <c r="AB246" i="1"/>
  <c r="AC246" i="1"/>
  <c r="AD246" i="1"/>
  <c r="AE246" i="1"/>
  <c r="AF246" i="1"/>
  <c r="AG246" i="1"/>
  <c r="AH246" i="1"/>
  <c r="AJ246" i="1"/>
  <c r="AK246" i="1"/>
  <c r="AM246" i="1"/>
  <c r="AO246" i="1"/>
  <c r="AP246" i="1"/>
  <c r="AQ246" i="1"/>
  <c r="AR246" i="1"/>
  <c r="AS246" i="1"/>
  <c r="AU246" i="1"/>
  <c r="AW246" i="1" s="1"/>
  <c r="Z247" i="1"/>
  <c r="AN247" i="1" s="1"/>
  <c r="AA247" i="1"/>
  <c r="AB247" i="1"/>
  <c r="AC247" i="1"/>
  <c r="AD247" i="1"/>
  <c r="AE247" i="1"/>
  <c r="AF247" i="1"/>
  <c r="AG247" i="1"/>
  <c r="AH247" i="1"/>
  <c r="AJ247" i="1"/>
  <c r="AK247" i="1"/>
  <c r="AM247" i="1"/>
  <c r="AO247" i="1"/>
  <c r="AP247" i="1"/>
  <c r="AQ247" i="1"/>
  <c r="AR247" i="1"/>
  <c r="AS247" i="1"/>
  <c r="AU247" i="1"/>
  <c r="AW247" i="1" s="1"/>
  <c r="Z248" i="1"/>
  <c r="AN248" i="1" s="1"/>
  <c r="AA248" i="1"/>
  <c r="AB248" i="1"/>
  <c r="AC248" i="1"/>
  <c r="AD248" i="1"/>
  <c r="AE248" i="1"/>
  <c r="AF248" i="1"/>
  <c r="AG248" i="1"/>
  <c r="AH248" i="1"/>
  <c r="AJ248" i="1"/>
  <c r="AK248" i="1"/>
  <c r="AM248" i="1"/>
  <c r="AO248" i="1"/>
  <c r="AP248" i="1"/>
  <c r="AQ248" i="1"/>
  <c r="AR248" i="1"/>
  <c r="AS248" i="1"/>
  <c r="AU248" i="1"/>
  <c r="AW248" i="1" s="1"/>
  <c r="Z249" i="1"/>
  <c r="AN249" i="1" s="1"/>
  <c r="AA249" i="1"/>
  <c r="AB249" i="1"/>
  <c r="AC249" i="1"/>
  <c r="AD249" i="1"/>
  <c r="AE249" i="1"/>
  <c r="AF249" i="1"/>
  <c r="AG249" i="1"/>
  <c r="AH249" i="1"/>
  <c r="AJ249" i="1"/>
  <c r="AK249" i="1"/>
  <c r="AM249" i="1"/>
  <c r="AO249" i="1"/>
  <c r="AP249" i="1"/>
  <c r="AQ249" i="1"/>
  <c r="AR249" i="1"/>
  <c r="AS249" i="1"/>
  <c r="AU249" i="1"/>
  <c r="AW249" i="1" s="1"/>
  <c r="Z250" i="1"/>
  <c r="AN250" i="1" s="1"/>
  <c r="AA250" i="1"/>
  <c r="AB250" i="1"/>
  <c r="AC250" i="1"/>
  <c r="AD250" i="1"/>
  <c r="AE250" i="1"/>
  <c r="AF250" i="1"/>
  <c r="AG250" i="1"/>
  <c r="AH250" i="1"/>
  <c r="AJ250" i="1"/>
  <c r="AK250" i="1"/>
  <c r="AM250" i="1"/>
  <c r="AO250" i="1"/>
  <c r="AP250" i="1"/>
  <c r="AQ250" i="1"/>
  <c r="AR250" i="1"/>
  <c r="AS250" i="1"/>
  <c r="AU250" i="1"/>
  <c r="AW250" i="1" s="1"/>
  <c r="Z251" i="1"/>
  <c r="AN251" i="1" s="1"/>
  <c r="AA251" i="1"/>
  <c r="AB251" i="1"/>
  <c r="AC251" i="1"/>
  <c r="AD251" i="1"/>
  <c r="AE251" i="1"/>
  <c r="AF251" i="1"/>
  <c r="AG251" i="1"/>
  <c r="AH251" i="1"/>
  <c r="AJ251" i="1"/>
  <c r="AK251" i="1"/>
  <c r="AM251" i="1"/>
  <c r="AO251" i="1"/>
  <c r="AP251" i="1"/>
  <c r="AQ251" i="1"/>
  <c r="AR251" i="1"/>
  <c r="AS251" i="1"/>
  <c r="AU251" i="1"/>
  <c r="AW251" i="1" s="1"/>
  <c r="Z252" i="1"/>
  <c r="AN252" i="1" s="1"/>
  <c r="AA252" i="1"/>
  <c r="AB252" i="1"/>
  <c r="AC252" i="1"/>
  <c r="AD252" i="1"/>
  <c r="AE252" i="1"/>
  <c r="AF252" i="1"/>
  <c r="AG252" i="1"/>
  <c r="AH252" i="1"/>
  <c r="AJ252" i="1"/>
  <c r="AK252" i="1"/>
  <c r="AM252" i="1"/>
  <c r="AO252" i="1"/>
  <c r="AP252" i="1"/>
  <c r="AQ252" i="1"/>
  <c r="AR252" i="1"/>
  <c r="AS252" i="1"/>
  <c r="AU252" i="1"/>
  <c r="AW252" i="1" s="1"/>
  <c r="Z253" i="1"/>
  <c r="AN253" i="1" s="1"/>
  <c r="AA253" i="1"/>
  <c r="AB253" i="1"/>
  <c r="AC253" i="1"/>
  <c r="AD253" i="1"/>
  <c r="AE253" i="1"/>
  <c r="AF253" i="1"/>
  <c r="AG253" i="1"/>
  <c r="AH253" i="1"/>
  <c r="AJ253" i="1"/>
  <c r="AK253" i="1"/>
  <c r="AM253" i="1"/>
  <c r="AO253" i="1"/>
  <c r="AP253" i="1"/>
  <c r="AQ253" i="1"/>
  <c r="AR253" i="1"/>
  <c r="AS253" i="1"/>
  <c r="AU253" i="1"/>
  <c r="AW253" i="1" s="1"/>
  <c r="Z254" i="1"/>
  <c r="AN254" i="1" s="1"/>
  <c r="AA254" i="1"/>
  <c r="AB254" i="1"/>
  <c r="AC254" i="1"/>
  <c r="AD254" i="1"/>
  <c r="AE254" i="1"/>
  <c r="AF254" i="1"/>
  <c r="AG254" i="1"/>
  <c r="AH254" i="1"/>
  <c r="AJ254" i="1"/>
  <c r="AK254" i="1"/>
  <c r="AM254" i="1"/>
  <c r="AO254" i="1"/>
  <c r="AP254" i="1"/>
  <c r="AQ254" i="1"/>
  <c r="AR254" i="1"/>
  <c r="AS254" i="1"/>
  <c r="AU254" i="1"/>
  <c r="AW254" i="1" s="1"/>
  <c r="Z255" i="1"/>
  <c r="AN255" i="1" s="1"/>
  <c r="AA255" i="1"/>
  <c r="AB255" i="1"/>
  <c r="AC255" i="1"/>
  <c r="AD255" i="1"/>
  <c r="AE255" i="1"/>
  <c r="AF255" i="1"/>
  <c r="AG255" i="1"/>
  <c r="AH255" i="1"/>
  <c r="AJ255" i="1"/>
  <c r="AK255" i="1"/>
  <c r="AM255" i="1"/>
  <c r="AO255" i="1"/>
  <c r="AP255" i="1"/>
  <c r="AQ255" i="1"/>
  <c r="AR255" i="1"/>
  <c r="AS255" i="1"/>
  <c r="AU255" i="1"/>
  <c r="AW255" i="1" s="1"/>
  <c r="Z256" i="1"/>
  <c r="AN256" i="1" s="1"/>
  <c r="AA256" i="1"/>
  <c r="AB256" i="1"/>
  <c r="AC256" i="1"/>
  <c r="AD256" i="1"/>
  <c r="AE256" i="1"/>
  <c r="AF256" i="1"/>
  <c r="AG256" i="1"/>
  <c r="AH256" i="1"/>
  <c r="AJ256" i="1"/>
  <c r="AK256" i="1"/>
  <c r="AM256" i="1"/>
  <c r="AO256" i="1"/>
  <c r="AP256" i="1"/>
  <c r="AQ256" i="1"/>
  <c r="AR256" i="1"/>
  <c r="AS256" i="1"/>
  <c r="AU256" i="1"/>
  <c r="AW256" i="1" s="1"/>
  <c r="Z257" i="1"/>
  <c r="AN257" i="1" s="1"/>
  <c r="AA257" i="1"/>
  <c r="AB257" i="1"/>
  <c r="AC257" i="1"/>
  <c r="AD257" i="1"/>
  <c r="AE257" i="1"/>
  <c r="AF257" i="1"/>
  <c r="AG257" i="1"/>
  <c r="AH257" i="1"/>
  <c r="AJ257" i="1"/>
  <c r="AK257" i="1"/>
  <c r="AM257" i="1"/>
  <c r="AO257" i="1"/>
  <c r="AP257" i="1"/>
  <c r="AQ257" i="1"/>
  <c r="AR257" i="1"/>
  <c r="AS257" i="1"/>
  <c r="AU257" i="1"/>
  <c r="AW257" i="1" s="1"/>
  <c r="Z258" i="1"/>
  <c r="AN258" i="1" s="1"/>
  <c r="AA258" i="1"/>
  <c r="AB258" i="1"/>
  <c r="AC258" i="1"/>
  <c r="AD258" i="1"/>
  <c r="AE258" i="1"/>
  <c r="AF258" i="1"/>
  <c r="AG258" i="1"/>
  <c r="AH258" i="1"/>
  <c r="AJ258" i="1"/>
  <c r="AK258" i="1"/>
  <c r="AM258" i="1"/>
  <c r="AO258" i="1"/>
  <c r="AP258" i="1"/>
  <c r="AQ258" i="1"/>
  <c r="AR258" i="1"/>
  <c r="AS258" i="1"/>
  <c r="AU258" i="1"/>
  <c r="AX258" i="1" s="1"/>
  <c r="AY258" i="1" s="1"/>
  <c r="BC258" i="1" s="1"/>
  <c r="Z259" i="1"/>
  <c r="AN259" i="1" s="1"/>
  <c r="AA259" i="1"/>
  <c r="AB259" i="1"/>
  <c r="AC259" i="1"/>
  <c r="AD259" i="1"/>
  <c r="AE259" i="1"/>
  <c r="AF259" i="1"/>
  <c r="AG259" i="1"/>
  <c r="AH259" i="1"/>
  <c r="AM259" i="1" s="1"/>
  <c r="AJ259" i="1"/>
  <c r="AK259" i="1"/>
  <c r="AO259" i="1"/>
  <c r="AP259" i="1"/>
  <c r="AQ259" i="1"/>
  <c r="AR259" i="1"/>
  <c r="AS259" i="1"/>
  <c r="AU259" i="1"/>
  <c r="AW259" i="1" s="1"/>
  <c r="Z260" i="1"/>
  <c r="AN260" i="1" s="1"/>
  <c r="AA260" i="1"/>
  <c r="AB260" i="1"/>
  <c r="AC260" i="1"/>
  <c r="AD260" i="1"/>
  <c r="AE260" i="1"/>
  <c r="AF260" i="1"/>
  <c r="AG260" i="1"/>
  <c r="AH260" i="1"/>
  <c r="AM260" i="1" s="1"/>
  <c r="AJ260" i="1"/>
  <c r="AK260" i="1"/>
  <c r="AO260" i="1"/>
  <c r="AP260" i="1"/>
  <c r="AQ260" i="1"/>
  <c r="AR260" i="1"/>
  <c r="AS260" i="1"/>
  <c r="AU260" i="1"/>
  <c r="BA260" i="1" s="1"/>
  <c r="Z261" i="1"/>
  <c r="AN261" i="1" s="1"/>
  <c r="AA261" i="1"/>
  <c r="AB261" i="1"/>
  <c r="AC261" i="1"/>
  <c r="AD261" i="1"/>
  <c r="AE261" i="1"/>
  <c r="AF261" i="1"/>
  <c r="AG261" i="1"/>
  <c r="AH261" i="1"/>
  <c r="AM261" i="1" s="1"/>
  <c r="AJ261" i="1"/>
  <c r="AK261" i="1"/>
  <c r="AO261" i="1"/>
  <c r="AP261" i="1"/>
  <c r="AQ261" i="1"/>
  <c r="AR261" i="1"/>
  <c r="AS261" i="1"/>
  <c r="AU261" i="1"/>
  <c r="AW261" i="1" s="1"/>
  <c r="Z262" i="1"/>
  <c r="AN262" i="1" s="1"/>
  <c r="AA262" i="1"/>
  <c r="AB262" i="1"/>
  <c r="AC262" i="1"/>
  <c r="AD262" i="1"/>
  <c r="AE262" i="1"/>
  <c r="AF262" i="1"/>
  <c r="AG262" i="1"/>
  <c r="AH262" i="1"/>
  <c r="AM262" i="1" s="1"/>
  <c r="AJ262" i="1"/>
  <c r="AK262" i="1"/>
  <c r="AO262" i="1"/>
  <c r="AP262" i="1"/>
  <c r="AQ262" i="1"/>
  <c r="AR262" i="1"/>
  <c r="AS262" i="1"/>
  <c r="AU262" i="1"/>
  <c r="AX262" i="1" s="1"/>
  <c r="AY262" i="1" s="1"/>
  <c r="BC262" i="1" s="1"/>
  <c r="Z263" i="1"/>
  <c r="AN263" i="1" s="1"/>
  <c r="AA263" i="1"/>
  <c r="AB263" i="1"/>
  <c r="AC263" i="1"/>
  <c r="AD263" i="1"/>
  <c r="AE263" i="1"/>
  <c r="AF263" i="1"/>
  <c r="AG263" i="1"/>
  <c r="AH263" i="1"/>
  <c r="AM263" i="1" s="1"/>
  <c r="AJ263" i="1"/>
  <c r="AK263" i="1"/>
  <c r="AO263" i="1"/>
  <c r="AP263" i="1"/>
  <c r="AQ263" i="1"/>
  <c r="AR263" i="1"/>
  <c r="AS263" i="1"/>
  <c r="AU263" i="1"/>
  <c r="AX263" i="1" s="1"/>
  <c r="AY263" i="1" s="1"/>
  <c r="BC263" i="1" s="1"/>
  <c r="AZ249" i="1" l="1"/>
  <c r="AI266" i="1"/>
  <c r="AT261" i="1"/>
  <c r="AL254" i="1"/>
  <c r="AI259" i="1"/>
  <c r="AT243" i="1"/>
  <c r="AL248" i="1"/>
  <c r="AW258" i="1"/>
  <c r="AL258" i="1"/>
  <c r="AT252" i="1"/>
  <c r="AT246" i="1"/>
  <c r="AZ251" i="1"/>
  <c r="AT257" i="1"/>
  <c r="AT274" i="1"/>
  <c r="AZ260" i="1"/>
  <c r="AL263" i="1"/>
  <c r="AW262" i="1"/>
  <c r="AW260" i="1"/>
  <c r="AX254" i="1"/>
  <c r="AY254" i="1" s="1"/>
  <c r="BC254" i="1" s="1"/>
  <c r="AL247" i="1"/>
  <c r="AL245" i="1"/>
  <c r="AI263" i="1"/>
  <c r="AW263" i="1"/>
  <c r="AT249" i="1"/>
  <c r="AT247" i="1"/>
  <c r="AT245" i="1"/>
  <c r="BA261" i="1"/>
  <c r="AI247" i="1"/>
  <c r="AT263" i="1"/>
  <c r="BA262" i="1"/>
  <c r="AT248" i="1"/>
  <c r="AT244" i="1"/>
  <c r="AZ262" i="1"/>
  <c r="AW274" i="1"/>
  <c r="AT259" i="1"/>
  <c r="AT272" i="1"/>
  <c r="AI271" i="1"/>
  <c r="AL266" i="1"/>
  <c r="AZ263" i="1"/>
  <c r="AZ252" i="1"/>
  <c r="AI248" i="1"/>
  <c r="AW271" i="1"/>
  <c r="AW269" i="1"/>
  <c r="AZ265" i="1"/>
  <c r="AX260" i="1"/>
  <c r="AY260" i="1" s="1"/>
  <c r="BC260" i="1" s="1"/>
  <c r="AX253" i="1"/>
  <c r="AY253" i="1" s="1"/>
  <c r="BC253" i="1" s="1"/>
  <c r="AZ244" i="1"/>
  <c r="AL243" i="1"/>
  <c r="AI273" i="1"/>
  <c r="BA266" i="1"/>
  <c r="AT265" i="1"/>
  <c r="AZ256" i="1"/>
  <c r="AI269" i="1"/>
  <c r="AZ261" i="1"/>
  <c r="AX261" i="1"/>
  <c r="AY261" i="1" s="1"/>
  <c r="BC261" i="1" s="1"/>
  <c r="AI261" i="1"/>
  <c r="AZ264" i="1"/>
  <c r="AX256" i="1"/>
  <c r="AY256" i="1" s="1"/>
  <c r="BC256" i="1" s="1"/>
  <c r="AL255" i="1"/>
  <c r="AI254" i="1"/>
  <c r="AL246" i="1"/>
  <c r="AT273" i="1"/>
  <c r="AW267" i="1"/>
  <c r="AI267" i="1"/>
  <c r="AW264" i="1"/>
  <c r="AT251" i="1"/>
  <c r="AI250" i="1"/>
  <c r="AZ243" i="1"/>
  <c r="AI274" i="1"/>
  <c r="AT264" i="1"/>
  <c r="BA263" i="1"/>
  <c r="AL251" i="1"/>
  <c r="AI246" i="1"/>
  <c r="BA265" i="1"/>
  <c r="AL264" i="1"/>
  <c r="AL256" i="1"/>
  <c r="AI253" i="1"/>
  <c r="AT250" i="1"/>
  <c r="AT270" i="1"/>
  <c r="AL267" i="1"/>
  <c r="BA257" i="1"/>
  <c r="BA258" i="1"/>
  <c r="AZ257" i="1"/>
  <c r="AZ247" i="1"/>
  <c r="AL275" i="1"/>
  <c r="BA273" i="1"/>
  <c r="AZ272" i="1"/>
  <c r="AX271" i="1"/>
  <c r="AY271" i="1" s="1"/>
  <c r="BC271" i="1" s="1"/>
  <c r="AW270" i="1"/>
  <c r="AI270" i="1"/>
  <c r="AT267" i="1"/>
  <c r="AT260" i="1"/>
  <c r="AI256" i="1"/>
  <c r="BA259" i="1"/>
  <c r="AL261" i="1"/>
  <c r="AZ253" i="1"/>
  <c r="BA274" i="1"/>
  <c r="AZ273" i="1"/>
  <c r="AX272" i="1"/>
  <c r="AY272" i="1" s="1"/>
  <c r="BC272" i="1" s="1"/>
  <c r="AT268" i="1"/>
  <c r="AT254" i="1"/>
  <c r="AZ258" i="1"/>
  <c r="AZ259" i="1"/>
  <c r="AX257" i="1"/>
  <c r="AY257" i="1" s="1"/>
  <c r="BC257" i="1" s="1"/>
  <c r="AT262" i="1"/>
  <c r="AI258" i="1"/>
  <c r="AI257" i="1"/>
  <c r="AT255" i="1"/>
  <c r="AZ250" i="1"/>
  <c r="BA275" i="1"/>
  <c r="AZ274" i="1"/>
  <c r="AX273" i="1"/>
  <c r="AY273" i="1" s="1"/>
  <c r="BC273" i="1" s="1"/>
  <c r="AW272" i="1"/>
  <c r="AI272" i="1"/>
  <c r="AT269" i="1"/>
  <c r="BA264" i="1"/>
  <c r="AX259" i="1"/>
  <c r="AY259" i="1" s="1"/>
  <c r="BC259" i="1" s="1"/>
  <c r="AI245" i="1"/>
  <c r="AZ275" i="1"/>
  <c r="AI260" i="1"/>
  <c r="AZ254" i="1"/>
  <c r="AL249" i="1"/>
  <c r="AZ245" i="1"/>
  <c r="AX275" i="1"/>
  <c r="AY275" i="1" s="1"/>
  <c r="BC275" i="1" s="1"/>
  <c r="AT271" i="1"/>
  <c r="AI264" i="1"/>
  <c r="AT256" i="1"/>
  <c r="AL252" i="1"/>
  <c r="AI251" i="1"/>
  <c r="AZ248" i="1"/>
  <c r="AI243" i="1"/>
  <c r="AI275" i="1"/>
  <c r="AL268" i="1"/>
  <c r="AL269" i="1"/>
  <c r="BA267" i="1"/>
  <c r="AZ266" i="1"/>
  <c r="AX265" i="1"/>
  <c r="AY265" i="1" s="1"/>
  <c r="BC265" i="1" s="1"/>
  <c r="AI265" i="1"/>
  <c r="AZ255" i="1"/>
  <c r="AL270" i="1"/>
  <c r="BA268" i="1"/>
  <c r="AZ267" i="1"/>
  <c r="AX266" i="1"/>
  <c r="AY266" i="1" s="1"/>
  <c r="BC266" i="1" s="1"/>
  <c r="AI262" i="1"/>
  <c r="AT258" i="1"/>
  <c r="AI255" i="1"/>
  <c r="AT253" i="1"/>
  <c r="AI249" i="1"/>
  <c r="AZ246" i="1"/>
  <c r="AT275" i="1"/>
  <c r="AL271" i="1"/>
  <c r="BA269" i="1"/>
  <c r="AZ268" i="1"/>
  <c r="AL257" i="1"/>
  <c r="AX255" i="1"/>
  <c r="AY255" i="1" s="1"/>
  <c r="BC255" i="1" s="1"/>
  <c r="AL253" i="1"/>
  <c r="AI252" i="1"/>
  <c r="AL250" i="1"/>
  <c r="AI244" i="1"/>
  <c r="AL272" i="1"/>
  <c r="BA270" i="1"/>
  <c r="AZ269" i="1"/>
  <c r="AX268" i="1"/>
  <c r="AY268" i="1" s="1"/>
  <c r="BC268" i="1" s="1"/>
  <c r="AL273" i="1"/>
  <c r="BA271" i="1"/>
  <c r="AZ270" i="1"/>
  <c r="AI268" i="1"/>
  <c r="AL274" i="1"/>
  <c r="AT266" i="1"/>
  <c r="AL265" i="1"/>
  <c r="AL260" i="1"/>
  <c r="AL262" i="1"/>
  <c r="AL259" i="1"/>
  <c r="AX252" i="1"/>
  <c r="AY252" i="1" s="1"/>
  <c r="BC252" i="1" s="1"/>
  <c r="AX251" i="1"/>
  <c r="AY251" i="1" s="1"/>
  <c r="BC251" i="1" s="1"/>
  <c r="AX250" i="1"/>
  <c r="AY250" i="1" s="1"/>
  <c r="BC250" i="1" s="1"/>
  <c r="AX249" i="1"/>
  <c r="AY249" i="1" s="1"/>
  <c r="BC249" i="1" s="1"/>
  <c r="AX248" i="1"/>
  <c r="AY248" i="1" s="1"/>
  <c r="BC248" i="1" s="1"/>
  <c r="AX247" i="1"/>
  <c r="AY247" i="1" s="1"/>
  <c r="BC247" i="1" s="1"/>
  <c r="AX246" i="1"/>
  <c r="AY246" i="1" s="1"/>
  <c r="BC246" i="1" s="1"/>
  <c r="AX245" i="1"/>
  <c r="AY245" i="1" s="1"/>
  <c r="BC245" i="1" s="1"/>
  <c r="AX244" i="1"/>
  <c r="AY244" i="1" s="1"/>
  <c r="BC244" i="1" s="1"/>
  <c r="AX243" i="1"/>
  <c r="AY243" i="1" s="1"/>
  <c r="BC243" i="1" s="1"/>
  <c r="BA256" i="1"/>
  <c r="BA255" i="1"/>
  <c r="BA254" i="1"/>
  <c r="BA253" i="1"/>
  <c r="BA252" i="1"/>
  <c r="BA251" i="1"/>
  <c r="BA250" i="1"/>
  <c r="BA249" i="1"/>
  <c r="BA248" i="1"/>
  <c r="BA247" i="1"/>
  <c r="BA246" i="1"/>
  <c r="BA245" i="1"/>
  <c r="BA244" i="1"/>
  <c r="BA243" i="1"/>
  <c r="AM244" i="1"/>
  <c r="AL244" i="1" s="1"/>
  <c r="Z237" i="1"/>
  <c r="AN237" i="1" s="1"/>
  <c r="AA237" i="1"/>
  <c r="AB237" i="1"/>
  <c r="AC237" i="1"/>
  <c r="AD237" i="1"/>
  <c r="AE237" i="1"/>
  <c r="AF237" i="1"/>
  <c r="AG237" i="1"/>
  <c r="AH237" i="1"/>
  <c r="AJ237" i="1"/>
  <c r="AK237" i="1"/>
  <c r="AM237" i="1"/>
  <c r="AO237" i="1"/>
  <c r="AP237" i="1"/>
  <c r="AQ237" i="1"/>
  <c r="AR237" i="1"/>
  <c r="AS237" i="1"/>
  <c r="AU237" i="1"/>
  <c r="AW237" i="1" s="1"/>
  <c r="Z238" i="1"/>
  <c r="AN238" i="1" s="1"/>
  <c r="AA238" i="1"/>
  <c r="AB238" i="1"/>
  <c r="AC238" i="1"/>
  <c r="AD238" i="1"/>
  <c r="AE238" i="1"/>
  <c r="AF238" i="1"/>
  <c r="AG238" i="1"/>
  <c r="AH238" i="1"/>
  <c r="AJ238" i="1"/>
  <c r="AK238" i="1"/>
  <c r="AM238" i="1"/>
  <c r="AO238" i="1"/>
  <c r="AP238" i="1"/>
  <c r="AQ238" i="1"/>
  <c r="AR238" i="1"/>
  <c r="AS238" i="1"/>
  <c r="AU238" i="1"/>
  <c r="AX238" i="1" s="1"/>
  <c r="AY238" i="1" s="1"/>
  <c r="BC238" i="1" s="1"/>
  <c r="Z239" i="1"/>
  <c r="AN239" i="1" s="1"/>
  <c r="AA239" i="1"/>
  <c r="AB239" i="1"/>
  <c r="AC239" i="1"/>
  <c r="AD239" i="1"/>
  <c r="AE239" i="1"/>
  <c r="AF239" i="1"/>
  <c r="AG239" i="1"/>
  <c r="AH239" i="1"/>
  <c r="AM239" i="1" s="1"/>
  <c r="AJ239" i="1"/>
  <c r="AK239" i="1"/>
  <c r="AO239" i="1"/>
  <c r="AP239" i="1"/>
  <c r="AQ239" i="1"/>
  <c r="AR239" i="1"/>
  <c r="AS239" i="1"/>
  <c r="AU239" i="1"/>
  <c r="AX239" i="1" s="1"/>
  <c r="AY239" i="1" s="1"/>
  <c r="BC239" i="1" s="1"/>
  <c r="Z240" i="1"/>
  <c r="AN240" i="1" s="1"/>
  <c r="AA240" i="1"/>
  <c r="AB240" i="1"/>
  <c r="AC240" i="1"/>
  <c r="AD240" i="1"/>
  <c r="AE240" i="1"/>
  <c r="AF240" i="1"/>
  <c r="AG240" i="1"/>
  <c r="AH240" i="1"/>
  <c r="AJ240" i="1"/>
  <c r="AK240" i="1"/>
  <c r="AM240" i="1"/>
  <c r="AO240" i="1"/>
  <c r="AP240" i="1"/>
  <c r="AQ240" i="1"/>
  <c r="AR240" i="1"/>
  <c r="AS240" i="1"/>
  <c r="AU240" i="1"/>
  <c r="AX240" i="1" s="1"/>
  <c r="AY240" i="1" s="1"/>
  <c r="BC240" i="1" s="1"/>
  <c r="Z241" i="1"/>
  <c r="AN241" i="1" s="1"/>
  <c r="AA241" i="1"/>
  <c r="AB241" i="1"/>
  <c r="AC241" i="1"/>
  <c r="AD241" i="1"/>
  <c r="AE241" i="1"/>
  <c r="AF241" i="1"/>
  <c r="AG241" i="1"/>
  <c r="AH241" i="1"/>
  <c r="AJ241" i="1"/>
  <c r="AK241" i="1"/>
  <c r="AM241" i="1"/>
  <c r="AO241" i="1"/>
  <c r="AP241" i="1"/>
  <c r="AQ241" i="1"/>
  <c r="AR241" i="1"/>
  <c r="AS241" i="1"/>
  <c r="AU241" i="1"/>
  <c r="AX241" i="1" s="1"/>
  <c r="AY241" i="1" s="1"/>
  <c r="BC241" i="1" s="1"/>
  <c r="Z242" i="1"/>
  <c r="AN242" i="1" s="1"/>
  <c r="AA242" i="1"/>
  <c r="AB242" i="1"/>
  <c r="AC242" i="1"/>
  <c r="AD242" i="1"/>
  <c r="AE242" i="1"/>
  <c r="AF242" i="1"/>
  <c r="AG242" i="1"/>
  <c r="AH242" i="1"/>
  <c r="AJ242" i="1"/>
  <c r="AK242" i="1"/>
  <c r="AM242" i="1"/>
  <c r="AO242" i="1"/>
  <c r="AP242" i="1"/>
  <c r="AQ242" i="1"/>
  <c r="AR242" i="1"/>
  <c r="AS242" i="1"/>
  <c r="AU242" i="1"/>
  <c r="AZ242" i="1" s="1"/>
  <c r="AL242" i="1" l="1"/>
  <c r="AL241" i="1"/>
  <c r="AL237" i="1"/>
  <c r="AL238" i="1"/>
  <c r="AL240" i="1"/>
  <c r="BA237" i="1"/>
  <c r="AW242" i="1"/>
  <c r="AI242" i="1"/>
  <c r="AI240" i="1"/>
  <c r="AT238" i="1"/>
  <c r="AT242" i="1"/>
  <c r="AL239" i="1"/>
  <c r="AI241" i="1"/>
  <c r="BA238" i="1"/>
  <c r="AZ238" i="1"/>
  <c r="AW238" i="1"/>
  <c r="AI238" i="1"/>
  <c r="BA239" i="1"/>
  <c r="AW239" i="1"/>
  <c r="AI239" i="1"/>
  <c r="AT239" i="1"/>
  <c r="AZ237" i="1"/>
  <c r="AX237" i="1"/>
  <c r="AY237" i="1" s="1"/>
  <c r="BC237" i="1" s="1"/>
  <c r="BA240" i="1"/>
  <c r="AZ239" i="1"/>
  <c r="AI237" i="1"/>
  <c r="AZ240" i="1"/>
  <c r="BA241" i="1"/>
  <c r="AZ241" i="1"/>
  <c r="AW240" i="1"/>
  <c r="BA242" i="1"/>
  <c r="AW241" i="1"/>
  <c r="AT237" i="1"/>
  <c r="AT240" i="1"/>
  <c r="AT241" i="1"/>
  <c r="AX242" i="1"/>
  <c r="AY242" i="1" s="1"/>
  <c r="BC242" i="1" s="1"/>
  <c r="AU236" i="1"/>
  <c r="AX236" i="1" s="1"/>
  <c r="AY236" i="1" s="1"/>
  <c r="BC236" i="1" s="1"/>
  <c r="AS236" i="1"/>
  <c r="AR236" i="1"/>
  <c r="AQ236" i="1"/>
  <c r="AP236" i="1"/>
  <c r="AO236" i="1"/>
  <c r="AM236" i="1"/>
  <c r="AK236" i="1"/>
  <c r="AJ236" i="1"/>
  <c r="AH236" i="1"/>
  <c r="AG236" i="1"/>
  <c r="AF236" i="1"/>
  <c r="AE236" i="1"/>
  <c r="AD236" i="1"/>
  <c r="AC236" i="1"/>
  <c r="AB236" i="1"/>
  <c r="AA236" i="1"/>
  <c r="Z236" i="1"/>
  <c r="AN236" i="1" s="1"/>
  <c r="AU235" i="1"/>
  <c r="AX235" i="1" s="1"/>
  <c r="AY235" i="1" s="1"/>
  <c r="BC235" i="1" s="1"/>
  <c r="AS235" i="1"/>
  <c r="AR235" i="1"/>
  <c r="AQ235" i="1"/>
  <c r="AP235" i="1"/>
  <c r="AO235" i="1"/>
  <c r="AK235" i="1"/>
  <c r="AJ235" i="1"/>
  <c r="AH235" i="1"/>
  <c r="AM235" i="1" s="1"/>
  <c r="AG235" i="1"/>
  <c r="AF235" i="1"/>
  <c r="AE235" i="1"/>
  <c r="AD235" i="1"/>
  <c r="AC235" i="1"/>
  <c r="AB235" i="1"/>
  <c r="AA235" i="1"/>
  <c r="Z235" i="1"/>
  <c r="AN235" i="1" s="1"/>
  <c r="AU234" i="1"/>
  <c r="AX234" i="1" s="1"/>
  <c r="AY234" i="1" s="1"/>
  <c r="BC234" i="1" s="1"/>
  <c r="AS234" i="1"/>
  <c r="AR234" i="1"/>
  <c r="AQ234" i="1"/>
  <c r="AP234" i="1"/>
  <c r="AO234" i="1"/>
  <c r="AK234" i="1"/>
  <c r="AJ234" i="1"/>
  <c r="AH234" i="1"/>
  <c r="AM234" i="1" s="1"/>
  <c r="AG234" i="1"/>
  <c r="AF234" i="1"/>
  <c r="AE234" i="1"/>
  <c r="AD234" i="1"/>
  <c r="AC234" i="1"/>
  <c r="AB234" i="1"/>
  <c r="AA234" i="1"/>
  <c r="Z234" i="1"/>
  <c r="AN234" i="1" s="1"/>
  <c r="AU233" i="1"/>
  <c r="AZ233" i="1" s="1"/>
  <c r="AS233" i="1"/>
  <c r="AR233" i="1"/>
  <c r="AQ233" i="1"/>
  <c r="AP233" i="1"/>
  <c r="AO233" i="1"/>
  <c r="AM233" i="1"/>
  <c r="AK233" i="1"/>
  <c r="AJ233" i="1"/>
  <c r="AH233" i="1"/>
  <c r="AG233" i="1"/>
  <c r="AF233" i="1"/>
  <c r="AE233" i="1"/>
  <c r="AD233" i="1"/>
  <c r="AC233" i="1"/>
  <c r="AB233" i="1"/>
  <c r="AA233" i="1"/>
  <c r="Z233" i="1"/>
  <c r="AN233" i="1" s="1"/>
  <c r="AT234" i="1" l="1"/>
  <c r="AL235" i="1"/>
  <c r="AI235" i="1"/>
  <c r="AL233" i="1"/>
  <c r="AI234" i="1"/>
  <c r="AL236" i="1"/>
  <c r="AL234" i="1"/>
  <c r="AT235" i="1"/>
  <c r="AT236" i="1"/>
  <c r="BA234" i="1"/>
  <c r="AI233" i="1"/>
  <c r="AW234" i="1"/>
  <c r="AI236" i="1"/>
  <c r="AW233" i="1"/>
  <c r="AX233" i="1"/>
  <c r="AY233" i="1" s="1"/>
  <c r="BC233" i="1" s="1"/>
  <c r="BA233" i="1"/>
  <c r="AT233" i="1"/>
  <c r="AZ234" i="1"/>
  <c r="AZ235" i="1"/>
  <c r="AZ236" i="1"/>
  <c r="AW235" i="1"/>
  <c r="BA235" i="1"/>
  <c r="AW236" i="1"/>
  <c r="BA236" i="1"/>
  <c r="A231" i="1"/>
  <c r="AM232" i="1"/>
  <c r="AK232" i="1"/>
  <c r="AJ232" i="1"/>
  <c r="AH232" i="1"/>
  <c r="AU231" i="1"/>
  <c r="AZ231" i="1" s="1"/>
  <c r="AS231" i="1"/>
  <c r="AR231" i="1"/>
  <c r="AQ231" i="1"/>
  <c r="AP231" i="1"/>
  <c r="AO231" i="1"/>
  <c r="AM231" i="1"/>
  <c r="AK231" i="1"/>
  <c r="AJ231" i="1"/>
  <c r="AH231" i="1"/>
  <c r="AG231" i="1"/>
  <c r="AF231" i="1"/>
  <c r="AE231" i="1"/>
  <c r="AD231" i="1"/>
  <c r="AC231" i="1"/>
  <c r="AB231" i="1"/>
  <c r="AA231" i="1"/>
  <c r="Z232" i="1"/>
  <c r="AN232" i="1" s="1"/>
  <c r="C231" i="1"/>
  <c r="C233" i="1"/>
  <c r="AU48" i="1"/>
  <c r="AX48" i="1" s="1"/>
  <c r="AY48" i="1" s="1"/>
  <c r="BC48" i="1" s="1"/>
  <c r="AS48" i="1"/>
  <c r="AR48" i="1"/>
  <c r="AQ48" i="1"/>
  <c r="AP48" i="1"/>
  <c r="AO48" i="1"/>
  <c r="AM49" i="1"/>
  <c r="AK49" i="1"/>
  <c r="AJ49" i="1"/>
  <c r="AM48" i="1"/>
  <c r="AK48" i="1"/>
  <c r="AJ48" i="1"/>
  <c r="AH49" i="1"/>
  <c r="AH48" i="1"/>
  <c r="AG48" i="1"/>
  <c r="AF48" i="1"/>
  <c r="AE48" i="1"/>
  <c r="AD48" i="1"/>
  <c r="AC48" i="1"/>
  <c r="AB48" i="1"/>
  <c r="AA48" i="1"/>
  <c r="Z49" i="1"/>
  <c r="AN49" i="1" s="1"/>
  <c r="AU37" i="1"/>
  <c r="AR37" i="1"/>
  <c r="AQ37" i="1"/>
  <c r="AO37" i="1"/>
  <c r="AM38" i="1"/>
  <c r="AH38" i="1"/>
  <c r="AK38" i="1"/>
  <c r="AJ38" i="1"/>
  <c r="AC37" i="1"/>
  <c r="AA37" i="1"/>
  <c r="Z38" i="1"/>
  <c r="AN38" i="1" s="1"/>
  <c r="Z231" i="1"/>
  <c r="AN231" i="1" s="1"/>
  <c r="Z229" i="1"/>
  <c r="AN229" i="1" s="1"/>
  <c r="AA229" i="1"/>
  <c r="AB229" i="1"/>
  <c r="AC229" i="1"/>
  <c r="AD229" i="1"/>
  <c r="AE229" i="1"/>
  <c r="AF229" i="1"/>
  <c r="AG229" i="1"/>
  <c r="AH229" i="1"/>
  <c r="AJ229" i="1"/>
  <c r="AK229" i="1"/>
  <c r="AM229" i="1"/>
  <c r="AO229" i="1"/>
  <c r="AP229" i="1"/>
  <c r="AQ229" i="1"/>
  <c r="AR229" i="1"/>
  <c r="AS229" i="1"/>
  <c r="AU229" i="1"/>
  <c r="AW229" i="1" s="1"/>
  <c r="Z230" i="1"/>
  <c r="AN230" i="1" s="1"/>
  <c r="AA230" i="1"/>
  <c r="AB230" i="1"/>
  <c r="AC230" i="1"/>
  <c r="AD230" i="1"/>
  <c r="AE230" i="1"/>
  <c r="AF230" i="1"/>
  <c r="AG230" i="1"/>
  <c r="AH230" i="1"/>
  <c r="AJ230" i="1"/>
  <c r="AK230" i="1"/>
  <c r="AM230" i="1"/>
  <c r="AO230" i="1"/>
  <c r="AP230" i="1"/>
  <c r="AQ230" i="1"/>
  <c r="AR230" i="1"/>
  <c r="AS230" i="1"/>
  <c r="AU230" i="1"/>
  <c r="Z171" i="1"/>
  <c r="AN171" i="1" s="1"/>
  <c r="AA171" i="1"/>
  <c r="AB171" i="1"/>
  <c r="AC171" i="1"/>
  <c r="AD171" i="1"/>
  <c r="AE171" i="1"/>
  <c r="AF171" i="1"/>
  <c r="AG171" i="1"/>
  <c r="AH171" i="1"/>
  <c r="AJ171" i="1"/>
  <c r="AK171" i="1"/>
  <c r="AM171" i="1"/>
  <c r="AO171" i="1"/>
  <c r="AP171" i="1"/>
  <c r="AQ171" i="1"/>
  <c r="AR171" i="1"/>
  <c r="AS171" i="1"/>
  <c r="AU171" i="1"/>
  <c r="BA171" i="1" s="1"/>
  <c r="Z172" i="1"/>
  <c r="AN172" i="1" s="1"/>
  <c r="AA172" i="1"/>
  <c r="AB172" i="1"/>
  <c r="AC172" i="1"/>
  <c r="AD172" i="1"/>
  <c r="AE172" i="1"/>
  <c r="AF172" i="1"/>
  <c r="AG172" i="1"/>
  <c r="AH172" i="1"/>
  <c r="AM172" i="1" s="1"/>
  <c r="AJ172" i="1"/>
  <c r="AK172" i="1"/>
  <c r="AO172" i="1"/>
  <c r="AP172" i="1"/>
  <c r="AQ172" i="1"/>
  <c r="AR172" i="1"/>
  <c r="AS172" i="1"/>
  <c r="AU172" i="1"/>
  <c r="BA172" i="1" s="1"/>
  <c r="Z173" i="1"/>
  <c r="AN173" i="1" s="1"/>
  <c r="AA173" i="1"/>
  <c r="AB173" i="1"/>
  <c r="AC173" i="1"/>
  <c r="AD173" i="1"/>
  <c r="AE173" i="1"/>
  <c r="AF173" i="1"/>
  <c r="AG173" i="1"/>
  <c r="AH173" i="1"/>
  <c r="AJ173" i="1"/>
  <c r="AK173" i="1"/>
  <c r="AM173" i="1"/>
  <c r="AO173" i="1"/>
  <c r="AP173" i="1"/>
  <c r="AQ173" i="1"/>
  <c r="AR173" i="1"/>
  <c r="AS173" i="1"/>
  <c r="AU173" i="1"/>
  <c r="BA173" i="1" s="1"/>
  <c r="Z174" i="1"/>
  <c r="AN174" i="1" s="1"/>
  <c r="AA174" i="1"/>
  <c r="AB174" i="1"/>
  <c r="AC174" i="1"/>
  <c r="AD174" i="1"/>
  <c r="AE174" i="1"/>
  <c r="AF174" i="1"/>
  <c r="AG174" i="1"/>
  <c r="AH174" i="1"/>
  <c r="AM174" i="1" s="1"/>
  <c r="AJ174" i="1"/>
  <c r="AK174" i="1"/>
  <c r="AO174" i="1"/>
  <c r="AP174" i="1"/>
  <c r="AQ174" i="1"/>
  <c r="AR174" i="1"/>
  <c r="AS174" i="1"/>
  <c r="AU174" i="1"/>
  <c r="Z175" i="1"/>
  <c r="AN175" i="1" s="1"/>
  <c r="AA175" i="1"/>
  <c r="AB175" i="1"/>
  <c r="AC175" i="1"/>
  <c r="AD175" i="1"/>
  <c r="AE175" i="1"/>
  <c r="AF175" i="1"/>
  <c r="AG175" i="1"/>
  <c r="AH175" i="1"/>
  <c r="AM175" i="1" s="1"/>
  <c r="AJ175" i="1"/>
  <c r="AK175" i="1"/>
  <c r="AO175" i="1"/>
  <c r="AP175" i="1"/>
  <c r="AQ175" i="1"/>
  <c r="AR175" i="1"/>
  <c r="AS175" i="1"/>
  <c r="AU175" i="1"/>
  <c r="BA175" i="1" s="1"/>
  <c r="Z176" i="1"/>
  <c r="AN176" i="1" s="1"/>
  <c r="AA176" i="1"/>
  <c r="AB176" i="1"/>
  <c r="AC176" i="1"/>
  <c r="AD176" i="1"/>
  <c r="AE176" i="1"/>
  <c r="AF176" i="1"/>
  <c r="AG176" i="1"/>
  <c r="AH176" i="1"/>
  <c r="AM176" i="1" s="1"/>
  <c r="AJ176" i="1"/>
  <c r="AK176" i="1"/>
  <c r="AO176" i="1"/>
  <c r="AP176" i="1"/>
  <c r="AQ176" i="1"/>
  <c r="AR176" i="1"/>
  <c r="AS176" i="1"/>
  <c r="AU176" i="1"/>
  <c r="AX176" i="1" s="1"/>
  <c r="AY176" i="1" s="1"/>
  <c r="BC176" i="1" s="1"/>
  <c r="Z177" i="1"/>
  <c r="AN177" i="1" s="1"/>
  <c r="AA177" i="1"/>
  <c r="AB177" i="1"/>
  <c r="AC177" i="1"/>
  <c r="AD177" i="1"/>
  <c r="AE177" i="1"/>
  <c r="AF177" i="1"/>
  <c r="AG177" i="1"/>
  <c r="AH177" i="1"/>
  <c r="AM177" i="1" s="1"/>
  <c r="AJ177" i="1"/>
  <c r="AK177" i="1"/>
  <c r="AO177" i="1"/>
  <c r="AP177" i="1"/>
  <c r="AQ177" i="1"/>
  <c r="AR177" i="1"/>
  <c r="AS177" i="1"/>
  <c r="AU177" i="1"/>
  <c r="AX177" i="1" s="1"/>
  <c r="AY177" i="1" s="1"/>
  <c r="BC177" i="1" s="1"/>
  <c r="Z178" i="1"/>
  <c r="AN178" i="1" s="1"/>
  <c r="AA178" i="1"/>
  <c r="AB178" i="1"/>
  <c r="AC178" i="1"/>
  <c r="AD178" i="1"/>
  <c r="AE178" i="1"/>
  <c r="AF178" i="1"/>
  <c r="AG178" i="1"/>
  <c r="AH178" i="1"/>
  <c r="AM178" i="1" s="1"/>
  <c r="AJ178" i="1"/>
  <c r="AK178" i="1"/>
  <c r="AO178" i="1"/>
  <c r="AP178" i="1"/>
  <c r="AQ178" i="1"/>
  <c r="AR178" i="1"/>
  <c r="AS178" i="1"/>
  <c r="AU178" i="1"/>
  <c r="AX178" i="1" s="1"/>
  <c r="AY178" i="1" s="1"/>
  <c r="BC178" i="1" s="1"/>
  <c r="Z179" i="1"/>
  <c r="AN179" i="1" s="1"/>
  <c r="AA179" i="1"/>
  <c r="AB179" i="1"/>
  <c r="AC179" i="1"/>
  <c r="AD179" i="1"/>
  <c r="AE179" i="1"/>
  <c r="AF179" i="1"/>
  <c r="AG179" i="1"/>
  <c r="AH179" i="1"/>
  <c r="AM179" i="1" s="1"/>
  <c r="AJ179" i="1"/>
  <c r="AK179" i="1"/>
  <c r="AO179" i="1"/>
  <c r="AP179" i="1"/>
  <c r="AQ179" i="1"/>
  <c r="AR179" i="1"/>
  <c r="AS179" i="1"/>
  <c r="AU179" i="1"/>
  <c r="AZ179" i="1" s="1"/>
  <c r="Z180" i="1"/>
  <c r="AN180" i="1" s="1"/>
  <c r="AA180" i="1"/>
  <c r="AB180" i="1"/>
  <c r="AC180" i="1"/>
  <c r="AD180" i="1"/>
  <c r="AE180" i="1"/>
  <c r="AF180" i="1"/>
  <c r="AG180" i="1"/>
  <c r="AH180" i="1"/>
  <c r="AM180" i="1" s="1"/>
  <c r="AJ180" i="1"/>
  <c r="AK180" i="1"/>
  <c r="AO180" i="1"/>
  <c r="AP180" i="1"/>
  <c r="AQ180" i="1"/>
  <c r="AR180" i="1"/>
  <c r="AS180" i="1"/>
  <c r="AU180" i="1"/>
  <c r="BA180" i="1" s="1"/>
  <c r="Z181" i="1"/>
  <c r="AN181" i="1" s="1"/>
  <c r="AA181" i="1"/>
  <c r="AB181" i="1"/>
  <c r="AC181" i="1"/>
  <c r="AD181" i="1"/>
  <c r="AE181" i="1"/>
  <c r="AF181" i="1"/>
  <c r="AG181" i="1"/>
  <c r="AH181" i="1"/>
  <c r="AJ181" i="1"/>
  <c r="AK181" i="1"/>
  <c r="AM181" i="1"/>
  <c r="AO181" i="1"/>
  <c r="AP181" i="1"/>
  <c r="AQ181" i="1"/>
  <c r="AR181" i="1"/>
  <c r="AS181" i="1"/>
  <c r="AU181" i="1"/>
  <c r="Z182" i="1"/>
  <c r="AN182" i="1" s="1"/>
  <c r="AA182" i="1"/>
  <c r="AB182" i="1"/>
  <c r="AC182" i="1"/>
  <c r="AD182" i="1"/>
  <c r="AE182" i="1"/>
  <c r="AF182" i="1"/>
  <c r="AG182" i="1"/>
  <c r="AH182" i="1"/>
  <c r="AM182" i="1" s="1"/>
  <c r="AJ182" i="1"/>
  <c r="AK182" i="1"/>
  <c r="AO182" i="1"/>
  <c r="AP182" i="1"/>
  <c r="AQ182" i="1"/>
  <c r="AR182" i="1"/>
  <c r="AS182" i="1"/>
  <c r="AU182" i="1"/>
  <c r="BA182" i="1" s="1"/>
  <c r="Z183" i="1"/>
  <c r="AN183" i="1" s="1"/>
  <c r="AA183" i="1"/>
  <c r="AB183" i="1"/>
  <c r="AC183" i="1"/>
  <c r="AD183" i="1"/>
  <c r="AE183" i="1"/>
  <c r="AF183" i="1"/>
  <c r="AG183" i="1"/>
  <c r="AH183" i="1"/>
  <c r="AM183" i="1" s="1"/>
  <c r="AJ183" i="1"/>
  <c r="AK183" i="1"/>
  <c r="AO183" i="1"/>
  <c r="AP183" i="1"/>
  <c r="AQ183" i="1"/>
  <c r="AR183" i="1"/>
  <c r="AS183" i="1"/>
  <c r="AU183" i="1"/>
  <c r="Z184" i="1"/>
  <c r="AN184" i="1" s="1"/>
  <c r="AA184" i="1"/>
  <c r="AB184" i="1"/>
  <c r="AC184" i="1"/>
  <c r="AD184" i="1"/>
  <c r="AE184" i="1"/>
  <c r="AF184" i="1"/>
  <c r="AG184" i="1"/>
  <c r="AH184" i="1"/>
  <c r="AJ184" i="1"/>
  <c r="AK184" i="1"/>
  <c r="AM184" i="1"/>
  <c r="AO184" i="1"/>
  <c r="AP184" i="1"/>
  <c r="AQ184" i="1"/>
  <c r="AR184" i="1"/>
  <c r="AS184" i="1"/>
  <c r="AU184" i="1"/>
  <c r="Z185" i="1"/>
  <c r="AN185" i="1" s="1"/>
  <c r="AA185" i="1"/>
  <c r="AB185" i="1"/>
  <c r="AC185" i="1"/>
  <c r="AD185" i="1"/>
  <c r="AE185" i="1"/>
  <c r="AF185" i="1"/>
  <c r="AG185" i="1"/>
  <c r="AH185" i="1"/>
  <c r="AJ185" i="1"/>
  <c r="AK185" i="1"/>
  <c r="AM185" i="1"/>
  <c r="AO185" i="1"/>
  <c r="AP185" i="1"/>
  <c r="AQ185" i="1"/>
  <c r="AR185" i="1"/>
  <c r="AS185" i="1"/>
  <c r="AU185" i="1"/>
  <c r="AX185" i="1" s="1"/>
  <c r="AY185" i="1" s="1"/>
  <c r="BC185" i="1" s="1"/>
  <c r="Z186" i="1"/>
  <c r="AN186" i="1" s="1"/>
  <c r="AA186" i="1"/>
  <c r="AB186" i="1"/>
  <c r="AC186" i="1"/>
  <c r="AD186" i="1"/>
  <c r="AE186" i="1"/>
  <c r="AF186" i="1"/>
  <c r="AG186" i="1"/>
  <c r="AH186" i="1"/>
  <c r="AJ186" i="1"/>
  <c r="AK186" i="1"/>
  <c r="AM186" i="1"/>
  <c r="AO186" i="1"/>
  <c r="AP186" i="1"/>
  <c r="AQ186" i="1"/>
  <c r="AR186" i="1"/>
  <c r="AS186" i="1"/>
  <c r="AU186" i="1"/>
  <c r="Z187" i="1"/>
  <c r="AN187" i="1" s="1"/>
  <c r="AA187" i="1"/>
  <c r="AB187" i="1"/>
  <c r="AC187" i="1"/>
  <c r="AD187" i="1"/>
  <c r="AE187" i="1"/>
  <c r="AF187" i="1"/>
  <c r="AG187" i="1"/>
  <c r="AH187" i="1"/>
  <c r="AJ187" i="1"/>
  <c r="AK187" i="1"/>
  <c r="AM187" i="1"/>
  <c r="AO187" i="1"/>
  <c r="AP187" i="1"/>
  <c r="AQ187" i="1"/>
  <c r="AR187" i="1"/>
  <c r="AS187" i="1"/>
  <c r="AU187" i="1"/>
  <c r="AX187" i="1" s="1"/>
  <c r="AY187" i="1" s="1"/>
  <c r="BC187" i="1" s="1"/>
  <c r="Z188" i="1"/>
  <c r="AN188" i="1" s="1"/>
  <c r="AA188" i="1"/>
  <c r="AB188" i="1"/>
  <c r="AC188" i="1"/>
  <c r="AD188" i="1"/>
  <c r="AE188" i="1"/>
  <c r="AF188" i="1"/>
  <c r="AG188" i="1"/>
  <c r="AH188" i="1"/>
  <c r="AJ188" i="1"/>
  <c r="AK188" i="1"/>
  <c r="AM188" i="1"/>
  <c r="AO188" i="1"/>
  <c r="AP188" i="1"/>
  <c r="AQ188" i="1"/>
  <c r="AR188" i="1"/>
  <c r="AS188" i="1"/>
  <c r="AU188" i="1"/>
  <c r="Z189" i="1"/>
  <c r="AN189" i="1" s="1"/>
  <c r="AA189" i="1"/>
  <c r="AB189" i="1"/>
  <c r="AC189" i="1"/>
  <c r="AD189" i="1"/>
  <c r="AE189" i="1"/>
  <c r="AF189" i="1"/>
  <c r="AG189" i="1"/>
  <c r="AH189" i="1"/>
  <c r="AJ189" i="1"/>
  <c r="AK189" i="1"/>
  <c r="AM189" i="1"/>
  <c r="AO189" i="1"/>
  <c r="AP189" i="1"/>
  <c r="AQ189" i="1"/>
  <c r="AR189" i="1"/>
  <c r="AS189" i="1"/>
  <c r="AU189" i="1"/>
  <c r="AX189" i="1" s="1"/>
  <c r="AY189" i="1" s="1"/>
  <c r="BC189" i="1" s="1"/>
  <c r="Z190" i="1"/>
  <c r="AN190" i="1" s="1"/>
  <c r="AA190" i="1"/>
  <c r="AB190" i="1"/>
  <c r="AC190" i="1"/>
  <c r="AD190" i="1"/>
  <c r="AE190" i="1"/>
  <c r="AF190" i="1"/>
  <c r="AG190" i="1"/>
  <c r="AH190" i="1"/>
  <c r="AJ190" i="1"/>
  <c r="AK190" i="1"/>
  <c r="AM190" i="1"/>
  <c r="AO190" i="1"/>
  <c r="AP190" i="1"/>
  <c r="AQ190" i="1"/>
  <c r="AR190" i="1"/>
  <c r="AS190" i="1"/>
  <c r="AU190" i="1"/>
  <c r="AX190" i="1" s="1"/>
  <c r="AY190" i="1" s="1"/>
  <c r="BC190" i="1" s="1"/>
  <c r="Z191" i="1"/>
  <c r="AA191" i="1"/>
  <c r="AB191" i="1"/>
  <c r="AC191" i="1"/>
  <c r="AD191" i="1"/>
  <c r="AE191" i="1"/>
  <c r="AF191" i="1"/>
  <c r="AG191" i="1"/>
  <c r="AH191" i="1"/>
  <c r="AJ191" i="1"/>
  <c r="AK191" i="1"/>
  <c r="AM191" i="1"/>
  <c r="AN191" i="1"/>
  <c r="AO191" i="1"/>
  <c r="AP191" i="1"/>
  <c r="AQ191" i="1"/>
  <c r="AR191" i="1"/>
  <c r="AS191" i="1"/>
  <c r="AU191" i="1"/>
  <c r="AX191" i="1" s="1"/>
  <c r="AY191" i="1" s="1"/>
  <c r="BC191" i="1" s="1"/>
  <c r="Z192" i="1"/>
  <c r="AN192" i="1" s="1"/>
  <c r="AA192" i="1"/>
  <c r="AB192" i="1"/>
  <c r="AC192" i="1"/>
  <c r="AD192" i="1"/>
  <c r="AE192" i="1"/>
  <c r="AF192" i="1"/>
  <c r="AG192" i="1"/>
  <c r="AH192" i="1"/>
  <c r="AJ192" i="1"/>
  <c r="AK192" i="1"/>
  <c r="AM192" i="1"/>
  <c r="AO192" i="1"/>
  <c r="AP192" i="1"/>
  <c r="AQ192" i="1"/>
  <c r="AR192" i="1"/>
  <c r="AS192" i="1"/>
  <c r="AU192" i="1"/>
  <c r="Z193" i="1"/>
  <c r="AN193" i="1" s="1"/>
  <c r="AA193" i="1"/>
  <c r="AB193" i="1"/>
  <c r="AC193" i="1"/>
  <c r="AD193" i="1"/>
  <c r="AE193" i="1"/>
  <c r="AF193" i="1"/>
  <c r="AG193" i="1"/>
  <c r="AH193" i="1"/>
  <c r="AJ193" i="1"/>
  <c r="AK193" i="1"/>
  <c r="AM193" i="1"/>
  <c r="AO193" i="1"/>
  <c r="AP193" i="1"/>
  <c r="AQ193" i="1"/>
  <c r="AR193" i="1"/>
  <c r="AS193" i="1"/>
  <c r="AU193" i="1"/>
  <c r="AX193" i="1" s="1"/>
  <c r="AY193" i="1" s="1"/>
  <c r="BC193" i="1" s="1"/>
  <c r="Z194" i="1"/>
  <c r="AN194" i="1" s="1"/>
  <c r="AA194" i="1"/>
  <c r="AB194" i="1"/>
  <c r="AC194" i="1"/>
  <c r="AD194" i="1"/>
  <c r="AE194" i="1"/>
  <c r="AF194" i="1"/>
  <c r="AG194" i="1"/>
  <c r="AH194" i="1"/>
  <c r="AM194" i="1" s="1"/>
  <c r="AJ194" i="1"/>
  <c r="AK194" i="1"/>
  <c r="AO194" i="1"/>
  <c r="AP194" i="1"/>
  <c r="AQ194" i="1"/>
  <c r="AR194" i="1"/>
  <c r="AS194" i="1"/>
  <c r="AU194" i="1"/>
  <c r="Z195" i="1"/>
  <c r="AN195" i="1" s="1"/>
  <c r="AA195" i="1"/>
  <c r="AB195" i="1"/>
  <c r="AC195" i="1"/>
  <c r="AD195" i="1"/>
  <c r="AE195" i="1"/>
  <c r="AF195" i="1"/>
  <c r="AG195" i="1"/>
  <c r="AH195" i="1"/>
  <c r="AM195" i="1" s="1"/>
  <c r="AJ195" i="1"/>
  <c r="AK195" i="1"/>
  <c r="AO195" i="1"/>
  <c r="AP195" i="1"/>
  <c r="AQ195" i="1"/>
  <c r="AR195" i="1"/>
  <c r="AS195" i="1"/>
  <c r="AU195" i="1"/>
  <c r="AX195" i="1" s="1"/>
  <c r="AY195" i="1" s="1"/>
  <c r="BC195" i="1" s="1"/>
  <c r="Z196" i="1"/>
  <c r="AN196" i="1" s="1"/>
  <c r="AA196" i="1"/>
  <c r="AB196" i="1"/>
  <c r="AC196" i="1"/>
  <c r="AD196" i="1"/>
  <c r="AE196" i="1"/>
  <c r="AF196" i="1"/>
  <c r="AG196" i="1"/>
  <c r="AH196" i="1"/>
  <c r="AJ196" i="1"/>
  <c r="AK196" i="1"/>
  <c r="AM196" i="1"/>
  <c r="AO196" i="1"/>
  <c r="AP196" i="1"/>
  <c r="AQ196" i="1"/>
  <c r="AR196" i="1"/>
  <c r="AS196" i="1"/>
  <c r="AU196" i="1"/>
  <c r="BA196" i="1" s="1"/>
  <c r="Z197" i="1"/>
  <c r="AN197" i="1" s="1"/>
  <c r="AA197" i="1"/>
  <c r="AB197" i="1"/>
  <c r="AC197" i="1"/>
  <c r="AD197" i="1"/>
  <c r="AE197" i="1"/>
  <c r="AF197" i="1"/>
  <c r="AG197" i="1"/>
  <c r="AH197" i="1"/>
  <c r="AM197" i="1" s="1"/>
  <c r="AJ197" i="1"/>
  <c r="AK197" i="1"/>
  <c r="AO197" i="1"/>
  <c r="AP197" i="1"/>
  <c r="AQ197" i="1"/>
  <c r="AR197" i="1"/>
  <c r="AS197" i="1"/>
  <c r="AU197" i="1"/>
  <c r="AZ197" i="1" s="1"/>
  <c r="Z198" i="1"/>
  <c r="AN198" i="1" s="1"/>
  <c r="AA198" i="1"/>
  <c r="AB198" i="1"/>
  <c r="AC198" i="1"/>
  <c r="AD198" i="1"/>
  <c r="AE198" i="1"/>
  <c r="AF198" i="1"/>
  <c r="AG198" i="1"/>
  <c r="AH198" i="1"/>
  <c r="AM198" i="1" s="1"/>
  <c r="AJ198" i="1"/>
  <c r="AK198" i="1"/>
  <c r="AO198" i="1"/>
  <c r="AP198" i="1"/>
  <c r="AQ198" i="1"/>
  <c r="AR198" i="1"/>
  <c r="AS198" i="1"/>
  <c r="AU198" i="1"/>
  <c r="AX198" i="1" s="1"/>
  <c r="AY198" i="1" s="1"/>
  <c r="BC198" i="1" s="1"/>
  <c r="Z199" i="1"/>
  <c r="AN199" i="1" s="1"/>
  <c r="AA199" i="1"/>
  <c r="AB199" i="1"/>
  <c r="AC199" i="1"/>
  <c r="AD199" i="1"/>
  <c r="AE199" i="1"/>
  <c r="AF199" i="1"/>
  <c r="AG199" i="1"/>
  <c r="AH199" i="1"/>
  <c r="AJ199" i="1"/>
  <c r="AK199" i="1"/>
  <c r="AM199" i="1"/>
  <c r="AO199" i="1"/>
  <c r="AP199" i="1"/>
  <c r="AQ199" i="1"/>
  <c r="AR199" i="1"/>
  <c r="AS199" i="1"/>
  <c r="AU199" i="1"/>
  <c r="AW199" i="1" s="1"/>
  <c r="Z200" i="1"/>
  <c r="AN200" i="1" s="1"/>
  <c r="AA200" i="1"/>
  <c r="AB200" i="1"/>
  <c r="AC200" i="1"/>
  <c r="AD200" i="1"/>
  <c r="AE200" i="1"/>
  <c r="AF200" i="1"/>
  <c r="AG200" i="1"/>
  <c r="AH200" i="1"/>
  <c r="AJ200" i="1"/>
  <c r="AK200" i="1"/>
  <c r="AM200" i="1"/>
  <c r="AO200" i="1"/>
  <c r="AP200" i="1"/>
  <c r="AQ200" i="1"/>
  <c r="AR200" i="1"/>
  <c r="AS200" i="1"/>
  <c r="AU200" i="1"/>
  <c r="AX200" i="1" s="1"/>
  <c r="AY200" i="1" s="1"/>
  <c r="BC200" i="1" s="1"/>
  <c r="Z201" i="1"/>
  <c r="AN201" i="1" s="1"/>
  <c r="AA201" i="1"/>
  <c r="AB201" i="1"/>
  <c r="AC201" i="1"/>
  <c r="AD201" i="1"/>
  <c r="AE201" i="1"/>
  <c r="AF201" i="1"/>
  <c r="AG201" i="1"/>
  <c r="AH201" i="1"/>
  <c r="AJ201" i="1"/>
  <c r="AK201" i="1"/>
  <c r="AM201" i="1"/>
  <c r="AO201" i="1"/>
  <c r="AP201" i="1"/>
  <c r="AQ201" i="1"/>
  <c r="AR201" i="1"/>
  <c r="AS201" i="1"/>
  <c r="AU201" i="1"/>
  <c r="BA201" i="1" s="1"/>
  <c r="Z202" i="1"/>
  <c r="AN202" i="1" s="1"/>
  <c r="AA202" i="1"/>
  <c r="AB202" i="1"/>
  <c r="AC202" i="1"/>
  <c r="AD202" i="1"/>
  <c r="AE202" i="1"/>
  <c r="AF202" i="1"/>
  <c r="AG202" i="1"/>
  <c r="AH202" i="1"/>
  <c r="AJ202" i="1"/>
  <c r="AK202" i="1"/>
  <c r="AM202" i="1"/>
  <c r="AO202" i="1"/>
  <c r="AP202" i="1"/>
  <c r="AQ202" i="1"/>
  <c r="AR202" i="1"/>
  <c r="AS202" i="1"/>
  <c r="AU202" i="1"/>
  <c r="AX202" i="1" s="1"/>
  <c r="AY202" i="1" s="1"/>
  <c r="BC202" i="1" s="1"/>
  <c r="Z203" i="1"/>
  <c r="AN203" i="1" s="1"/>
  <c r="AA203" i="1"/>
  <c r="AB203" i="1"/>
  <c r="AC203" i="1"/>
  <c r="AD203" i="1"/>
  <c r="AE203" i="1"/>
  <c r="AF203" i="1"/>
  <c r="AG203" i="1"/>
  <c r="AH203" i="1"/>
  <c r="AM203" i="1" s="1"/>
  <c r="AJ203" i="1"/>
  <c r="AK203" i="1"/>
  <c r="AO203" i="1"/>
  <c r="AP203" i="1"/>
  <c r="AQ203" i="1"/>
  <c r="AR203" i="1"/>
  <c r="AS203" i="1"/>
  <c r="AU203" i="1"/>
  <c r="Z204" i="1"/>
  <c r="AN204" i="1" s="1"/>
  <c r="AA204" i="1"/>
  <c r="AB204" i="1"/>
  <c r="AC204" i="1"/>
  <c r="AD204" i="1"/>
  <c r="AE204" i="1"/>
  <c r="AF204" i="1"/>
  <c r="AG204" i="1"/>
  <c r="AH204" i="1"/>
  <c r="AM204" i="1" s="1"/>
  <c r="AJ204" i="1"/>
  <c r="AK204" i="1"/>
  <c r="AO204" i="1"/>
  <c r="AP204" i="1"/>
  <c r="AQ204" i="1"/>
  <c r="AR204" i="1"/>
  <c r="AS204" i="1"/>
  <c r="AU204" i="1"/>
  <c r="AZ204" i="1" s="1"/>
  <c r="Z205" i="1"/>
  <c r="AN205" i="1" s="1"/>
  <c r="AA205" i="1"/>
  <c r="AB205" i="1"/>
  <c r="AC205" i="1"/>
  <c r="AD205" i="1"/>
  <c r="AE205" i="1"/>
  <c r="AF205" i="1"/>
  <c r="AG205" i="1"/>
  <c r="AH205" i="1"/>
  <c r="AM205" i="1" s="1"/>
  <c r="AJ205" i="1"/>
  <c r="AK205" i="1"/>
  <c r="AO205" i="1"/>
  <c r="AP205" i="1"/>
  <c r="AQ205" i="1"/>
  <c r="AR205" i="1"/>
  <c r="AS205" i="1"/>
  <c r="AU205" i="1"/>
  <c r="Z206" i="1"/>
  <c r="AN206" i="1" s="1"/>
  <c r="AA206" i="1"/>
  <c r="AB206" i="1"/>
  <c r="AC206" i="1"/>
  <c r="AD206" i="1"/>
  <c r="AE206" i="1"/>
  <c r="AF206" i="1"/>
  <c r="AG206" i="1"/>
  <c r="AH206" i="1"/>
  <c r="AM206" i="1" s="1"/>
  <c r="AJ206" i="1"/>
  <c r="AK206" i="1"/>
  <c r="AO206" i="1"/>
  <c r="AP206" i="1"/>
  <c r="AQ206" i="1"/>
  <c r="AR206" i="1"/>
  <c r="AS206" i="1"/>
  <c r="AU206" i="1"/>
  <c r="BA206" i="1" s="1"/>
  <c r="Z207" i="1"/>
  <c r="AN207" i="1" s="1"/>
  <c r="AA207" i="1"/>
  <c r="AB207" i="1"/>
  <c r="AC207" i="1"/>
  <c r="AD207" i="1"/>
  <c r="AE207" i="1"/>
  <c r="AF207" i="1"/>
  <c r="AG207" i="1"/>
  <c r="AH207" i="1"/>
  <c r="AJ207" i="1"/>
  <c r="AK207" i="1"/>
  <c r="AM207" i="1"/>
  <c r="AO207" i="1"/>
  <c r="AP207" i="1"/>
  <c r="AQ207" i="1"/>
  <c r="AR207" i="1"/>
  <c r="AS207" i="1"/>
  <c r="AU207" i="1"/>
  <c r="AX207" i="1" s="1"/>
  <c r="AY207" i="1" s="1"/>
  <c r="BC207" i="1" s="1"/>
  <c r="Z208" i="1"/>
  <c r="AN208" i="1" s="1"/>
  <c r="AA208" i="1"/>
  <c r="AB208" i="1"/>
  <c r="AC208" i="1"/>
  <c r="AD208" i="1"/>
  <c r="AE208" i="1"/>
  <c r="AF208" i="1"/>
  <c r="AG208" i="1"/>
  <c r="AH208" i="1"/>
  <c r="AJ208" i="1"/>
  <c r="AK208" i="1"/>
  <c r="AM208" i="1"/>
  <c r="AO208" i="1"/>
  <c r="AP208" i="1"/>
  <c r="AQ208" i="1"/>
  <c r="AR208" i="1"/>
  <c r="AS208" i="1"/>
  <c r="AU208" i="1"/>
  <c r="AX208" i="1" s="1"/>
  <c r="AY208" i="1" s="1"/>
  <c r="BC208" i="1" s="1"/>
  <c r="Z209" i="1"/>
  <c r="AN209" i="1" s="1"/>
  <c r="AA209" i="1"/>
  <c r="AB209" i="1"/>
  <c r="AC209" i="1"/>
  <c r="AD209" i="1"/>
  <c r="AE209" i="1"/>
  <c r="AF209" i="1"/>
  <c r="AG209" i="1"/>
  <c r="AH209" i="1"/>
  <c r="AM209" i="1" s="1"/>
  <c r="AJ209" i="1"/>
  <c r="AK209" i="1"/>
  <c r="AO209" i="1"/>
  <c r="AP209" i="1"/>
  <c r="AQ209" i="1"/>
  <c r="AR209" i="1"/>
  <c r="AS209" i="1"/>
  <c r="AU209" i="1"/>
  <c r="Z210" i="1"/>
  <c r="AN210" i="1" s="1"/>
  <c r="AA210" i="1"/>
  <c r="AB210" i="1"/>
  <c r="AC210" i="1"/>
  <c r="AD210" i="1"/>
  <c r="AE210" i="1"/>
  <c r="AF210" i="1"/>
  <c r="AG210" i="1"/>
  <c r="AH210" i="1"/>
  <c r="AM210" i="1" s="1"/>
  <c r="AJ210" i="1"/>
  <c r="AK210" i="1"/>
  <c r="AO210" i="1"/>
  <c r="AP210" i="1"/>
  <c r="AQ210" i="1"/>
  <c r="AR210" i="1"/>
  <c r="AS210" i="1"/>
  <c r="AU210" i="1"/>
  <c r="Z211" i="1"/>
  <c r="AN211" i="1" s="1"/>
  <c r="AA211" i="1"/>
  <c r="AB211" i="1"/>
  <c r="AC211" i="1"/>
  <c r="AD211" i="1"/>
  <c r="AE211" i="1"/>
  <c r="AF211" i="1"/>
  <c r="AG211" i="1"/>
  <c r="AH211" i="1"/>
  <c r="AJ211" i="1"/>
  <c r="AK211" i="1"/>
  <c r="AM211" i="1"/>
  <c r="AO211" i="1"/>
  <c r="AP211" i="1"/>
  <c r="AQ211" i="1"/>
  <c r="AR211" i="1"/>
  <c r="AS211" i="1"/>
  <c r="AU211" i="1"/>
  <c r="AX211" i="1" s="1"/>
  <c r="AY211" i="1" s="1"/>
  <c r="BC211" i="1" s="1"/>
  <c r="Z212" i="1"/>
  <c r="AN212" i="1" s="1"/>
  <c r="AA212" i="1"/>
  <c r="AB212" i="1"/>
  <c r="AC212" i="1"/>
  <c r="AD212" i="1"/>
  <c r="AE212" i="1"/>
  <c r="AF212" i="1"/>
  <c r="AG212" i="1"/>
  <c r="AH212" i="1"/>
  <c r="AM212" i="1" s="1"/>
  <c r="AJ212" i="1"/>
  <c r="AK212" i="1"/>
  <c r="AO212" i="1"/>
  <c r="AP212" i="1"/>
  <c r="AQ212" i="1"/>
  <c r="AR212" i="1"/>
  <c r="AS212" i="1"/>
  <c r="AU212" i="1"/>
  <c r="AW212" i="1" s="1"/>
  <c r="Z213" i="1"/>
  <c r="AN213" i="1" s="1"/>
  <c r="AA213" i="1"/>
  <c r="AB213" i="1"/>
  <c r="AC213" i="1"/>
  <c r="AD213" i="1"/>
  <c r="AE213" i="1"/>
  <c r="AF213" i="1"/>
  <c r="AG213" i="1"/>
  <c r="AH213" i="1"/>
  <c r="AJ213" i="1"/>
  <c r="AK213" i="1"/>
  <c r="AM213" i="1"/>
  <c r="AO213" i="1"/>
  <c r="AP213" i="1"/>
  <c r="AQ213" i="1"/>
  <c r="AR213" i="1"/>
  <c r="AS213" i="1"/>
  <c r="AU213" i="1"/>
  <c r="Z214" i="1"/>
  <c r="AN214" i="1" s="1"/>
  <c r="AA214" i="1"/>
  <c r="AB214" i="1"/>
  <c r="AC214" i="1"/>
  <c r="AD214" i="1"/>
  <c r="AE214" i="1"/>
  <c r="AF214" i="1"/>
  <c r="AG214" i="1"/>
  <c r="AH214" i="1"/>
  <c r="AJ214" i="1"/>
  <c r="AK214" i="1"/>
  <c r="AM214" i="1"/>
  <c r="AO214" i="1"/>
  <c r="AP214" i="1"/>
  <c r="AQ214" i="1"/>
  <c r="AR214" i="1"/>
  <c r="AS214" i="1"/>
  <c r="AU214" i="1"/>
  <c r="Z215" i="1"/>
  <c r="AN215" i="1" s="1"/>
  <c r="AA215" i="1"/>
  <c r="AB215" i="1"/>
  <c r="AC215" i="1"/>
  <c r="AD215" i="1"/>
  <c r="AE215" i="1"/>
  <c r="AF215" i="1"/>
  <c r="AG215" i="1"/>
  <c r="AH215" i="1"/>
  <c r="AJ215" i="1"/>
  <c r="AK215" i="1"/>
  <c r="AM215" i="1"/>
  <c r="AO215" i="1"/>
  <c r="AP215" i="1"/>
  <c r="AQ215" i="1"/>
  <c r="AR215" i="1"/>
  <c r="AS215" i="1"/>
  <c r="AU215" i="1"/>
  <c r="AX215" i="1" s="1"/>
  <c r="AY215" i="1" s="1"/>
  <c r="BC215" i="1" s="1"/>
  <c r="Z216" i="1"/>
  <c r="AN216" i="1" s="1"/>
  <c r="AA216" i="1"/>
  <c r="AB216" i="1"/>
  <c r="AC216" i="1"/>
  <c r="AD216" i="1"/>
  <c r="AE216" i="1"/>
  <c r="AF216" i="1"/>
  <c r="AG216" i="1"/>
  <c r="AH216" i="1"/>
  <c r="AJ216" i="1"/>
  <c r="AK216" i="1"/>
  <c r="AM216" i="1"/>
  <c r="AO216" i="1"/>
  <c r="AP216" i="1"/>
  <c r="AQ216" i="1"/>
  <c r="AR216" i="1"/>
  <c r="AS216" i="1"/>
  <c r="AU216" i="1"/>
  <c r="Z217" i="1"/>
  <c r="AN217" i="1" s="1"/>
  <c r="AA217" i="1"/>
  <c r="AB217" i="1"/>
  <c r="AC217" i="1"/>
  <c r="AD217" i="1"/>
  <c r="AE217" i="1"/>
  <c r="AF217" i="1"/>
  <c r="AG217" i="1"/>
  <c r="AH217" i="1"/>
  <c r="AJ217" i="1"/>
  <c r="AK217" i="1"/>
  <c r="AM217" i="1"/>
  <c r="AO217" i="1"/>
  <c r="AP217" i="1"/>
  <c r="AQ217" i="1"/>
  <c r="AR217" i="1"/>
  <c r="AS217" i="1"/>
  <c r="AU217" i="1"/>
  <c r="BA217" i="1" s="1"/>
  <c r="Z218" i="1"/>
  <c r="AN218" i="1" s="1"/>
  <c r="AA218" i="1"/>
  <c r="AB218" i="1"/>
  <c r="AC218" i="1"/>
  <c r="AD218" i="1"/>
  <c r="AE218" i="1"/>
  <c r="AF218" i="1"/>
  <c r="AG218" i="1"/>
  <c r="AH218" i="1"/>
  <c r="AJ218" i="1"/>
  <c r="AK218" i="1"/>
  <c r="AM218" i="1"/>
  <c r="AO218" i="1"/>
  <c r="AP218" i="1"/>
  <c r="AQ218" i="1"/>
  <c r="AR218" i="1"/>
  <c r="AS218" i="1"/>
  <c r="AU218" i="1"/>
  <c r="AZ218" i="1" s="1"/>
  <c r="Z219" i="1"/>
  <c r="AN219" i="1" s="1"/>
  <c r="AA219" i="1"/>
  <c r="AB219" i="1"/>
  <c r="AC219" i="1"/>
  <c r="AD219" i="1"/>
  <c r="AE219" i="1"/>
  <c r="AF219" i="1"/>
  <c r="AG219" i="1"/>
  <c r="AH219" i="1"/>
  <c r="AJ219" i="1"/>
  <c r="AK219" i="1"/>
  <c r="AM219" i="1"/>
  <c r="AO219" i="1"/>
  <c r="AP219" i="1"/>
  <c r="AQ219" i="1"/>
  <c r="AR219" i="1"/>
  <c r="AS219" i="1"/>
  <c r="AU219" i="1"/>
  <c r="Z220" i="1"/>
  <c r="AN220" i="1" s="1"/>
  <c r="AA220" i="1"/>
  <c r="AB220" i="1"/>
  <c r="AC220" i="1"/>
  <c r="AD220" i="1"/>
  <c r="AE220" i="1"/>
  <c r="AF220" i="1"/>
  <c r="AG220" i="1"/>
  <c r="AH220" i="1"/>
  <c r="AJ220" i="1"/>
  <c r="AK220" i="1"/>
  <c r="AM220" i="1"/>
  <c r="AO220" i="1"/>
  <c r="AP220" i="1"/>
  <c r="AQ220" i="1"/>
  <c r="AR220" i="1"/>
  <c r="AS220" i="1"/>
  <c r="AU220" i="1"/>
  <c r="AW220" i="1" s="1"/>
  <c r="Z221" i="1"/>
  <c r="AN221" i="1" s="1"/>
  <c r="AA221" i="1"/>
  <c r="AB221" i="1"/>
  <c r="AC221" i="1"/>
  <c r="AD221" i="1"/>
  <c r="AE221" i="1"/>
  <c r="AF221" i="1"/>
  <c r="AG221" i="1"/>
  <c r="AH221" i="1"/>
  <c r="AJ221" i="1"/>
  <c r="AK221" i="1"/>
  <c r="AM221" i="1"/>
  <c r="AO221" i="1"/>
  <c r="AP221" i="1"/>
  <c r="AQ221" i="1"/>
  <c r="AR221" i="1"/>
  <c r="AS221" i="1"/>
  <c r="AU221" i="1"/>
  <c r="Z222" i="1"/>
  <c r="AN222" i="1" s="1"/>
  <c r="AA222" i="1"/>
  <c r="AB222" i="1"/>
  <c r="AC222" i="1"/>
  <c r="AD222" i="1"/>
  <c r="AE222" i="1"/>
  <c r="AF222" i="1"/>
  <c r="AG222" i="1"/>
  <c r="AH222" i="1"/>
  <c r="AJ222" i="1"/>
  <c r="AK222" i="1"/>
  <c r="AM222" i="1"/>
  <c r="AO222" i="1"/>
  <c r="AP222" i="1"/>
  <c r="AQ222" i="1"/>
  <c r="AR222" i="1"/>
  <c r="AS222" i="1"/>
  <c r="AU222" i="1"/>
  <c r="Z223" i="1"/>
  <c r="AN223" i="1" s="1"/>
  <c r="AA223" i="1"/>
  <c r="AB223" i="1"/>
  <c r="AC223" i="1"/>
  <c r="AD223" i="1"/>
  <c r="AE223" i="1"/>
  <c r="AF223" i="1"/>
  <c r="AG223" i="1"/>
  <c r="AH223" i="1"/>
  <c r="AM223" i="1" s="1"/>
  <c r="AJ223" i="1"/>
  <c r="AK223" i="1"/>
  <c r="AO223" i="1"/>
  <c r="AP223" i="1"/>
  <c r="AQ223" i="1"/>
  <c r="AR223" i="1"/>
  <c r="AS223" i="1"/>
  <c r="AU223" i="1"/>
  <c r="AZ223" i="1" s="1"/>
  <c r="Z224" i="1"/>
  <c r="AN224" i="1" s="1"/>
  <c r="AA224" i="1"/>
  <c r="AB224" i="1"/>
  <c r="AC224" i="1"/>
  <c r="AD224" i="1"/>
  <c r="AE224" i="1"/>
  <c r="AF224" i="1"/>
  <c r="AG224" i="1"/>
  <c r="AH224" i="1"/>
  <c r="AJ224" i="1"/>
  <c r="AK224" i="1"/>
  <c r="AM224" i="1"/>
  <c r="AO224" i="1"/>
  <c r="AP224" i="1"/>
  <c r="AQ224" i="1"/>
  <c r="AR224" i="1"/>
  <c r="AS224" i="1"/>
  <c r="AU224" i="1"/>
  <c r="AX224" i="1" s="1"/>
  <c r="AY224" i="1" s="1"/>
  <c r="BC224" i="1" s="1"/>
  <c r="Z225" i="1"/>
  <c r="AN225" i="1" s="1"/>
  <c r="AA225" i="1"/>
  <c r="AB225" i="1"/>
  <c r="AC225" i="1"/>
  <c r="AD225" i="1"/>
  <c r="AE225" i="1"/>
  <c r="AF225" i="1"/>
  <c r="AG225" i="1"/>
  <c r="AH225" i="1"/>
  <c r="AJ225" i="1"/>
  <c r="AK225" i="1"/>
  <c r="AM225" i="1"/>
  <c r="AO225" i="1"/>
  <c r="AP225" i="1"/>
  <c r="AQ225" i="1"/>
  <c r="AR225" i="1"/>
  <c r="AS225" i="1"/>
  <c r="AU225" i="1"/>
  <c r="Z226" i="1"/>
  <c r="AN226" i="1" s="1"/>
  <c r="AA226" i="1"/>
  <c r="AB226" i="1"/>
  <c r="AC226" i="1"/>
  <c r="AD226" i="1"/>
  <c r="AE226" i="1"/>
  <c r="AF226" i="1"/>
  <c r="AG226" i="1"/>
  <c r="AH226" i="1"/>
  <c r="AJ226" i="1"/>
  <c r="AK226" i="1"/>
  <c r="AM226" i="1"/>
  <c r="AO226" i="1"/>
  <c r="AP226" i="1"/>
  <c r="AQ226" i="1"/>
  <c r="AR226" i="1"/>
  <c r="AS226" i="1"/>
  <c r="AU226" i="1"/>
  <c r="Z227" i="1"/>
  <c r="AN227" i="1" s="1"/>
  <c r="AA227" i="1"/>
  <c r="AB227" i="1"/>
  <c r="AC227" i="1"/>
  <c r="AD227" i="1"/>
  <c r="AE227" i="1"/>
  <c r="AF227" i="1"/>
  <c r="AG227" i="1"/>
  <c r="AH227" i="1"/>
  <c r="AM227" i="1" s="1"/>
  <c r="AJ227" i="1"/>
  <c r="AK227" i="1"/>
  <c r="AO227" i="1"/>
  <c r="AP227" i="1"/>
  <c r="AQ227" i="1"/>
  <c r="AR227" i="1"/>
  <c r="AS227" i="1"/>
  <c r="AU227" i="1"/>
  <c r="Z228" i="1"/>
  <c r="AN228" i="1" s="1"/>
  <c r="AA228" i="1"/>
  <c r="AB228" i="1"/>
  <c r="AC228" i="1"/>
  <c r="AD228" i="1"/>
  <c r="AE228" i="1"/>
  <c r="AF228" i="1"/>
  <c r="AG228" i="1"/>
  <c r="AH228" i="1"/>
  <c r="AJ228" i="1"/>
  <c r="AK228" i="1"/>
  <c r="AM228" i="1"/>
  <c r="AO228" i="1"/>
  <c r="AP228" i="1"/>
  <c r="AQ228" i="1"/>
  <c r="AR228" i="1"/>
  <c r="AS228" i="1"/>
  <c r="AU228" i="1"/>
  <c r="Z5" i="1"/>
  <c r="AN5" i="1" s="1"/>
  <c r="AA5" i="1"/>
  <c r="AB5" i="1"/>
  <c r="AC5" i="1"/>
  <c r="AD5" i="1"/>
  <c r="AE5" i="1"/>
  <c r="AF5" i="1"/>
  <c r="AG5" i="1"/>
  <c r="AH5" i="1"/>
  <c r="AM5" i="1" s="1"/>
  <c r="AJ5" i="1"/>
  <c r="AK5" i="1"/>
  <c r="AO5" i="1"/>
  <c r="AP5" i="1"/>
  <c r="AQ5" i="1"/>
  <c r="AR5" i="1"/>
  <c r="AS5" i="1"/>
  <c r="AU5" i="1"/>
  <c r="Z6" i="1"/>
  <c r="AN6" i="1" s="1"/>
  <c r="AA6" i="1"/>
  <c r="AB6" i="1"/>
  <c r="AC6" i="1"/>
  <c r="AD6" i="1"/>
  <c r="AE6" i="1"/>
  <c r="AF6" i="1"/>
  <c r="AG6" i="1"/>
  <c r="AH6" i="1"/>
  <c r="AJ6" i="1"/>
  <c r="AK6" i="1"/>
  <c r="AM6" i="1"/>
  <c r="AO6" i="1"/>
  <c r="AP6" i="1"/>
  <c r="AQ6" i="1"/>
  <c r="AR6" i="1"/>
  <c r="AS6" i="1"/>
  <c r="AU6" i="1"/>
  <c r="Z7" i="1"/>
  <c r="AN7" i="1" s="1"/>
  <c r="AA7" i="1"/>
  <c r="AB7" i="1"/>
  <c r="AC7" i="1"/>
  <c r="AD7" i="1"/>
  <c r="AE7" i="1"/>
  <c r="AF7" i="1"/>
  <c r="AG7" i="1"/>
  <c r="AH7" i="1"/>
  <c r="AJ7" i="1"/>
  <c r="AK7" i="1"/>
  <c r="AM7" i="1"/>
  <c r="AO7" i="1"/>
  <c r="AP7" i="1"/>
  <c r="AQ7" i="1"/>
  <c r="AR7" i="1"/>
  <c r="AS7" i="1"/>
  <c r="AU7" i="1"/>
  <c r="AZ7" i="1" s="1"/>
  <c r="Z8" i="1"/>
  <c r="AN8" i="1" s="1"/>
  <c r="AA8" i="1"/>
  <c r="AB8" i="1"/>
  <c r="AC8" i="1"/>
  <c r="AD8" i="1"/>
  <c r="AE8" i="1"/>
  <c r="AF8" i="1"/>
  <c r="AG8" i="1"/>
  <c r="AH8" i="1"/>
  <c r="AM8" i="1" s="1"/>
  <c r="AJ8" i="1"/>
  <c r="AK8" i="1"/>
  <c r="AO8" i="1"/>
  <c r="AP8" i="1"/>
  <c r="AQ8" i="1"/>
  <c r="AR8" i="1"/>
  <c r="AS8" i="1"/>
  <c r="AU8" i="1"/>
  <c r="Z9" i="1"/>
  <c r="AN9" i="1" s="1"/>
  <c r="AA9" i="1"/>
  <c r="AB9" i="1"/>
  <c r="AC9" i="1"/>
  <c r="AD9" i="1"/>
  <c r="AE9" i="1"/>
  <c r="AF9" i="1"/>
  <c r="AG9" i="1"/>
  <c r="AH9" i="1"/>
  <c r="AM9" i="1" s="1"/>
  <c r="AJ9" i="1"/>
  <c r="AK9" i="1"/>
  <c r="AO9" i="1"/>
  <c r="AP9" i="1"/>
  <c r="AQ9" i="1"/>
  <c r="AR9" i="1"/>
  <c r="AS9" i="1"/>
  <c r="AU9" i="1"/>
  <c r="BA9" i="1" s="1"/>
  <c r="Z10" i="1"/>
  <c r="AN10" i="1" s="1"/>
  <c r="AA10" i="1"/>
  <c r="AB10" i="1"/>
  <c r="AC10" i="1"/>
  <c r="AD10" i="1"/>
  <c r="AE10" i="1"/>
  <c r="AF10" i="1"/>
  <c r="AG10" i="1"/>
  <c r="AH10" i="1"/>
  <c r="AM10" i="1" s="1"/>
  <c r="AJ10" i="1"/>
  <c r="AK10" i="1"/>
  <c r="AO10" i="1"/>
  <c r="AP10" i="1"/>
  <c r="AQ10" i="1"/>
  <c r="AR10" i="1"/>
  <c r="AS10" i="1"/>
  <c r="AU10" i="1"/>
  <c r="AZ10" i="1" s="1"/>
  <c r="Z11" i="1"/>
  <c r="AN11" i="1" s="1"/>
  <c r="AA11" i="1"/>
  <c r="AB11" i="1"/>
  <c r="AC11" i="1"/>
  <c r="AD11" i="1"/>
  <c r="AE11" i="1"/>
  <c r="AF11" i="1"/>
  <c r="AG11" i="1"/>
  <c r="AH11" i="1"/>
  <c r="AJ11" i="1"/>
  <c r="AK11" i="1"/>
  <c r="AM11" i="1"/>
  <c r="AO11" i="1"/>
  <c r="AP11" i="1"/>
  <c r="AQ11" i="1"/>
  <c r="AR11" i="1"/>
  <c r="AS11" i="1"/>
  <c r="AU11" i="1"/>
  <c r="Z12" i="1"/>
  <c r="AN12" i="1" s="1"/>
  <c r="AA12" i="1"/>
  <c r="AB12" i="1"/>
  <c r="AC12" i="1"/>
  <c r="AD12" i="1"/>
  <c r="AE12" i="1"/>
  <c r="AF12" i="1"/>
  <c r="AG12" i="1"/>
  <c r="AH12" i="1"/>
  <c r="AJ12" i="1"/>
  <c r="AK12" i="1"/>
  <c r="AM12" i="1"/>
  <c r="AO12" i="1"/>
  <c r="AP12" i="1"/>
  <c r="AQ12" i="1"/>
  <c r="AR12" i="1"/>
  <c r="AS12" i="1"/>
  <c r="AU12" i="1"/>
  <c r="Z13" i="1"/>
  <c r="AN13" i="1" s="1"/>
  <c r="AA13" i="1"/>
  <c r="AB13" i="1"/>
  <c r="AC13" i="1"/>
  <c r="AD13" i="1"/>
  <c r="AE13" i="1"/>
  <c r="AF13" i="1"/>
  <c r="AG13" i="1"/>
  <c r="AH13" i="1"/>
  <c r="AM13" i="1" s="1"/>
  <c r="AJ13" i="1"/>
  <c r="AK13" i="1"/>
  <c r="AO13" i="1"/>
  <c r="AP13" i="1"/>
  <c r="AQ13" i="1"/>
  <c r="AR13" i="1"/>
  <c r="AS13" i="1"/>
  <c r="AU13" i="1"/>
  <c r="Z14" i="1"/>
  <c r="AN14" i="1" s="1"/>
  <c r="AA14" i="1"/>
  <c r="AB14" i="1"/>
  <c r="AC14" i="1"/>
  <c r="AD14" i="1"/>
  <c r="AE14" i="1"/>
  <c r="AF14" i="1"/>
  <c r="AG14" i="1"/>
  <c r="AH14" i="1"/>
  <c r="AM14" i="1" s="1"/>
  <c r="AJ14" i="1"/>
  <c r="AK14" i="1"/>
  <c r="AO14" i="1"/>
  <c r="AP14" i="1"/>
  <c r="AQ14" i="1"/>
  <c r="AR14" i="1"/>
  <c r="AS14" i="1"/>
  <c r="AU14" i="1"/>
  <c r="AZ14" i="1" s="1"/>
  <c r="Z15" i="1"/>
  <c r="AN15" i="1" s="1"/>
  <c r="AA15" i="1"/>
  <c r="AB15" i="1"/>
  <c r="AC15" i="1"/>
  <c r="AD15" i="1"/>
  <c r="AE15" i="1"/>
  <c r="AF15" i="1"/>
  <c r="AG15" i="1"/>
  <c r="AH15" i="1"/>
  <c r="AJ15" i="1"/>
  <c r="AK15" i="1"/>
  <c r="AM15" i="1"/>
  <c r="AO15" i="1"/>
  <c r="AP15" i="1"/>
  <c r="AQ15" i="1"/>
  <c r="AR15" i="1"/>
  <c r="AS15" i="1"/>
  <c r="AU15" i="1"/>
  <c r="BA15" i="1" s="1"/>
  <c r="Z16" i="1"/>
  <c r="AN16" i="1" s="1"/>
  <c r="AA16" i="1"/>
  <c r="AB16" i="1"/>
  <c r="AC16" i="1"/>
  <c r="AD16" i="1"/>
  <c r="AE16" i="1"/>
  <c r="AF16" i="1"/>
  <c r="AG16" i="1"/>
  <c r="AH16" i="1"/>
  <c r="AM16" i="1" s="1"/>
  <c r="AJ16" i="1"/>
  <c r="AK16" i="1"/>
  <c r="AO16" i="1"/>
  <c r="AP16" i="1"/>
  <c r="AQ16" i="1"/>
  <c r="AR16" i="1"/>
  <c r="AS16" i="1"/>
  <c r="AU16" i="1"/>
  <c r="AZ16" i="1" s="1"/>
  <c r="Z17" i="1"/>
  <c r="AN17" i="1" s="1"/>
  <c r="AA17" i="1"/>
  <c r="AB17" i="1"/>
  <c r="AC17" i="1"/>
  <c r="AD17" i="1"/>
  <c r="AE17" i="1"/>
  <c r="AF17" i="1"/>
  <c r="AG17" i="1"/>
  <c r="AH17" i="1"/>
  <c r="AM17" i="1" s="1"/>
  <c r="AJ17" i="1"/>
  <c r="AK17" i="1"/>
  <c r="AO17" i="1"/>
  <c r="AP17" i="1"/>
  <c r="AQ17" i="1"/>
  <c r="AR17" i="1"/>
  <c r="AS17" i="1"/>
  <c r="AU17" i="1"/>
  <c r="AW17" i="1" s="1"/>
  <c r="Z18" i="1"/>
  <c r="AN18" i="1" s="1"/>
  <c r="AA18" i="1"/>
  <c r="AB18" i="1"/>
  <c r="AC18" i="1"/>
  <c r="AD18" i="1"/>
  <c r="AE18" i="1"/>
  <c r="AF18" i="1"/>
  <c r="AG18" i="1"/>
  <c r="AH18" i="1"/>
  <c r="AJ18" i="1"/>
  <c r="AK18" i="1"/>
  <c r="AM18" i="1"/>
  <c r="AO18" i="1"/>
  <c r="AP18" i="1"/>
  <c r="AQ18" i="1"/>
  <c r="AR18" i="1"/>
  <c r="AS18" i="1"/>
  <c r="AU18" i="1"/>
  <c r="AZ18" i="1" s="1"/>
  <c r="Z19" i="1"/>
  <c r="AN19" i="1" s="1"/>
  <c r="AA19" i="1"/>
  <c r="AB19" i="1"/>
  <c r="AC19" i="1"/>
  <c r="AD19" i="1"/>
  <c r="AE19" i="1"/>
  <c r="AF19" i="1"/>
  <c r="AG19" i="1"/>
  <c r="AH19" i="1"/>
  <c r="AM19" i="1" s="1"/>
  <c r="AJ19" i="1"/>
  <c r="AK19" i="1"/>
  <c r="AO19" i="1"/>
  <c r="AP19" i="1"/>
  <c r="AQ19" i="1"/>
  <c r="AR19" i="1"/>
  <c r="AS19" i="1"/>
  <c r="AU19" i="1"/>
  <c r="AW19" i="1" s="1"/>
  <c r="Z20" i="1"/>
  <c r="AN20" i="1" s="1"/>
  <c r="AA20" i="1"/>
  <c r="AB20" i="1"/>
  <c r="AC20" i="1"/>
  <c r="AD20" i="1"/>
  <c r="AE20" i="1"/>
  <c r="AF20" i="1"/>
  <c r="AG20" i="1"/>
  <c r="AH20" i="1"/>
  <c r="AJ20" i="1"/>
  <c r="AK20" i="1"/>
  <c r="AM20" i="1"/>
  <c r="AO20" i="1"/>
  <c r="AP20" i="1"/>
  <c r="AQ20" i="1"/>
  <c r="AR20" i="1"/>
  <c r="AS20" i="1"/>
  <c r="AU20" i="1"/>
  <c r="Z21" i="1"/>
  <c r="AN21" i="1" s="1"/>
  <c r="AA21" i="1"/>
  <c r="AB21" i="1"/>
  <c r="AC21" i="1"/>
  <c r="AD21" i="1"/>
  <c r="AE21" i="1"/>
  <c r="AF21" i="1"/>
  <c r="AG21" i="1"/>
  <c r="AH21" i="1"/>
  <c r="AJ21" i="1"/>
  <c r="AK21" i="1"/>
  <c r="AM21" i="1"/>
  <c r="AO21" i="1"/>
  <c r="AP21" i="1"/>
  <c r="AQ21" i="1"/>
  <c r="AR21" i="1"/>
  <c r="AS21" i="1"/>
  <c r="AU21" i="1"/>
  <c r="Z22" i="1"/>
  <c r="AN22" i="1" s="1"/>
  <c r="AA22" i="1"/>
  <c r="AB22" i="1"/>
  <c r="AC22" i="1"/>
  <c r="AD22" i="1"/>
  <c r="AE22" i="1"/>
  <c r="AF22" i="1"/>
  <c r="AG22" i="1"/>
  <c r="AH22" i="1"/>
  <c r="AJ22" i="1"/>
  <c r="AK22" i="1"/>
  <c r="AM22" i="1"/>
  <c r="AO22" i="1"/>
  <c r="AP22" i="1"/>
  <c r="AQ22" i="1"/>
  <c r="AR22" i="1"/>
  <c r="AS22" i="1"/>
  <c r="AU22" i="1"/>
  <c r="Z23" i="1"/>
  <c r="AN23" i="1" s="1"/>
  <c r="AA23" i="1"/>
  <c r="AB23" i="1"/>
  <c r="AC23" i="1"/>
  <c r="AD23" i="1"/>
  <c r="AE23" i="1"/>
  <c r="AF23" i="1"/>
  <c r="AG23" i="1"/>
  <c r="AH23" i="1"/>
  <c r="AJ23" i="1"/>
  <c r="AK23" i="1"/>
  <c r="AM23" i="1"/>
  <c r="AO23" i="1"/>
  <c r="AP23" i="1"/>
  <c r="AQ23" i="1"/>
  <c r="AR23" i="1"/>
  <c r="AS23" i="1"/>
  <c r="AU23" i="1"/>
  <c r="BA23" i="1" s="1"/>
  <c r="Z24" i="1"/>
  <c r="AN24" i="1" s="1"/>
  <c r="AA24" i="1"/>
  <c r="AB24" i="1"/>
  <c r="AC24" i="1"/>
  <c r="AD24" i="1"/>
  <c r="AE24" i="1"/>
  <c r="AF24" i="1"/>
  <c r="AG24" i="1"/>
  <c r="AH24" i="1"/>
  <c r="AM24" i="1" s="1"/>
  <c r="AJ24" i="1"/>
  <c r="AK24" i="1"/>
  <c r="AO24" i="1"/>
  <c r="AP24" i="1"/>
  <c r="AQ24" i="1"/>
  <c r="AR24" i="1"/>
  <c r="AS24" i="1"/>
  <c r="AU24" i="1"/>
  <c r="AZ24" i="1" s="1"/>
  <c r="Z25" i="1"/>
  <c r="AN25" i="1" s="1"/>
  <c r="AA25" i="1"/>
  <c r="AB25" i="1"/>
  <c r="AC25" i="1"/>
  <c r="AD25" i="1"/>
  <c r="AE25" i="1"/>
  <c r="AF25" i="1"/>
  <c r="AG25" i="1"/>
  <c r="AH25" i="1"/>
  <c r="AJ25" i="1"/>
  <c r="AK25" i="1"/>
  <c r="AM25" i="1"/>
  <c r="AO25" i="1"/>
  <c r="AP25" i="1"/>
  <c r="AQ25" i="1"/>
  <c r="AR25" i="1"/>
  <c r="AS25" i="1"/>
  <c r="AU25" i="1"/>
  <c r="AW25" i="1" s="1"/>
  <c r="Z26" i="1"/>
  <c r="AN26" i="1" s="1"/>
  <c r="AA26" i="1"/>
  <c r="AB26" i="1"/>
  <c r="AC26" i="1"/>
  <c r="AD26" i="1"/>
  <c r="AE26" i="1"/>
  <c r="AF26" i="1"/>
  <c r="AG26" i="1"/>
  <c r="AH26" i="1"/>
  <c r="AM26" i="1" s="1"/>
  <c r="AJ26" i="1"/>
  <c r="AK26" i="1"/>
  <c r="AO26" i="1"/>
  <c r="AP26" i="1"/>
  <c r="AQ26" i="1"/>
  <c r="AR26" i="1"/>
  <c r="AS26" i="1"/>
  <c r="AU26" i="1"/>
  <c r="AZ26" i="1" s="1"/>
  <c r="Z27" i="1"/>
  <c r="AN27" i="1" s="1"/>
  <c r="AA27" i="1"/>
  <c r="AB27" i="1"/>
  <c r="AC27" i="1"/>
  <c r="AD27" i="1"/>
  <c r="AE27" i="1"/>
  <c r="AF27" i="1"/>
  <c r="AG27" i="1"/>
  <c r="AH27" i="1"/>
  <c r="AJ27" i="1"/>
  <c r="AK27" i="1"/>
  <c r="AM27" i="1"/>
  <c r="AO27" i="1"/>
  <c r="AP27" i="1"/>
  <c r="AQ27" i="1"/>
  <c r="AR27" i="1"/>
  <c r="AS27" i="1"/>
  <c r="AU27" i="1"/>
  <c r="Z28" i="1"/>
  <c r="AN28" i="1" s="1"/>
  <c r="AA28" i="1"/>
  <c r="AB28" i="1"/>
  <c r="AC28" i="1"/>
  <c r="AD28" i="1"/>
  <c r="AE28" i="1"/>
  <c r="AF28" i="1"/>
  <c r="AG28" i="1"/>
  <c r="AH28" i="1"/>
  <c r="AJ28" i="1"/>
  <c r="AK28" i="1"/>
  <c r="AM28" i="1"/>
  <c r="AO28" i="1"/>
  <c r="AP28" i="1"/>
  <c r="AQ28" i="1"/>
  <c r="AR28" i="1"/>
  <c r="AS28" i="1"/>
  <c r="AU28" i="1"/>
  <c r="AZ28" i="1" s="1"/>
  <c r="Z29" i="1"/>
  <c r="AN29" i="1" s="1"/>
  <c r="AA29" i="1"/>
  <c r="AB29" i="1"/>
  <c r="AC29" i="1"/>
  <c r="AD29" i="1"/>
  <c r="AE29" i="1"/>
  <c r="AF29" i="1"/>
  <c r="AG29" i="1"/>
  <c r="AH29" i="1"/>
  <c r="AM29" i="1" s="1"/>
  <c r="AJ29" i="1"/>
  <c r="AK29" i="1"/>
  <c r="AO29" i="1"/>
  <c r="AP29" i="1"/>
  <c r="AQ29" i="1"/>
  <c r="AR29" i="1"/>
  <c r="AS29" i="1"/>
  <c r="AU29" i="1"/>
  <c r="Z30" i="1"/>
  <c r="AN30" i="1" s="1"/>
  <c r="AA30" i="1"/>
  <c r="AB30" i="1"/>
  <c r="AC30" i="1"/>
  <c r="AD30" i="1"/>
  <c r="AE30" i="1"/>
  <c r="AF30" i="1"/>
  <c r="AG30" i="1"/>
  <c r="AH30" i="1"/>
  <c r="AJ30" i="1"/>
  <c r="AK30" i="1"/>
  <c r="AM30" i="1"/>
  <c r="AO30" i="1"/>
  <c r="AP30" i="1"/>
  <c r="AQ30" i="1"/>
  <c r="AR30" i="1"/>
  <c r="AS30" i="1"/>
  <c r="AU30" i="1"/>
  <c r="Z31" i="1"/>
  <c r="AN31" i="1" s="1"/>
  <c r="AA31" i="1"/>
  <c r="AB31" i="1"/>
  <c r="AC31" i="1"/>
  <c r="AD31" i="1"/>
  <c r="AE31" i="1"/>
  <c r="AF31" i="1"/>
  <c r="AG31" i="1"/>
  <c r="AH31" i="1"/>
  <c r="AJ31" i="1"/>
  <c r="AK31" i="1"/>
  <c r="AM31" i="1"/>
  <c r="AO31" i="1"/>
  <c r="AP31" i="1"/>
  <c r="AQ31" i="1"/>
  <c r="AR31" i="1"/>
  <c r="AS31" i="1"/>
  <c r="AU31" i="1"/>
  <c r="AW31" i="1" s="1"/>
  <c r="Z32" i="1"/>
  <c r="AN32" i="1" s="1"/>
  <c r="AA32" i="1"/>
  <c r="AB32" i="1"/>
  <c r="AC32" i="1"/>
  <c r="AD32" i="1"/>
  <c r="AE32" i="1"/>
  <c r="AF32" i="1"/>
  <c r="AG32" i="1"/>
  <c r="AH32" i="1"/>
  <c r="AJ32" i="1"/>
  <c r="AK32" i="1"/>
  <c r="AM32" i="1"/>
  <c r="AO32" i="1"/>
  <c r="AP32" i="1"/>
  <c r="AQ32" i="1"/>
  <c r="AR32" i="1"/>
  <c r="AS32" i="1"/>
  <c r="AU32" i="1"/>
  <c r="AZ32" i="1" s="1"/>
  <c r="Z33" i="1"/>
  <c r="AN33" i="1" s="1"/>
  <c r="AA33" i="1"/>
  <c r="AB33" i="1"/>
  <c r="AC33" i="1"/>
  <c r="AD33" i="1"/>
  <c r="AE33" i="1"/>
  <c r="AF33" i="1"/>
  <c r="AG33" i="1"/>
  <c r="AH33" i="1"/>
  <c r="AJ33" i="1"/>
  <c r="AK33" i="1"/>
  <c r="AM33" i="1"/>
  <c r="AO33" i="1"/>
  <c r="AP33" i="1"/>
  <c r="AQ33" i="1"/>
  <c r="AR33" i="1"/>
  <c r="AS33" i="1"/>
  <c r="AU33" i="1"/>
  <c r="Z34" i="1"/>
  <c r="AN34" i="1" s="1"/>
  <c r="AA34" i="1"/>
  <c r="AB34" i="1"/>
  <c r="AC34" i="1"/>
  <c r="AD34" i="1"/>
  <c r="AE34" i="1"/>
  <c r="AF34" i="1"/>
  <c r="AG34" i="1"/>
  <c r="AH34" i="1"/>
  <c r="AJ34" i="1"/>
  <c r="AK34" i="1"/>
  <c r="AM34" i="1"/>
  <c r="AO34" i="1"/>
  <c r="AP34" i="1"/>
  <c r="AQ34" i="1"/>
  <c r="AR34" i="1"/>
  <c r="AS34" i="1"/>
  <c r="AU34" i="1"/>
  <c r="Z35" i="1"/>
  <c r="AN35" i="1" s="1"/>
  <c r="AA35" i="1"/>
  <c r="AB35" i="1"/>
  <c r="AC35" i="1"/>
  <c r="AD35" i="1"/>
  <c r="AE35" i="1"/>
  <c r="AF35" i="1"/>
  <c r="AG35" i="1"/>
  <c r="AH35" i="1"/>
  <c r="AJ35" i="1"/>
  <c r="AK35" i="1"/>
  <c r="AM35" i="1"/>
  <c r="AO35" i="1"/>
  <c r="AP35" i="1"/>
  <c r="AQ35" i="1"/>
  <c r="AR35" i="1"/>
  <c r="AS35" i="1"/>
  <c r="AU35" i="1"/>
  <c r="AZ35" i="1" s="1"/>
  <c r="Z36" i="1"/>
  <c r="AN36" i="1" s="1"/>
  <c r="AA36" i="1"/>
  <c r="AB36" i="1"/>
  <c r="AC36" i="1"/>
  <c r="AD36" i="1"/>
  <c r="AE36" i="1"/>
  <c r="AF36" i="1"/>
  <c r="AG36" i="1"/>
  <c r="AH36" i="1"/>
  <c r="AJ36" i="1"/>
  <c r="AK36" i="1"/>
  <c r="AM36" i="1"/>
  <c r="AO36" i="1"/>
  <c r="AP36" i="1"/>
  <c r="AQ36" i="1"/>
  <c r="AR36" i="1"/>
  <c r="AS36" i="1"/>
  <c r="AU36" i="1"/>
  <c r="AZ36" i="1" s="1"/>
  <c r="Z37" i="1"/>
  <c r="AN37" i="1" s="1"/>
  <c r="AB37" i="1"/>
  <c r="AD37" i="1"/>
  <c r="AE37" i="1"/>
  <c r="AF37" i="1"/>
  <c r="AG37" i="1"/>
  <c r="AH37" i="1"/>
  <c r="AJ37" i="1"/>
  <c r="AK37" i="1"/>
  <c r="AM37" i="1"/>
  <c r="AP37" i="1"/>
  <c r="AS37" i="1"/>
  <c r="Z39" i="1"/>
  <c r="AN39" i="1" s="1"/>
  <c r="AA39" i="1"/>
  <c r="AB39" i="1"/>
  <c r="AC39" i="1"/>
  <c r="AD39" i="1"/>
  <c r="AE39" i="1"/>
  <c r="AF39" i="1"/>
  <c r="AG39" i="1"/>
  <c r="AH39" i="1"/>
  <c r="AJ39" i="1"/>
  <c r="AK39" i="1"/>
  <c r="AM39" i="1"/>
  <c r="AO39" i="1"/>
  <c r="AP39" i="1"/>
  <c r="AQ39" i="1"/>
  <c r="AR39" i="1"/>
  <c r="AS39" i="1"/>
  <c r="AU39" i="1"/>
  <c r="Z40" i="1"/>
  <c r="AN40" i="1" s="1"/>
  <c r="AA40" i="1"/>
  <c r="AB40" i="1"/>
  <c r="AC40" i="1"/>
  <c r="AD40" i="1"/>
  <c r="AE40" i="1"/>
  <c r="AF40" i="1"/>
  <c r="AG40" i="1"/>
  <c r="AH40" i="1"/>
  <c r="AM40" i="1" s="1"/>
  <c r="AJ40" i="1"/>
  <c r="AK40" i="1"/>
  <c r="AO40" i="1"/>
  <c r="AP40" i="1"/>
  <c r="AQ40" i="1"/>
  <c r="AR40" i="1"/>
  <c r="AS40" i="1"/>
  <c r="AU40" i="1"/>
  <c r="AZ40" i="1" s="1"/>
  <c r="Z41" i="1"/>
  <c r="AN41" i="1" s="1"/>
  <c r="AA41" i="1"/>
  <c r="AB41" i="1"/>
  <c r="AC41" i="1"/>
  <c r="AD41" i="1"/>
  <c r="AE41" i="1"/>
  <c r="AF41" i="1"/>
  <c r="AG41" i="1"/>
  <c r="AH41" i="1"/>
  <c r="AJ41" i="1"/>
  <c r="AK41" i="1"/>
  <c r="AM41" i="1"/>
  <c r="AO41" i="1"/>
  <c r="AP41" i="1"/>
  <c r="AQ41" i="1"/>
  <c r="AR41" i="1"/>
  <c r="AS41" i="1"/>
  <c r="AU41" i="1"/>
  <c r="AZ41" i="1" s="1"/>
  <c r="Z42" i="1"/>
  <c r="AN42" i="1" s="1"/>
  <c r="AA42" i="1"/>
  <c r="AB42" i="1"/>
  <c r="AC42" i="1"/>
  <c r="AD42" i="1"/>
  <c r="AE42" i="1"/>
  <c r="AF42" i="1"/>
  <c r="AG42" i="1"/>
  <c r="AH42" i="1"/>
  <c r="AJ42" i="1"/>
  <c r="AK42" i="1"/>
  <c r="AM42" i="1"/>
  <c r="AO42" i="1"/>
  <c r="AP42" i="1"/>
  <c r="AQ42" i="1"/>
  <c r="AR42" i="1"/>
  <c r="AS42" i="1"/>
  <c r="AU42" i="1"/>
  <c r="Z43" i="1"/>
  <c r="AN43" i="1" s="1"/>
  <c r="AA43" i="1"/>
  <c r="AB43" i="1"/>
  <c r="AC43" i="1"/>
  <c r="AD43" i="1"/>
  <c r="AE43" i="1"/>
  <c r="AF43" i="1"/>
  <c r="AG43" i="1"/>
  <c r="AH43" i="1"/>
  <c r="AM43" i="1" s="1"/>
  <c r="AJ43" i="1"/>
  <c r="AK43" i="1"/>
  <c r="AO43" i="1"/>
  <c r="AP43" i="1"/>
  <c r="AQ43" i="1"/>
  <c r="AR43" i="1"/>
  <c r="AS43" i="1"/>
  <c r="AU43" i="1"/>
  <c r="Z44" i="1"/>
  <c r="AN44" i="1" s="1"/>
  <c r="AA44" i="1"/>
  <c r="AB44" i="1"/>
  <c r="AC44" i="1"/>
  <c r="AD44" i="1"/>
  <c r="AE44" i="1"/>
  <c r="AF44" i="1"/>
  <c r="AG44" i="1"/>
  <c r="AH44" i="1"/>
  <c r="AJ44" i="1"/>
  <c r="AK44" i="1"/>
  <c r="AM44" i="1"/>
  <c r="AO44" i="1"/>
  <c r="AP44" i="1"/>
  <c r="AQ44" i="1"/>
  <c r="AR44" i="1"/>
  <c r="AS44" i="1"/>
  <c r="AU44" i="1"/>
  <c r="AZ44" i="1" s="1"/>
  <c r="Z45" i="1"/>
  <c r="AN45" i="1" s="1"/>
  <c r="AA45" i="1"/>
  <c r="AB45" i="1"/>
  <c r="AC45" i="1"/>
  <c r="AD45" i="1"/>
  <c r="AE45" i="1"/>
  <c r="AF45" i="1"/>
  <c r="AG45" i="1"/>
  <c r="AH45" i="1"/>
  <c r="AJ45" i="1"/>
  <c r="AK45" i="1"/>
  <c r="AM45" i="1"/>
  <c r="AO45" i="1"/>
  <c r="AP45" i="1"/>
  <c r="AQ45" i="1"/>
  <c r="AR45" i="1"/>
  <c r="AS45" i="1"/>
  <c r="AU45" i="1"/>
  <c r="AZ45" i="1" s="1"/>
  <c r="Z46" i="1"/>
  <c r="AN46" i="1" s="1"/>
  <c r="AA46" i="1"/>
  <c r="AB46" i="1"/>
  <c r="AC46" i="1"/>
  <c r="AD46" i="1"/>
  <c r="AE46" i="1"/>
  <c r="AF46" i="1"/>
  <c r="AG46" i="1"/>
  <c r="AH46" i="1"/>
  <c r="AJ46" i="1"/>
  <c r="AK46" i="1"/>
  <c r="AM46" i="1"/>
  <c r="AO46" i="1"/>
  <c r="AP46" i="1"/>
  <c r="AQ46" i="1"/>
  <c r="AR46" i="1"/>
  <c r="AS46" i="1"/>
  <c r="AU46" i="1"/>
  <c r="Z47" i="1"/>
  <c r="AN47" i="1" s="1"/>
  <c r="AA47" i="1"/>
  <c r="AB47" i="1"/>
  <c r="AC47" i="1"/>
  <c r="AD47" i="1"/>
  <c r="AE47" i="1"/>
  <c r="AF47" i="1"/>
  <c r="AG47" i="1"/>
  <c r="AH47" i="1"/>
  <c r="AJ47" i="1"/>
  <c r="AK47" i="1"/>
  <c r="AM47" i="1"/>
  <c r="AO47" i="1"/>
  <c r="AP47" i="1"/>
  <c r="AQ47" i="1"/>
  <c r="AR47" i="1"/>
  <c r="AS47" i="1"/>
  <c r="AU47" i="1"/>
  <c r="Z48" i="1"/>
  <c r="AN48" i="1" s="1"/>
  <c r="Z50" i="1"/>
  <c r="AN50" i="1" s="1"/>
  <c r="AA50" i="1"/>
  <c r="AB50" i="1"/>
  <c r="AC50" i="1"/>
  <c r="AD50" i="1"/>
  <c r="AE50" i="1"/>
  <c r="AF50" i="1"/>
  <c r="AG50" i="1"/>
  <c r="AH50" i="1"/>
  <c r="AJ50" i="1"/>
  <c r="AK50" i="1"/>
  <c r="AM50" i="1"/>
  <c r="AO50" i="1"/>
  <c r="AP50" i="1"/>
  <c r="AQ50" i="1"/>
  <c r="AR50" i="1"/>
  <c r="AS50" i="1"/>
  <c r="AU50" i="1"/>
  <c r="AZ50" i="1" s="1"/>
  <c r="Z51" i="1"/>
  <c r="AN51" i="1" s="1"/>
  <c r="AA51" i="1"/>
  <c r="AB51" i="1"/>
  <c r="AC51" i="1"/>
  <c r="AD51" i="1"/>
  <c r="AE51" i="1"/>
  <c r="AF51" i="1"/>
  <c r="AG51" i="1"/>
  <c r="AH51" i="1"/>
  <c r="AJ51" i="1"/>
  <c r="AK51" i="1"/>
  <c r="AO51" i="1"/>
  <c r="AP51" i="1"/>
  <c r="AQ51" i="1"/>
  <c r="AR51" i="1"/>
  <c r="AS51" i="1"/>
  <c r="AU51" i="1"/>
  <c r="Z52" i="1"/>
  <c r="AN52" i="1" s="1"/>
  <c r="AA52" i="1"/>
  <c r="AB52" i="1"/>
  <c r="AC52" i="1"/>
  <c r="AD52" i="1"/>
  <c r="AE52" i="1"/>
  <c r="AF52" i="1"/>
  <c r="AG52" i="1"/>
  <c r="AH52" i="1"/>
  <c r="AJ52" i="1"/>
  <c r="AK52" i="1"/>
  <c r="AM52" i="1"/>
  <c r="AO52" i="1"/>
  <c r="AP52" i="1"/>
  <c r="AQ52" i="1"/>
  <c r="AR52" i="1"/>
  <c r="AS52" i="1"/>
  <c r="AU52" i="1"/>
  <c r="Z53" i="1"/>
  <c r="AN53" i="1" s="1"/>
  <c r="AA53" i="1"/>
  <c r="AB53" i="1"/>
  <c r="AC53" i="1"/>
  <c r="AD53" i="1"/>
  <c r="AE53" i="1"/>
  <c r="AF53" i="1"/>
  <c r="AG53" i="1"/>
  <c r="AH53" i="1"/>
  <c r="AJ53" i="1"/>
  <c r="AK53" i="1"/>
  <c r="AM53" i="1"/>
  <c r="AO53" i="1"/>
  <c r="AP53" i="1"/>
  <c r="AQ53" i="1"/>
  <c r="AR53" i="1"/>
  <c r="AS53" i="1"/>
  <c r="AU53" i="1"/>
  <c r="Z54" i="1"/>
  <c r="AN54" i="1" s="1"/>
  <c r="AA54" i="1"/>
  <c r="AB54" i="1"/>
  <c r="AC54" i="1"/>
  <c r="AD54" i="1"/>
  <c r="AE54" i="1"/>
  <c r="AF54" i="1"/>
  <c r="AG54" i="1"/>
  <c r="AH54" i="1"/>
  <c r="AJ54" i="1"/>
  <c r="AK54" i="1"/>
  <c r="AM54" i="1"/>
  <c r="AO54" i="1"/>
  <c r="AP54" i="1"/>
  <c r="AQ54" i="1"/>
  <c r="AR54" i="1"/>
  <c r="AS54" i="1"/>
  <c r="AU54" i="1"/>
  <c r="BA54" i="1" s="1"/>
  <c r="Z55" i="1"/>
  <c r="AN55" i="1" s="1"/>
  <c r="AA55" i="1"/>
  <c r="AB55" i="1"/>
  <c r="AC55" i="1"/>
  <c r="AD55" i="1"/>
  <c r="AE55" i="1"/>
  <c r="AF55" i="1"/>
  <c r="AG55" i="1"/>
  <c r="AH55" i="1"/>
  <c r="AJ55" i="1"/>
  <c r="AK55" i="1"/>
  <c r="AM55" i="1"/>
  <c r="AO55" i="1"/>
  <c r="AP55" i="1"/>
  <c r="AQ55" i="1"/>
  <c r="AR55" i="1"/>
  <c r="AS55" i="1"/>
  <c r="AU55" i="1"/>
  <c r="Z56" i="1"/>
  <c r="AN56" i="1" s="1"/>
  <c r="AA56" i="1"/>
  <c r="AB56" i="1"/>
  <c r="AC56" i="1"/>
  <c r="AD56" i="1"/>
  <c r="AE56" i="1"/>
  <c r="AF56" i="1"/>
  <c r="AG56" i="1"/>
  <c r="AH56" i="1"/>
  <c r="AJ56" i="1"/>
  <c r="AK56" i="1"/>
  <c r="AM56" i="1"/>
  <c r="AO56" i="1"/>
  <c r="AP56" i="1"/>
  <c r="AQ56" i="1"/>
  <c r="AR56" i="1"/>
  <c r="AS56" i="1"/>
  <c r="AU56" i="1"/>
  <c r="BA56" i="1" s="1"/>
  <c r="Z57" i="1"/>
  <c r="AN57" i="1" s="1"/>
  <c r="AA57" i="1"/>
  <c r="AB57" i="1"/>
  <c r="AC57" i="1"/>
  <c r="AD57" i="1"/>
  <c r="AE57" i="1"/>
  <c r="AF57" i="1"/>
  <c r="AG57" i="1"/>
  <c r="AH57" i="1"/>
  <c r="AM57" i="1" s="1"/>
  <c r="AJ57" i="1"/>
  <c r="AK57" i="1"/>
  <c r="AO57" i="1"/>
  <c r="AP57" i="1"/>
  <c r="AQ57" i="1"/>
  <c r="AR57" i="1"/>
  <c r="AS57" i="1"/>
  <c r="AU57" i="1"/>
  <c r="Z58" i="1"/>
  <c r="AN58" i="1" s="1"/>
  <c r="AA58" i="1"/>
  <c r="AB58" i="1"/>
  <c r="AC58" i="1"/>
  <c r="AD58" i="1"/>
  <c r="AE58" i="1"/>
  <c r="AF58" i="1"/>
  <c r="AG58" i="1"/>
  <c r="AH58" i="1"/>
  <c r="AJ58" i="1"/>
  <c r="AK58" i="1"/>
  <c r="AO58" i="1"/>
  <c r="AP58" i="1"/>
  <c r="AQ58" i="1"/>
  <c r="AR58" i="1"/>
  <c r="AS58" i="1"/>
  <c r="AU58" i="1"/>
  <c r="AZ58" i="1" s="1"/>
  <c r="Z59" i="1"/>
  <c r="AN59" i="1" s="1"/>
  <c r="AA59" i="1"/>
  <c r="AB59" i="1"/>
  <c r="AC59" i="1"/>
  <c r="AD59" i="1"/>
  <c r="AE59" i="1"/>
  <c r="AF59" i="1"/>
  <c r="AG59" i="1"/>
  <c r="AH59" i="1"/>
  <c r="AJ59" i="1"/>
  <c r="AK59" i="1"/>
  <c r="AM59" i="1"/>
  <c r="AO59" i="1"/>
  <c r="AP59" i="1"/>
  <c r="AQ59" i="1"/>
  <c r="AR59" i="1"/>
  <c r="AS59" i="1"/>
  <c r="AU59" i="1"/>
  <c r="AW59" i="1" s="1"/>
  <c r="Z60" i="1"/>
  <c r="AN60" i="1" s="1"/>
  <c r="AA60" i="1"/>
  <c r="AB60" i="1"/>
  <c r="AC60" i="1"/>
  <c r="AD60" i="1"/>
  <c r="AE60" i="1"/>
  <c r="AF60" i="1"/>
  <c r="AG60" i="1"/>
  <c r="AH60" i="1"/>
  <c r="AJ60" i="1"/>
  <c r="AK60" i="1"/>
  <c r="AM60" i="1"/>
  <c r="AO60" i="1"/>
  <c r="AP60" i="1"/>
  <c r="AQ60" i="1"/>
  <c r="AR60" i="1"/>
  <c r="AS60" i="1"/>
  <c r="AU60" i="1"/>
  <c r="BA60" i="1" s="1"/>
  <c r="Z61" i="1"/>
  <c r="AN61" i="1" s="1"/>
  <c r="AA61" i="1"/>
  <c r="AB61" i="1"/>
  <c r="AC61" i="1"/>
  <c r="AD61" i="1"/>
  <c r="AE61" i="1"/>
  <c r="AF61" i="1"/>
  <c r="AG61" i="1"/>
  <c r="AH61" i="1"/>
  <c r="AJ61" i="1"/>
  <c r="AK61" i="1"/>
  <c r="AM61" i="1"/>
  <c r="AO61" i="1"/>
  <c r="AP61" i="1"/>
  <c r="AQ61" i="1"/>
  <c r="AR61" i="1"/>
  <c r="AS61" i="1"/>
  <c r="AU61" i="1"/>
  <c r="Z62" i="1"/>
  <c r="AN62" i="1" s="1"/>
  <c r="AA62" i="1"/>
  <c r="AB62" i="1"/>
  <c r="AC62" i="1"/>
  <c r="AD62" i="1"/>
  <c r="AE62" i="1"/>
  <c r="AF62" i="1"/>
  <c r="AG62" i="1"/>
  <c r="AH62" i="1"/>
  <c r="AJ62" i="1"/>
  <c r="AK62" i="1"/>
  <c r="AM62" i="1"/>
  <c r="AO62" i="1"/>
  <c r="AP62" i="1"/>
  <c r="AQ62" i="1"/>
  <c r="AR62" i="1"/>
  <c r="AS62" i="1"/>
  <c r="AU62" i="1"/>
  <c r="Z63" i="1"/>
  <c r="AN63" i="1" s="1"/>
  <c r="AA63" i="1"/>
  <c r="AB63" i="1"/>
  <c r="AC63" i="1"/>
  <c r="AD63" i="1"/>
  <c r="AE63" i="1"/>
  <c r="AF63" i="1"/>
  <c r="AG63" i="1"/>
  <c r="AH63" i="1"/>
  <c r="AJ63" i="1"/>
  <c r="AK63" i="1"/>
  <c r="AM63" i="1"/>
  <c r="AO63" i="1"/>
  <c r="AP63" i="1"/>
  <c r="AQ63" i="1"/>
  <c r="AR63" i="1"/>
  <c r="AS63" i="1"/>
  <c r="AU63" i="1"/>
  <c r="BA63" i="1" s="1"/>
  <c r="Z64" i="1"/>
  <c r="AN64" i="1" s="1"/>
  <c r="AA64" i="1"/>
  <c r="AB64" i="1"/>
  <c r="AC64" i="1"/>
  <c r="AD64" i="1"/>
  <c r="AE64" i="1"/>
  <c r="AF64" i="1"/>
  <c r="AG64" i="1"/>
  <c r="AH64" i="1"/>
  <c r="AJ64" i="1"/>
  <c r="AK64" i="1"/>
  <c r="AM64" i="1"/>
  <c r="AO64" i="1"/>
  <c r="AP64" i="1"/>
  <c r="AQ64" i="1"/>
  <c r="AR64" i="1"/>
  <c r="AS64" i="1"/>
  <c r="AU64" i="1"/>
  <c r="Z65" i="1"/>
  <c r="AN65" i="1" s="1"/>
  <c r="AA65" i="1"/>
  <c r="AB65" i="1"/>
  <c r="AC65" i="1"/>
  <c r="AD65" i="1"/>
  <c r="AE65" i="1"/>
  <c r="AF65" i="1"/>
  <c r="AG65" i="1"/>
  <c r="AH65" i="1"/>
  <c r="AJ65" i="1"/>
  <c r="AK65" i="1"/>
  <c r="AM65" i="1"/>
  <c r="AO65" i="1"/>
  <c r="AP65" i="1"/>
  <c r="AQ65" i="1"/>
  <c r="AR65" i="1"/>
  <c r="AS65" i="1"/>
  <c r="AU65" i="1"/>
  <c r="AW65" i="1" s="1"/>
  <c r="Z66" i="1"/>
  <c r="AN66" i="1" s="1"/>
  <c r="AA66" i="1"/>
  <c r="AB66" i="1"/>
  <c r="AC66" i="1"/>
  <c r="AD66" i="1"/>
  <c r="AE66" i="1"/>
  <c r="AF66" i="1"/>
  <c r="AG66" i="1"/>
  <c r="AH66" i="1"/>
  <c r="AJ66" i="1"/>
  <c r="AK66" i="1"/>
  <c r="AM66" i="1"/>
  <c r="AO66" i="1"/>
  <c r="AP66" i="1"/>
  <c r="AQ66" i="1"/>
  <c r="AR66" i="1"/>
  <c r="AS66" i="1"/>
  <c r="AU66" i="1"/>
  <c r="BA66" i="1" s="1"/>
  <c r="Z67" i="1"/>
  <c r="AN67" i="1" s="1"/>
  <c r="AA67" i="1"/>
  <c r="AB67" i="1"/>
  <c r="AC67" i="1"/>
  <c r="AD67" i="1"/>
  <c r="AE67" i="1"/>
  <c r="AF67" i="1"/>
  <c r="AG67" i="1"/>
  <c r="AH67" i="1"/>
  <c r="AJ67" i="1"/>
  <c r="AK67" i="1"/>
  <c r="AM67" i="1"/>
  <c r="AO67" i="1"/>
  <c r="AP67" i="1"/>
  <c r="AQ67" i="1"/>
  <c r="AR67" i="1"/>
  <c r="AS67" i="1"/>
  <c r="AU67" i="1"/>
  <c r="Z68" i="1"/>
  <c r="AN68" i="1" s="1"/>
  <c r="AA68" i="1"/>
  <c r="AB68" i="1"/>
  <c r="AC68" i="1"/>
  <c r="AD68" i="1"/>
  <c r="AE68" i="1"/>
  <c r="AF68" i="1"/>
  <c r="AG68" i="1"/>
  <c r="AH68" i="1"/>
  <c r="AJ68" i="1"/>
  <c r="AK68" i="1"/>
  <c r="AM68" i="1"/>
  <c r="AO68" i="1"/>
  <c r="AP68" i="1"/>
  <c r="AQ68" i="1"/>
  <c r="AR68" i="1"/>
  <c r="AS68" i="1"/>
  <c r="AU68" i="1"/>
  <c r="AW68" i="1" s="1"/>
  <c r="Z69" i="1"/>
  <c r="AN69" i="1" s="1"/>
  <c r="AA69" i="1"/>
  <c r="AB69" i="1"/>
  <c r="AC69" i="1"/>
  <c r="AD69" i="1"/>
  <c r="AE69" i="1"/>
  <c r="AF69" i="1"/>
  <c r="AG69" i="1"/>
  <c r="AH69" i="1"/>
  <c r="AJ69" i="1"/>
  <c r="AK69" i="1"/>
  <c r="AM69" i="1"/>
  <c r="AO69" i="1"/>
  <c r="AP69" i="1"/>
  <c r="AQ69" i="1"/>
  <c r="AR69" i="1"/>
  <c r="AS69" i="1"/>
  <c r="AU69" i="1"/>
  <c r="Z70" i="1"/>
  <c r="AN70" i="1" s="1"/>
  <c r="AA70" i="1"/>
  <c r="AB70" i="1"/>
  <c r="AC70" i="1"/>
  <c r="AD70" i="1"/>
  <c r="AE70" i="1"/>
  <c r="AF70" i="1"/>
  <c r="AG70" i="1"/>
  <c r="AH70" i="1"/>
  <c r="AM70" i="1" s="1"/>
  <c r="AJ70" i="1"/>
  <c r="AK70" i="1"/>
  <c r="AO70" i="1"/>
  <c r="AP70" i="1"/>
  <c r="AQ70" i="1"/>
  <c r="AR70" i="1"/>
  <c r="AS70" i="1"/>
  <c r="AU70" i="1"/>
  <c r="AZ70" i="1" s="1"/>
  <c r="Z71" i="1"/>
  <c r="AN71" i="1" s="1"/>
  <c r="AA71" i="1"/>
  <c r="AB71" i="1"/>
  <c r="AC71" i="1"/>
  <c r="AD71" i="1"/>
  <c r="AE71" i="1"/>
  <c r="AF71" i="1"/>
  <c r="AG71" i="1"/>
  <c r="AH71" i="1"/>
  <c r="AJ71" i="1"/>
  <c r="AK71" i="1"/>
  <c r="AM71" i="1"/>
  <c r="AO71" i="1"/>
  <c r="AP71" i="1"/>
  <c r="AQ71" i="1"/>
  <c r="AR71" i="1"/>
  <c r="AS71" i="1"/>
  <c r="AU71" i="1"/>
  <c r="Z72" i="1"/>
  <c r="AN72" i="1" s="1"/>
  <c r="AA72" i="1"/>
  <c r="AB72" i="1"/>
  <c r="AC72" i="1"/>
  <c r="AD72" i="1"/>
  <c r="AE72" i="1"/>
  <c r="AF72" i="1"/>
  <c r="AG72" i="1"/>
  <c r="AH72" i="1"/>
  <c r="AJ72" i="1"/>
  <c r="AK72" i="1"/>
  <c r="AM72" i="1"/>
  <c r="AO72" i="1"/>
  <c r="AP72" i="1"/>
  <c r="AQ72" i="1"/>
  <c r="AR72" i="1"/>
  <c r="AS72" i="1"/>
  <c r="AU72" i="1"/>
  <c r="AW72" i="1" s="1"/>
  <c r="Z73" i="1"/>
  <c r="AN73" i="1" s="1"/>
  <c r="AA73" i="1"/>
  <c r="AB73" i="1"/>
  <c r="AC73" i="1"/>
  <c r="AD73" i="1"/>
  <c r="AE73" i="1"/>
  <c r="AF73" i="1"/>
  <c r="AG73" i="1"/>
  <c r="AH73" i="1"/>
  <c r="AJ73" i="1"/>
  <c r="AK73" i="1"/>
  <c r="AM73" i="1"/>
  <c r="AO73" i="1"/>
  <c r="AP73" i="1"/>
  <c r="AQ73" i="1"/>
  <c r="AR73" i="1"/>
  <c r="AS73" i="1"/>
  <c r="AU73" i="1"/>
  <c r="Z74" i="1"/>
  <c r="AN74" i="1" s="1"/>
  <c r="AA74" i="1"/>
  <c r="AB74" i="1"/>
  <c r="AC74" i="1"/>
  <c r="AD74" i="1"/>
  <c r="AE74" i="1"/>
  <c r="AF74" i="1"/>
  <c r="AG74" i="1"/>
  <c r="AH74" i="1"/>
  <c r="AJ74" i="1"/>
  <c r="AK74" i="1"/>
  <c r="AM74" i="1"/>
  <c r="AO74" i="1"/>
  <c r="AP74" i="1"/>
  <c r="AQ74" i="1"/>
  <c r="AR74" i="1"/>
  <c r="AS74" i="1"/>
  <c r="AU74" i="1"/>
  <c r="BA74" i="1" s="1"/>
  <c r="Z75" i="1"/>
  <c r="AN75" i="1" s="1"/>
  <c r="AA75" i="1"/>
  <c r="AB75" i="1"/>
  <c r="AC75" i="1"/>
  <c r="AD75" i="1"/>
  <c r="AE75" i="1"/>
  <c r="AF75" i="1"/>
  <c r="AG75" i="1"/>
  <c r="AH75" i="1"/>
  <c r="AJ75" i="1"/>
  <c r="AK75" i="1"/>
  <c r="AM75" i="1"/>
  <c r="AO75" i="1"/>
  <c r="AP75" i="1"/>
  <c r="AQ75" i="1"/>
  <c r="AR75" i="1"/>
  <c r="AS75" i="1"/>
  <c r="AU75" i="1"/>
  <c r="BA75" i="1" s="1"/>
  <c r="Z76" i="1"/>
  <c r="AN76" i="1" s="1"/>
  <c r="AA76" i="1"/>
  <c r="AB76" i="1"/>
  <c r="AC76" i="1"/>
  <c r="AD76" i="1"/>
  <c r="AE76" i="1"/>
  <c r="AF76" i="1"/>
  <c r="AG76" i="1"/>
  <c r="AH76" i="1"/>
  <c r="AM76" i="1" s="1"/>
  <c r="AJ76" i="1"/>
  <c r="AK76" i="1"/>
  <c r="AO76" i="1"/>
  <c r="AP76" i="1"/>
  <c r="AQ76" i="1"/>
  <c r="AR76" i="1"/>
  <c r="AS76" i="1"/>
  <c r="AU76" i="1"/>
  <c r="Z77" i="1"/>
  <c r="AN77" i="1" s="1"/>
  <c r="AA77" i="1"/>
  <c r="AB77" i="1"/>
  <c r="AC77" i="1"/>
  <c r="AD77" i="1"/>
  <c r="AE77" i="1"/>
  <c r="AF77" i="1"/>
  <c r="AG77" i="1"/>
  <c r="AH77" i="1"/>
  <c r="AM77" i="1" s="1"/>
  <c r="AJ77" i="1"/>
  <c r="AK77" i="1"/>
  <c r="AO77" i="1"/>
  <c r="AP77" i="1"/>
  <c r="AQ77" i="1"/>
  <c r="AR77" i="1"/>
  <c r="AS77" i="1"/>
  <c r="AU77" i="1"/>
  <c r="AW77" i="1" s="1"/>
  <c r="Z78" i="1"/>
  <c r="AN78" i="1" s="1"/>
  <c r="AA78" i="1"/>
  <c r="AB78" i="1"/>
  <c r="AC78" i="1"/>
  <c r="AD78" i="1"/>
  <c r="AE78" i="1"/>
  <c r="AF78" i="1"/>
  <c r="AG78" i="1"/>
  <c r="AH78" i="1"/>
  <c r="AM78" i="1" s="1"/>
  <c r="AJ78" i="1"/>
  <c r="AK78" i="1"/>
  <c r="AO78" i="1"/>
  <c r="AP78" i="1"/>
  <c r="AQ78" i="1"/>
  <c r="AR78" i="1"/>
  <c r="AS78" i="1"/>
  <c r="AU78" i="1"/>
  <c r="AX78" i="1" s="1"/>
  <c r="AY78" i="1" s="1"/>
  <c r="BC78" i="1" s="1"/>
  <c r="Z79" i="1"/>
  <c r="AN79" i="1" s="1"/>
  <c r="AA79" i="1"/>
  <c r="AB79" i="1"/>
  <c r="AC79" i="1"/>
  <c r="AD79" i="1"/>
  <c r="AE79" i="1"/>
  <c r="AF79" i="1"/>
  <c r="AG79" i="1"/>
  <c r="AH79" i="1"/>
  <c r="AJ79" i="1"/>
  <c r="AK79" i="1"/>
  <c r="AM79" i="1"/>
  <c r="AO79" i="1"/>
  <c r="AP79" i="1"/>
  <c r="AQ79" i="1"/>
  <c r="AR79" i="1"/>
  <c r="AS79" i="1"/>
  <c r="AU79" i="1"/>
  <c r="Z80" i="1"/>
  <c r="AN80" i="1" s="1"/>
  <c r="AA80" i="1"/>
  <c r="AB80" i="1"/>
  <c r="AC80" i="1"/>
  <c r="AD80" i="1"/>
  <c r="AE80" i="1"/>
  <c r="AF80" i="1"/>
  <c r="AG80" i="1"/>
  <c r="AH80" i="1"/>
  <c r="AJ80" i="1"/>
  <c r="AK80" i="1"/>
  <c r="AM80" i="1"/>
  <c r="AO80" i="1"/>
  <c r="AP80" i="1"/>
  <c r="AQ80" i="1"/>
  <c r="AR80" i="1"/>
  <c r="AS80" i="1"/>
  <c r="AU80" i="1"/>
  <c r="AX80" i="1" s="1"/>
  <c r="AY80" i="1" s="1"/>
  <c r="BC80" i="1" s="1"/>
  <c r="Z81" i="1"/>
  <c r="AN81" i="1" s="1"/>
  <c r="AA81" i="1"/>
  <c r="AB81" i="1"/>
  <c r="AC81" i="1"/>
  <c r="AD81" i="1"/>
  <c r="AE81" i="1"/>
  <c r="AF81" i="1"/>
  <c r="AG81" i="1"/>
  <c r="AH81" i="1"/>
  <c r="AJ81" i="1"/>
  <c r="AK81" i="1"/>
  <c r="AM81" i="1"/>
  <c r="AO81" i="1"/>
  <c r="AP81" i="1"/>
  <c r="AQ81" i="1"/>
  <c r="AR81" i="1"/>
  <c r="AS81" i="1"/>
  <c r="AU81" i="1"/>
  <c r="AZ81" i="1" s="1"/>
  <c r="Z82" i="1"/>
  <c r="AN82" i="1" s="1"/>
  <c r="AA82" i="1"/>
  <c r="AB82" i="1"/>
  <c r="AC82" i="1"/>
  <c r="AD82" i="1"/>
  <c r="AE82" i="1"/>
  <c r="AF82" i="1"/>
  <c r="AG82" i="1"/>
  <c r="AH82" i="1"/>
  <c r="AM82" i="1" s="1"/>
  <c r="AJ82" i="1"/>
  <c r="AK82" i="1"/>
  <c r="AO82" i="1"/>
  <c r="AP82" i="1"/>
  <c r="AQ82" i="1"/>
  <c r="AR82" i="1"/>
  <c r="AS82" i="1"/>
  <c r="AU82" i="1"/>
  <c r="Z83" i="1"/>
  <c r="AN83" i="1" s="1"/>
  <c r="AA83" i="1"/>
  <c r="AB83" i="1"/>
  <c r="AC83" i="1"/>
  <c r="AD83" i="1"/>
  <c r="AE83" i="1"/>
  <c r="AF83" i="1"/>
  <c r="AG83" i="1"/>
  <c r="AH83" i="1"/>
  <c r="AJ83" i="1"/>
  <c r="AK83" i="1"/>
  <c r="AM83" i="1"/>
  <c r="AO83" i="1"/>
  <c r="AP83" i="1"/>
  <c r="AQ83" i="1"/>
  <c r="AR83" i="1"/>
  <c r="AS83" i="1"/>
  <c r="AU83" i="1"/>
  <c r="BA83" i="1" s="1"/>
  <c r="Z84" i="1"/>
  <c r="AN84" i="1" s="1"/>
  <c r="AA84" i="1"/>
  <c r="AB84" i="1"/>
  <c r="AC84" i="1"/>
  <c r="AD84" i="1"/>
  <c r="AE84" i="1"/>
  <c r="AF84" i="1"/>
  <c r="AG84" i="1"/>
  <c r="AH84" i="1"/>
  <c r="AJ84" i="1"/>
  <c r="AK84" i="1"/>
  <c r="AM84" i="1"/>
  <c r="AO84" i="1"/>
  <c r="AP84" i="1"/>
  <c r="AQ84" i="1"/>
  <c r="AR84" i="1"/>
  <c r="AS84" i="1"/>
  <c r="AU84" i="1"/>
  <c r="Z85" i="1"/>
  <c r="AN85" i="1" s="1"/>
  <c r="AA85" i="1"/>
  <c r="AB85" i="1"/>
  <c r="AC85" i="1"/>
  <c r="AD85" i="1"/>
  <c r="AE85" i="1"/>
  <c r="AF85" i="1"/>
  <c r="AG85" i="1"/>
  <c r="AH85" i="1"/>
  <c r="AM85" i="1" s="1"/>
  <c r="AJ85" i="1"/>
  <c r="AK85" i="1"/>
  <c r="AO85" i="1"/>
  <c r="AP85" i="1"/>
  <c r="AQ85" i="1"/>
  <c r="AR85" i="1"/>
  <c r="AS85" i="1"/>
  <c r="AU85" i="1"/>
  <c r="Z86" i="1"/>
  <c r="AN86" i="1" s="1"/>
  <c r="AA86" i="1"/>
  <c r="AB86" i="1"/>
  <c r="AC86" i="1"/>
  <c r="AD86" i="1"/>
  <c r="AE86" i="1"/>
  <c r="AF86" i="1"/>
  <c r="AG86" i="1"/>
  <c r="AH86" i="1"/>
  <c r="AM86" i="1" s="1"/>
  <c r="AJ86" i="1"/>
  <c r="AK86" i="1"/>
  <c r="AO86" i="1"/>
  <c r="AP86" i="1"/>
  <c r="AQ86" i="1"/>
  <c r="AR86" i="1"/>
  <c r="AS86" i="1"/>
  <c r="AU86" i="1"/>
  <c r="AW86" i="1" s="1"/>
  <c r="Z87" i="1"/>
  <c r="AN87" i="1" s="1"/>
  <c r="AA87" i="1"/>
  <c r="AB87" i="1"/>
  <c r="AC87" i="1"/>
  <c r="AD87" i="1"/>
  <c r="AE87" i="1"/>
  <c r="AF87" i="1"/>
  <c r="AG87" i="1"/>
  <c r="AH87" i="1"/>
  <c r="AM87" i="1" s="1"/>
  <c r="AJ87" i="1"/>
  <c r="AK87" i="1"/>
  <c r="AO87" i="1"/>
  <c r="AP87" i="1"/>
  <c r="AQ87" i="1"/>
  <c r="AR87" i="1"/>
  <c r="AS87" i="1"/>
  <c r="AU87" i="1"/>
  <c r="Z88" i="1"/>
  <c r="AN88" i="1" s="1"/>
  <c r="AA88" i="1"/>
  <c r="AB88" i="1"/>
  <c r="AC88" i="1"/>
  <c r="AD88" i="1"/>
  <c r="AE88" i="1"/>
  <c r="AF88" i="1"/>
  <c r="AG88" i="1"/>
  <c r="AH88" i="1"/>
  <c r="AJ88" i="1"/>
  <c r="AK88" i="1"/>
  <c r="AM88" i="1"/>
  <c r="AO88" i="1"/>
  <c r="AP88" i="1"/>
  <c r="AQ88" i="1"/>
  <c r="AR88" i="1"/>
  <c r="AS88" i="1"/>
  <c r="AU88" i="1"/>
  <c r="AX88" i="1" s="1"/>
  <c r="AY88" i="1" s="1"/>
  <c r="BC88" i="1" s="1"/>
  <c r="Z89" i="1"/>
  <c r="AN89" i="1" s="1"/>
  <c r="AA89" i="1"/>
  <c r="AB89" i="1"/>
  <c r="AC89" i="1"/>
  <c r="AD89" i="1"/>
  <c r="AE89" i="1"/>
  <c r="AF89" i="1"/>
  <c r="AG89" i="1"/>
  <c r="AH89" i="1"/>
  <c r="AJ89" i="1"/>
  <c r="AK89" i="1"/>
  <c r="AM89" i="1"/>
  <c r="AO89" i="1"/>
  <c r="AP89" i="1"/>
  <c r="AQ89" i="1"/>
  <c r="AR89" i="1"/>
  <c r="AS89" i="1"/>
  <c r="AU89" i="1"/>
  <c r="Z90" i="1"/>
  <c r="AN90" i="1" s="1"/>
  <c r="AA90" i="1"/>
  <c r="AB90" i="1"/>
  <c r="AC90" i="1"/>
  <c r="AD90" i="1"/>
  <c r="AE90" i="1"/>
  <c r="AF90" i="1"/>
  <c r="AG90" i="1"/>
  <c r="AH90" i="1"/>
  <c r="AJ90" i="1"/>
  <c r="AK90" i="1"/>
  <c r="AM90" i="1"/>
  <c r="AO90" i="1"/>
  <c r="AP90" i="1"/>
  <c r="AQ90" i="1"/>
  <c r="AR90" i="1"/>
  <c r="AS90" i="1"/>
  <c r="AU90" i="1"/>
  <c r="Z91" i="1"/>
  <c r="AN91" i="1" s="1"/>
  <c r="AA91" i="1"/>
  <c r="AB91" i="1"/>
  <c r="AC91" i="1"/>
  <c r="AD91" i="1"/>
  <c r="AE91" i="1"/>
  <c r="AF91" i="1"/>
  <c r="AG91" i="1"/>
  <c r="AH91" i="1"/>
  <c r="AJ91" i="1"/>
  <c r="AK91" i="1"/>
  <c r="AM91" i="1"/>
  <c r="AO91" i="1"/>
  <c r="AP91" i="1"/>
  <c r="AQ91" i="1"/>
  <c r="AR91" i="1"/>
  <c r="AS91" i="1"/>
  <c r="AU91" i="1"/>
  <c r="BA91" i="1" s="1"/>
  <c r="Z92" i="1"/>
  <c r="AN92" i="1" s="1"/>
  <c r="AA92" i="1"/>
  <c r="AB92" i="1"/>
  <c r="AC92" i="1"/>
  <c r="AD92" i="1"/>
  <c r="AE92" i="1"/>
  <c r="AF92" i="1"/>
  <c r="AG92" i="1"/>
  <c r="AH92" i="1"/>
  <c r="AJ92" i="1"/>
  <c r="AK92" i="1"/>
  <c r="AM92" i="1"/>
  <c r="AO92" i="1"/>
  <c r="AP92" i="1"/>
  <c r="AQ92" i="1"/>
  <c r="AR92" i="1"/>
  <c r="AS92" i="1"/>
  <c r="AU92" i="1"/>
  <c r="AX92" i="1" s="1"/>
  <c r="AY92" i="1" s="1"/>
  <c r="BC92" i="1" s="1"/>
  <c r="Z93" i="1"/>
  <c r="AN93" i="1" s="1"/>
  <c r="AA93" i="1"/>
  <c r="AB93" i="1"/>
  <c r="AC93" i="1"/>
  <c r="AD93" i="1"/>
  <c r="AE93" i="1"/>
  <c r="AF93" i="1"/>
  <c r="AG93" i="1"/>
  <c r="AH93" i="1"/>
  <c r="AJ93" i="1"/>
  <c r="AK93" i="1"/>
  <c r="AM93" i="1"/>
  <c r="AO93" i="1"/>
  <c r="AP93" i="1"/>
  <c r="AQ93" i="1"/>
  <c r="AR93" i="1"/>
  <c r="AS93" i="1"/>
  <c r="AU93" i="1"/>
  <c r="BA93" i="1" s="1"/>
  <c r="Z94" i="1"/>
  <c r="AN94" i="1" s="1"/>
  <c r="AA94" i="1"/>
  <c r="AB94" i="1"/>
  <c r="AC94" i="1"/>
  <c r="AD94" i="1"/>
  <c r="AE94" i="1"/>
  <c r="AF94" i="1"/>
  <c r="AG94" i="1"/>
  <c r="AH94" i="1"/>
  <c r="AJ94" i="1"/>
  <c r="AK94" i="1"/>
  <c r="AM94" i="1"/>
  <c r="AO94" i="1"/>
  <c r="AP94" i="1"/>
  <c r="AQ94" i="1"/>
  <c r="AR94" i="1"/>
  <c r="AS94" i="1"/>
  <c r="AU94" i="1"/>
  <c r="AW94" i="1" s="1"/>
  <c r="Z95" i="1"/>
  <c r="AN95" i="1" s="1"/>
  <c r="AA95" i="1"/>
  <c r="AB95" i="1"/>
  <c r="AC95" i="1"/>
  <c r="AD95" i="1"/>
  <c r="AE95" i="1"/>
  <c r="AF95" i="1"/>
  <c r="AG95" i="1"/>
  <c r="AH95" i="1"/>
  <c r="AJ95" i="1"/>
  <c r="AK95" i="1"/>
  <c r="AM95" i="1"/>
  <c r="AO95" i="1"/>
  <c r="AP95" i="1"/>
  <c r="AQ95" i="1"/>
  <c r="AR95" i="1"/>
  <c r="AS95" i="1"/>
  <c r="AU95" i="1"/>
  <c r="Z96" i="1"/>
  <c r="AN96" i="1" s="1"/>
  <c r="AA96" i="1"/>
  <c r="AB96" i="1"/>
  <c r="AC96" i="1"/>
  <c r="AD96" i="1"/>
  <c r="AE96" i="1"/>
  <c r="AF96" i="1"/>
  <c r="AG96" i="1"/>
  <c r="AH96" i="1"/>
  <c r="AJ96" i="1"/>
  <c r="AK96" i="1"/>
  <c r="AM96" i="1"/>
  <c r="AO96" i="1"/>
  <c r="AP96" i="1"/>
  <c r="AQ96" i="1"/>
  <c r="AR96" i="1"/>
  <c r="AS96" i="1"/>
  <c r="AU96" i="1"/>
  <c r="Z97" i="1"/>
  <c r="AN97" i="1" s="1"/>
  <c r="AA97" i="1"/>
  <c r="AB97" i="1"/>
  <c r="AC97" i="1"/>
  <c r="AD97" i="1"/>
  <c r="AE97" i="1"/>
  <c r="AF97" i="1"/>
  <c r="AG97" i="1"/>
  <c r="AH97" i="1"/>
  <c r="AJ97" i="1"/>
  <c r="AK97" i="1"/>
  <c r="AM97" i="1"/>
  <c r="AO97" i="1"/>
  <c r="AP97" i="1"/>
  <c r="AQ97" i="1"/>
  <c r="AR97" i="1"/>
  <c r="AS97" i="1"/>
  <c r="AU97" i="1"/>
  <c r="Z98" i="1"/>
  <c r="AN98" i="1" s="1"/>
  <c r="AA98" i="1"/>
  <c r="AB98" i="1"/>
  <c r="AC98" i="1"/>
  <c r="AD98" i="1"/>
  <c r="AE98" i="1"/>
  <c r="AF98" i="1"/>
  <c r="AG98" i="1"/>
  <c r="AH98" i="1"/>
  <c r="AJ98" i="1"/>
  <c r="AK98" i="1"/>
  <c r="AM98" i="1"/>
  <c r="AO98" i="1"/>
  <c r="AP98" i="1"/>
  <c r="AQ98" i="1"/>
  <c r="AR98" i="1"/>
  <c r="AS98" i="1"/>
  <c r="AU98" i="1"/>
  <c r="Z99" i="1"/>
  <c r="AN99" i="1" s="1"/>
  <c r="AA99" i="1"/>
  <c r="AB99" i="1"/>
  <c r="AC99" i="1"/>
  <c r="AD99" i="1"/>
  <c r="AE99" i="1"/>
  <c r="AF99" i="1"/>
  <c r="AG99" i="1"/>
  <c r="AH99" i="1"/>
  <c r="AJ99" i="1"/>
  <c r="AK99" i="1"/>
  <c r="AM99" i="1"/>
  <c r="AO99" i="1"/>
  <c r="AP99" i="1"/>
  <c r="AQ99" i="1"/>
  <c r="AR99" i="1"/>
  <c r="AS99" i="1"/>
  <c r="AU99" i="1"/>
  <c r="Z100" i="1"/>
  <c r="AN100" i="1" s="1"/>
  <c r="AA100" i="1"/>
  <c r="AB100" i="1"/>
  <c r="AC100" i="1"/>
  <c r="AD100" i="1"/>
  <c r="AE100" i="1"/>
  <c r="AF100" i="1"/>
  <c r="AG100" i="1"/>
  <c r="AH100" i="1"/>
  <c r="AJ100" i="1"/>
  <c r="AK100" i="1"/>
  <c r="AM100" i="1"/>
  <c r="AO100" i="1"/>
  <c r="AP100" i="1"/>
  <c r="AQ100" i="1"/>
  <c r="AR100" i="1"/>
  <c r="AS100" i="1"/>
  <c r="AU100" i="1"/>
  <c r="AW100" i="1" s="1"/>
  <c r="Z101" i="1"/>
  <c r="AN101" i="1" s="1"/>
  <c r="AA101" i="1"/>
  <c r="AB101" i="1"/>
  <c r="AC101" i="1"/>
  <c r="AD101" i="1"/>
  <c r="AE101" i="1"/>
  <c r="AF101" i="1"/>
  <c r="AG101" i="1"/>
  <c r="AH101" i="1"/>
  <c r="AM101" i="1" s="1"/>
  <c r="AJ101" i="1"/>
  <c r="AK101" i="1"/>
  <c r="AO101" i="1"/>
  <c r="AP101" i="1"/>
  <c r="AQ101" i="1"/>
  <c r="AR101" i="1"/>
  <c r="AS101" i="1"/>
  <c r="AU101" i="1"/>
  <c r="AW101" i="1" s="1"/>
  <c r="Z102" i="1"/>
  <c r="AN102" i="1" s="1"/>
  <c r="AA102" i="1"/>
  <c r="AB102" i="1"/>
  <c r="AC102" i="1"/>
  <c r="AD102" i="1"/>
  <c r="AE102" i="1"/>
  <c r="AF102" i="1"/>
  <c r="AG102" i="1"/>
  <c r="AH102" i="1"/>
  <c r="AM102" i="1" s="1"/>
  <c r="AJ102" i="1"/>
  <c r="AK102" i="1"/>
  <c r="AO102" i="1"/>
  <c r="AP102" i="1"/>
  <c r="AQ102" i="1"/>
  <c r="AR102" i="1"/>
  <c r="AS102" i="1"/>
  <c r="AU102" i="1"/>
  <c r="AW102" i="1" s="1"/>
  <c r="Z103" i="1"/>
  <c r="AN103" i="1" s="1"/>
  <c r="AA103" i="1"/>
  <c r="AB103" i="1"/>
  <c r="AC103" i="1"/>
  <c r="AD103" i="1"/>
  <c r="AE103" i="1"/>
  <c r="AF103" i="1"/>
  <c r="AG103" i="1"/>
  <c r="AH103" i="1"/>
  <c r="AM103" i="1" s="1"/>
  <c r="AJ103" i="1"/>
  <c r="AK103" i="1"/>
  <c r="AO103" i="1"/>
  <c r="AP103" i="1"/>
  <c r="AQ103" i="1"/>
  <c r="AR103" i="1"/>
  <c r="AS103" i="1"/>
  <c r="AU103" i="1"/>
  <c r="AW103" i="1" s="1"/>
  <c r="Z104" i="1"/>
  <c r="AN104" i="1" s="1"/>
  <c r="AA104" i="1"/>
  <c r="AB104" i="1"/>
  <c r="AC104" i="1"/>
  <c r="AD104" i="1"/>
  <c r="AE104" i="1"/>
  <c r="AF104" i="1"/>
  <c r="AG104" i="1"/>
  <c r="AH104" i="1"/>
  <c r="AM104" i="1" s="1"/>
  <c r="AJ104" i="1"/>
  <c r="AK104" i="1"/>
  <c r="AO104" i="1"/>
  <c r="AP104" i="1"/>
  <c r="AQ104" i="1"/>
  <c r="AR104" i="1"/>
  <c r="AS104" i="1"/>
  <c r="AU104" i="1"/>
  <c r="AW104" i="1" s="1"/>
  <c r="Z105" i="1"/>
  <c r="AN105" i="1" s="1"/>
  <c r="AA105" i="1"/>
  <c r="AB105" i="1"/>
  <c r="AC105" i="1"/>
  <c r="AD105" i="1"/>
  <c r="AE105" i="1"/>
  <c r="AF105" i="1"/>
  <c r="AG105" i="1"/>
  <c r="AH105" i="1"/>
  <c r="AM105" i="1" s="1"/>
  <c r="AJ105" i="1"/>
  <c r="AK105" i="1"/>
  <c r="AO105" i="1"/>
  <c r="AP105" i="1"/>
  <c r="AQ105" i="1"/>
  <c r="AR105" i="1"/>
  <c r="AS105" i="1"/>
  <c r="AU105" i="1"/>
  <c r="Z106" i="1"/>
  <c r="AN106" i="1" s="1"/>
  <c r="AA106" i="1"/>
  <c r="AB106" i="1"/>
  <c r="AC106" i="1"/>
  <c r="AD106" i="1"/>
  <c r="AE106" i="1"/>
  <c r="AF106" i="1"/>
  <c r="AG106" i="1"/>
  <c r="AH106" i="1"/>
  <c r="AM106" i="1" s="1"/>
  <c r="AJ106" i="1"/>
  <c r="AK106" i="1"/>
  <c r="AO106" i="1"/>
  <c r="AP106" i="1"/>
  <c r="AQ106" i="1"/>
  <c r="AR106" i="1"/>
  <c r="AS106" i="1"/>
  <c r="AU106" i="1"/>
  <c r="Z107" i="1"/>
  <c r="AN107" i="1" s="1"/>
  <c r="AA107" i="1"/>
  <c r="AB107" i="1"/>
  <c r="AC107" i="1"/>
  <c r="AD107" i="1"/>
  <c r="AE107" i="1"/>
  <c r="AF107" i="1"/>
  <c r="AG107" i="1"/>
  <c r="AH107" i="1"/>
  <c r="AM107" i="1" s="1"/>
  <c r="AJ107" i="1"/>
  <c r="AK107" i="1"/>
  <c r="AO107" i="1"/>
  <c r="AP107" i="1"/>
  <c r="AQ107" i="1"/>
  <c r="AR107" i="1"/>
  <c r="AS107" i="1"/>
  <c r="AU107" i="1"/>
  <c r="AW107" i="1" s="1"/>
  <c r="Z108" i="1"/>
  <c r="AN108" i="1" s="1"/>
  <c r="AA108" i="1"/>
  <c r="AB108" i="1"/>
  <c r="AC108" i="1"/>
  <c r="AD108" i="1"/>
  <c r="AE108" i="1"/>
  <c r="AF108" i="1"/>
  <c r="AG108" i="1"/>
  <c r="AH108" i="1"/>
  <c r="AM108" i="1" s="1"/>
  <c r="AJ108" i="1"/>
  <c r="AK108" i="1"/>
  <c r="AO108" i="1"/>
  <c r="AP108" i="1"/>
  <c r="AQ108" i="1"/>
  <c r="AR108" i="1"/>
  <c r="AS108" i="1"/>
  <c r="AU108" i="1"/>
  <c r="AW108" i="1" s="1"/>
  <c r="Z109" i="1"/>
  <c r="AN109" i="1" s="1"/>
  <c r="AA109" i="1"/>
  <c r="AB109" i="1"/>
  <c r="AC109" i="1"/>
  <c r="AD109" i="1"/>
  <c r="AE109" i="1"/>
  <c r="AF109" i="1"/>
  <c r="AG109" i="1"/>
  <c r="AH109" i="1"/>
  <c r="AM109" i="1" s="1"/>
  <c r="AJ109" i="1"/>
  <c r="AK109" i="1"/>
  <c r="AO109" i="1"/>
  <c r="AP109" i="1"/>
  <c r="AQ109" i="1"/>
  <c r="AR109" i="1"/>
  <c r="AS109" i="1"/>
  <c r="AU109" i="1"/>
  <c r="Z110" i="1"/>
  <c r="AN110" i="1" s="1"/>
  <c r="AA110" i="1"/>
  <c r="AB110" i="1"/>
  <c r="AC110" i="1"/>
  <c r="AD110" i="1"/>
  <c r="AE110" i="1"/>
  <c r="AF110" i="1"/>
  <c r="AG110" i="1"/>
  <c r="AH110" i="1"/>
  <c r="AM110" i="1" s="1"/>
  <c r="AJ110" i="1"/>
  <c r="AK110" i="1"/>
  <c r="AO110" i="1"/>
  <c r="AP110" i="1"/>
  <c r="AQ110" i="1"/>
  <c r="AR110" i="1"/>
  <c r="AS110" i="1"/>
  <c r="AU110" i="1"/>
  <c r="Z111" i="1"/>
  <c r="AN111" i="1" s="1"/>
  <c r="AA111" i="1"/>
  <c r="AB111" i="1"/>
  <c r="AC111" i="1"/>
  <c r="AD111" i="1"/>
  <c r="AE111" i="1"/>
  <c r="AF111" i="1"/>
  <c r="AG111" i="1"/>
  <c r="AH111" i="1"/>
  <c r="AM111" i="1" s="1"/>
  <c r="AJ111" i="1"/>
  <c r="AK111" i="1"/>
  <c r="AO111" i="1"/>
  <c r="AP111" i="1"/>
  <c r="AQ111" i="1"/>
  <c r="AR111" i="1"/>
  <c r="AS111" i="1"/>
  <c r="AU111" i="1"/>
  <c r="AW111" i="1" s="1"/>
  <c r="Z112" i="1"/>
  <c r="AN112" i="1" s="1"/>
  <c r="AA112" i="1"/>
  <c r="AB112" i="1"/>
  <c r="AC112" i="1"/>
  <c r="AD112" i="1"/>
  <c r="AE112" i="1"/>
  <c r="AF112" i="1"/>
  <c r="AG112" i="1"/>
  <c r="AH112" i="1"/>
  <c r="AM112" i="1" s="1"/>
  <c r="AJ112" i="1"/>
  <c r="AK112" i="1"/>
  <c r="AO112" i="1"/>
  <c r="AP112" i="1"/>
  <c r="AQ112" i="1"/>
  <c r="AR112" i="1"/>
  <c r="AS112" i="1"/>
  <c r="AU112" i="1"/>
  <c r="Z113" i="1"/>
  <c r="AN113" i="1" s="1"/>
  <c r="AA113" i="1"/>
  <c r="AB113" i="1"/>
  <c r="AC113" i="1"/>
  <c r="AD113" i="1"/>
  <c r="AE113" i="1"/>
  <c r="AF113" i="1"/>
  <c r="AG113" i="1"/>
  <c r="AH113" i="1"/>
  <c r="AM113" i="1" s="1"/>
  <c r="AJ113" i="1"/>
  <c r="AK113" i="1"/>
  <c r="AO113" i="1"/>
  <c r="AP113" i="1"/>
  <c r="AQ113" i="1"/>
  <c r="AR113" i="1"/>
  <c r="AS113" i="1"/>
  <c r="AU113" i="1"/>
  <c r="Z114" i="1"/>
  <c r="AN114" i="1" s="1"/>
  <c r="AA114" i="1"/>
  <c r="AB114" i="1"/>
  <c r="AC114" i="1"/>
  <c r="AD114" i="1"/>
  <c r="AE114" i="1"/>
  <c r="AF114" i="1"/>
  <c r="AG114" i="1"/>
  <c r="AH114" i="1"/>
  <c r="AM114" i="1" s="1"/>
  <c r="AJ114" i="1"/>
  <c r="AK114" i="1"/>
  <c r="AO114" i="1"/>
  <c r="AP114" i="1"/>
  <c r="AQ114" i="1"/>
  <c r="AR114" i="1"/>
  <c r="AS114" i="1"/>
  <c r="AU114" i="1"/>
  <c r="Z115" i="1"/>
  <c r="AN115" i="1" s="1"/>
  <c r="AA115" i="1"/>
  <c r="AB115" i="1"/>
  <c r="AC115" i="1"/>
  <c r="AD115" i="1"/>
  <c r="AE115" i="1"/>
  <c r="AF115" i="1"/>
  <c r="AG115" i="1"/>
  <c r="AH115" i="1"/>
  <c r="AM115" i="1" s="1"/>
  <c r="AJ115" i="1"/>
  <c r="AK115" i="1"/>
  <c r="AO115" i="1"/>
  <c r="AP115" i="1"/>
  <c r="AQ115" i="1"/>
  <c r="AR115" i="1"/>
  <c r="AS115" i="1"/>
  <c r="AU115" i="1"/>
  <c r="AW115" i="1" s="1"/>
  <c r="Z116" i="1"/>
  <c r="AN116" i="1" s="1"/>
  <c r="AA116" i="1"/>
  <c r="AB116" i="1"/>
  <c r="AC116" i="1"/>
  <c r="AD116" i="1"/>
  <c r="AE116" i="1"/>
  <c r="AF116" i="1"/>
  <c r="AG116" i="1"/>
  <c r="AH116" i="1"/>
  <c r="AM116" i="1" s="1"/>
  <c r="AJ116" i="1"/>
  <c r="AK116" i="1"/>
  <c r="AO116" i="1"/>
  <c r="AP116" i="1"/>
  <c r="AQ116" i="1"/>
  <c r="AR116" i="1"/>
  <c r="AS116" i="1"/>
  <c r="AU116" i="1"/>
  <c r="AX116" i="1" s="1"/>
  <c r="AY116" i="1" s="1"/>
  <c r="BC116" i="1" s="1"/>
  <c r="Z117" i="1"/>
  <c r="AN117" i="1" s="1"/>
  <c r="AA117" i="1"/>
  <c r="AB117" i="1"/>
  <c r="AC117" i="1"/>
  <c r="AD117" i="1"/>
  <c r="AE117" i="1"/>
  <c r="AF117" i="1"/>
  <c r="AG117" i="1"/>
  <c r="AH117" i="1"/>
  <c r="AM117" i="1" s="1"/>
  <c r="AJ117" i="1"/>
  <c r="AK117" i="1"/>
  <c r="AO117" i="1"/>
  <c r="AP117" i="1"/>
  <c r="AQ117" i="1"/>
  <c r="AR117" i="1"/>
  <c r="AS117" i="1"/>
  <c r="AU117" i="1"/>
  <c r="AW117" i="1" s="1"/>
  <c r="Z118" i="1"/>
  <c r="AN118" i="1" s="1"/>
  <c r="AA118" i="1"/>
  <c r="AB118" i="1"/>
  <c r="AC118" i="1"/>
  <c r="AD118" i="1"/>
  <c r="AE118" i="1"/>
  <c r="AF118" i="1"/>
  <c r="AG118" i="1"/>
  <c r="AH118" i="1"/>
  <c r="AM118" i="1" s="1"/>
  <c r="AJ118" i="1"/>
  <c r="AK118" i="1"/>
  <c r="AO118" i="1"/>
  <c r="AP118" i="1"/>
  <c r="AQ118" i="1"/>
  <c r="AR118" i="1"/>
  <c r="AS118" i="1"/>
  <c r="AU118" i="1"/>
  <c r="AW118" i="1" s="1"/>
  <c r="Z119" i="1"/>
  <c r="AN119" i="1" s="1"/>
  <c r="AA119" i="1"/>
  <c r="AB119" i="1"/>
  <c r="AC119" i="1"/>
  <c r="AD119" i="1"/>
  <c r="AE119" i="1"/>
  <c r="AF119" i="1"/>
  <c r="AG119" i="1"/>
  <c r="AH119" i="1"/>
  <c r="AM119" i="1" s="1"/>
  <c r="AJ119" i="1"/>
  <c r="AK119" i="1"/>
  <c r="AO119" i="1"/>
  <c r="AP119" i="1"/>
  <c r="AQ119" i="1"/>
  <c r="AR119" i="1"/>
  <c r="AS119" i="1"/>
  <c r="AU119" i="1"/>
  <c r="AW119" i="1" s="1"/>
  <c r="Z120" i="1"/>
  <c r="AN120" i="1" s="1"/>
  <c r="AA120" i="1"/>
  <c r="AB120" i="1"/>
  <c r="AC120" i="1"/>
  <c r="AD120" i="1"/>
  <c r="AE120" i="1"/>
  <c r="AF120" i="1"/>
  <c r="AG120" i="1"/>
  <c r="AH120" i="1"/>
  <c r="AM120" i="1" s="1"/>
  <c r="AJ120" i="1"/>
  <c r="AK120" i="1"/>
  <c r="AO120" i="1"/>
  <c r="AP120" i="1"/>
  <c r="AQ120" i="1"/>
  <c r="AR120" i="1"/>
  <c r="AS120" i="1"/>
  <c r="AU120" i="1"/>
  <c r="AX120" i="1" s="1"/>
  <c r="AY120" i="1" s="1"/>
  <c r="BC120" i="1" s="1"/>
  <c r="Z121" i="1"/>
  <c r="AN121" i="1" s="1"/>
  <c r="AA121" i="1"/>
  <c r="AB121" i="1"/>
  <c r="AC121" i="1"/>
  <c r="AD121" i="1"/>
  <c r="AE121" i="1"/>
  <c r="AF121" i="1"/>
  <c r="AG121" i="1"/>
  <c r="AH121" i="1"/>
  <c r="AM121" i="1" s="1"/>
  <c r="AJ121" i="1"/>
  <c r="AK121" i="1"/>
  <c r="AO121" i="1"/>
  <c r="AP121" i="1"/>
  <c r="AQ121" i="1"/>
  <c r="AR121" i="1"/>
  <c r="AS121" i="1"/>
  <c r="AU121" i="1"/>
  <c r="Z122" i="1"/>
  <c r="AN122" i="1" s="1"/>
  <c r="AA122" i="1"/>
  <c r="AB122" i="1"/>
  <c r="AC122" i="1"/>
  <c r="AD122" i="1"/>
  <c r="AE122" i="1"/>
  <c r="AF122" i="1"/>
  <c r="AG122" i="1"/>
  <c r="AH122" i="1"/>
  <c r="AM122" i="1" s="1"/>
  <c r="AJ122" i="1"/>
  <c r="AK122" i="1"/>
  <c r="AO122" i="1"/>
  <c r="AP122" i="1"/>
  <c r="AQ122" i="1"/>
  <c r="AR122" i="1"/>
  <c r="AS122" i="1"/>
  <c r="AU122" i="1"/>
  <c r="AW122" i="1" s="1"/>
  <c r="Z123" i="1"/>
  <c r="AN123" i="1" s="1"/>
  <c r="AA123" i="1"/>
  <c r="AB123" i="1"/>
  <c r="AC123" i="1"/>
  <c r="AD123" i="1"/>
  <c r="AE123" i="1"/>
  <c r="AF123" i="1"/>
  <c r="AG123" i="1"/>
  <c r="AH123" i="1"/>
  <c r="AM123" i="1" s="1"/>
  <c r="AJ123" i="1"/>
  <c r="AK123" i="1"/>
  <c r="AO123" i="1"/>
  <c r="AP123" i="1"/>
  <c r="AQ123" i="1"/>
  <c r="AR123" i="1"/>
  <c r="AS123" i="1"/>
  <c r="AU123" i="1"/>
  <c r="AW123" i="1" s="1"/>
  <c r="Z124" i="1"/>
  <c r="AN124" i="1" s="1"/>
  <c r="AA124" i="1"/>
  <c r="AB124" i="1"/>
  <c r="AC124" i="1"/>
  <c r="AD124" i="1"/>
  <c r="AE124" i="1"/>
  <c r="AF124" i="1"/>
  <c r="AG124" i="1"/>
  <c r="AH124" i="1"/>
  <c r="AM124" i="1" s="1"/>
  <c r="AJ124" i="1"/>
  <c r="AK124" i="1"/>
  <c r="AO124" i="1"/>
  <c r="AP124" i="1"/>
  <c r="AQ124" i="1"/>
  <c r="AR124" i="1"/>
  <c r="AS124" i="1"/>
  <c r="AU124" i="1"/>
  <c r="Z125" i="1"/>
  <c r="AN125" i="1" s="1"/>
  <c r="AA125" i="1"/>
  <c r="AB125" i="1"/>
  <c r="AC125" i="1"/>
  <c r="AD125" i="1"/>
  <c r="AE125" i="1"/>
  <c r="AF125" i="1"/>
  <c r="AG125" i="1"/>
  <c r="AH125" i="1"/>
  <c r="AM125" i="1" s="1"/>
  <c r="AJ125" i="1"/>
  <c r="AK125" i="1"/>
  <c r="AO125" i="1"/>
  <c r="AP125" i="1"/>
  <c r="AQ125" i="1"/>
  <c r="AR125" i="1"/>
  <c r="AS125" i="1"/>
  <c r="AU125" i="1"/>
  <c r="Z126" i="1"/>
  <c r="AN126" i="1" s="1"/>
  <c r="AA126" i="1"/>
  <c r="AB126" i="1"/>
  <c r="AC126" i="1"/>
  <c r="AD126" i="1"/>
  <c r="AE126" i="1"/>
  <c r="AF126" i="1"/>
  <c r="AG126" i="1"/>
  <c r="AH126" i="1"/>
  <c r="AM126" i="1" s="1"/>
  <c r="AJ126" i="1"/>
  <c r="AK126" i="1"/>
  <c r="AO126" i="1"/>
  <c r="AP126" i="1"/>
  <c r="AQ126" i="1"/>
  <c r="AR126" i="1"/>
  <c r="AS126" i="1"/>
  <c r="AU126" i="1"/>
  <c r="Z127" i="1"/>
  <c r="AN127" i="1" s="1"/>
  <c r="AA127" i="1"/>
  <c r="AB127" i="1"/>
  <c r="AC127" i="1"/>
  <c r="AD127" i="1"/>
  <c r="AE127" i="1"/>
  <c r="AF127" i="1"/>
  <c r="AG127" i="1"/>
  <c r="AH127" i="1"/>
  <c r="AM127" i="1" s="1"/>
  <c r="AJ127" i="1"/>
  <c r="AK127" i="1"/>
  <c r="AO127" i="1"/>
  <c r="AP127" i="1"/>
  <c r="AQ127" i="1"/>
  <c r="AR127" i="1"/>
  <c r="AS127" i="1"/>
  <c r="AU127" i="1"/>
  <c r="AW127" i="1" s="1"/>
  <c r="Z128" i="1"/>
  <c r="AN128" i="1" s="1"/>
  <c r="AA128" i="1"/>
  <c r="AB128" i="1"/>
  <c r="AC128" i="1"/>
  <c r="AD128" i="1"/>
  <c r="AE128" i="1"/>
  <c r="AF128" i="1"/>
  <c r="AG128" i="1"/>
  <c r="AH128" i="1"/>
  <c r="AM128" i="1" s="1"/>
  <c r="AJ128" i="1"/>
  <c r="AK128" i="1"/>
  <c r="AO128" i="1"/>
  <c r="AP128" i="1"/>
  <c r="AQ128" i="1"/>
  <c r="AR128" i="1"/>
  <c r="AS128" i="1"/>
  <c r="AU128" i="1"/>
  <c r="Z129" i="1"/>
  <c r="AN129" i="1" s="1"/>
  <c r="AA129" i="1"/>
  <c r="AB129" i="1"/>
  <c r="AC129" i="1"/>
  <c r="AD129" i="1"/>
  <c r="AE129" i="1"/>
  <c r="AF129" i="1"/>
  <c r="AG129" i="1"/>
  <c r="AH129" i="1"/>
  <c r="AM129" i="1" s="1"/>
  <c r="AJ129" i="1"/>
  <c r="AK129" i="1"/>
  <c r="AO129" i="1"/>
  <c r="AP129" i="1"/>
  <c r="AQ129" i="1"/>
  <c r="AR129" i="1"/>
  <c r="AS129" i="1"/>
  <c r="AU129" i="1"/>
  <c r="Z130" i="1"/>
  <c r="AN130" i="1" s="1"/>
  <c r="AA130" i="1"/>
  <c r="AB130" i="1"/>
  <c r="AC130" i="1"/>
  <c r="AD130" i="1"/>
  <c r="AE130" i="1"/>
  <c r="AF130" i="1"/>
  <c r="AG130" i="1"/>
  <c r="AH130" i="1"/>
  <c r="AM130" i="1" s="1"/>
  <c r="AJ130" i="1"/>
  <c r="AK130" i="1"/>
  <c r="AO130" i="1"/>
  <c r="AP130" i="1"/>
  <c r="AQ130" i="1"/>
  <c r="AR130" i="1"/>
  <c r="AS130" i="1"/>
  <c r="AU130" i="1"/>
  <c r="AW130" i="1" s="1"/>
  <c r="Z131" i="1"/>
  <c r="AN131" i="1" s="1"/>
  <c r="AA131" i="1"/>
  <c r="AB131" i="1"/>
  <c r="AC131" i="1"/>
  <c r="AD131" i="1"/>
  <c r="AE131" i="1"/>
  <c r="AF131" i="1"/>
  <c r="AG131" i="1"/>
  <c r="AH131" i="1"/>
  <c r="AM131" i="1" s="1"/>
  <c r="AJ131" i="1"/>
  <c r="AK131" i="1"/>
  <c r="AO131" i="1"/>
  <c r="AP131" i="1"/>
  <c r="AQ131" i="1"/>
  <c r="AR131" i="1"/>
  <c r="AS131" i="1"/>
  <c r="AU131" i="1"/>
  <c r="Z132" i="1"/>
  <c r="AN132" i="1" s="1"/>
  <c r="AA132" i="1"/>
  <c r="AB132" i="1"/>
  <c r="AC132" i="1"/>
  <c r="AD132" i="1"/>
  <c r="AE132" i="1"/>
  <c r="AF132" i="1"/>
  <c r="AG132" i="1"/>
  <c r="AH132" i="1"/>
  <c r="AM132" i="1" s="1"/>
  <c r="AJ132" i="1"/>
  <c r="AK132" i="1"/>
  <c r="AO132" i="1"/>
  <c r="AP132" i="1"/>
  <c r="AQ132" i="1"/>
  <c r="AR132" i="1"/>
  <c r="AS132" i="1"/>
  <c r="AU132" i="1"/>
  <c r="Z133" i="1"/>
  <c r="AN133" i="1" s="1"/>
  <c r="AA133" i="1"/>
  <c r="AB133" i="1"/>
  <c r="AC133" i="1"/>
  <c r="AD133" i="1"/>
  <c r="AE133" i="1"/>
  <c r="AF133" i="1"/>
  <c r="AG133" i="1"/>
  <c r="AH133" i="1"/>
  <c r="AJ133" i="1"/>
  <c r="AK133" i="1"/>
  <c r="AM133" i="1"/>
  <c r="AO133" i="1"/>
  <c r="AP133" i="1"/>
  <c r="AQ133" i="1"/>
  <c r="AR133" i="1"/>
  <c r="AS133" i="1"/>
  <c r="AU133" i="1"/>
  <c r="AX133" i="1" s="1"/>
  <c r="AY133" i="1" s="1"/>
  <c r="BC133" i="1" s="1"/>
  <c r="Z134" i="1"/>
  <c r="AN134" i="1" s="1"/>
  <c r="AA134" i="1"/>
  <c r="AB134" i="1"/>
  <c r="AC134" i="1"/>
  <c r="AD134" i="1"/>
  <c r="AE134" i="1"/>
  <c r="AF134" i="1"/>
  <c r="AG134" i="1"/>
  <c r="AH134" i="1"/>
  <c r="AJ134" i="1"/>
  <c r="AK134" i="1"/>
  <c r="AM134" i="1"/>
  <c r="AO134" i="1"/>
  <c r="AP134" i="1"/>
  <c r="AQ134" i="1"/>
  <c r="AR134" i="1"/>
  <c r="AS134" i="1"/>
  <c r="AU134" i="1"/>
  <c r="AX134" i="1" s="1"/>
  <c r="AY134" i="1" s="1"/>
  <c r="BC134" i="1" s="1"/>
  <c r="Z135" i="1"/>
  <c r="AN135" i="1" s="1"/>
  <c r="AA135" i="1"/>
  <c r="AB135" i="1"/>
  <c r="AC135" i="1"/>
  <c r="AD135" i="1"/>
  <c r="AE135" i="1"/>
  <c r="AF135" i="1"/>
  <c r="AG135" i="1"/>
  <c r="AH135" i="1"/>
  <c r="AJ135" i="1"/>
  <c r="AK135" i="1"/>
  <c r="AM135" i="1"/>
  <c r="AO135" i="1"/>
  <c r="AP135" i="1"/>
  <c r="AQ135" i="1"/>
  <c r="AR135" i="1"/>
  <c r="AS135" i="1"/>
  <c r="AU135" i="1"/>
  <c r="Z136" i="1"/>
  <c r="AN136" i="1" s="1"/>
  <c r="AA136" i="1"/>
  <c r="AB136" i="1"/>
  <c r="AC136" i="1"/>
  <c r="AD136" i="1"/>
  <c r="AE136" i="1"/>
  <c r="AF136" i="1"/>
  <c r="AG136" i="1"/>
  <c r="AH136" i="1"/>
  <c r="AJ136" i="1"/>
  <c r="AK136" i="1"/>
  <c r="AM136" i="1"/>
  <c r="AO136" i="1"/>
  <c r="AP136" i="1"/>
  <c r="AQ136" i="1"/>
  <c r="AR136" i="1"/>
  <c r="AS136" i="1"/>
  <c r="AU136" i="1"/>
  <c r="AX136" i="1" s="1"/>
  <c r="AY136" i="1" s="1"/>
  <c r="BC136" i="1" s="1"/>
  <c r="Z137" i="1"/>
  <c r="AN137" i="1" s="1"/>
  <c r="AA137" i="1"/>
  <c r="AB137" i="1"/>
  <c r="AC137" i="1"/>
  <c r="AD137" i="1"/>
  <c r="AE137" i="1"/>
  <c r="AF137" i="1"/>
  <c r="AG137" i="1"/>
  <c r="AH137" i="1"/>
  <c r="AJ137" i="1"/>
  <c r="AK137" i="1"/>
  <c r="AM137" i="1"/>
  <c r="AO137" i="1"/>
  <c r="AP137" i="1"/>
  <c r="AQ137" i="1"/>
  <c r="AR137" i="1"/>
  <c r="AS137" i="1"/>
  <c r="AU137" i="1"/>
  <c r="AX137" i="1" s="1"/>
  <c r="AY137" i="1" s="1"/>
  <c r="BC137" i="1" s="1"/>
  <c r="Z138" i="1"/>
  <c r="AN138" i="1" s="1"/>
  <c r="AA138" i="1"/>
  <c r="AB138" i="1"/>
  <c r="AC138" i="1"/>
  <c r="AD138" i="1"/>
  <c r="AE138" i="1"/>
  <c r="AF138" i="1"/>
  <c r="AG138" i="1"/>
  <c r="AH138" i="1"/>
  <c r="AJ138" i="1"/>
  <c r="AK138" i="1"/>
  <c r="AM138" i="1"/>
  <c r="AO138" i="1"/>
  <c r="AP138" i="1"/>
  <c r="AQ138" i="1"/>
  <c r="AR138" i="1"/>
  <c r="AS138" i="1"/>
  <c r="AU138" i="1"/>
  <c r="AZ138" i="1" s="1"/>
  <c r="Z139" i="1"/>
  <c r="AN139" i="1" s="1"/>
  <c r="AA139" i="1"/>
  <c r="AB139" i="1"/>
  <c r="AC139" i="1"/>
  <c r="AD139" i="1"/>
  <c r="AE139" i="1"/>
  <c r="AF139" i="1"/>
  <c r="AG139" i="1"/>
  <c r="AH139" i="1"/>
  <c r="AJ139" i="1"/>
  <c r="AK139" i="1"/>
  <c r="AM139" i="1"/>
  <c r="AO139" i="1"/>
  <c r="AP139" i="1"/>
  <c r="AQ139" i="1"/>
  <c r="AR139" i="1"/>
  <c r="AS139" i="1"/>
  <c r="AU139" i="1"/>
  <c r="Z140" i="1"/>
  <c r="AN140" i="1" s="1"/>
  <c r="AA140" i="1"/>
  <c r="AB140" i="1"/>
  <c r="AC140" i="1"/>
  <c r="AD140" i="1"/>
  <c r="AE140" i="1"/>
  <c r="AF140" i="1"/>
  <c r="AG140" i="1"/>
  <c r="AH140" i="1"/>
  <c r="AJ140" i="1"/>
  <c r="AK140" i="1"/>
  <c r="AM140" i="1"/>
  <c r="AO140" i="1"/>
  <c r="AP140" i="1"/>
  <c r="AQ140" i="1"/>
  <c r="AR140" i="1"/>
  <c r="AS140" i="1"/>
  <c r="AU140" i="1"/>
  <c r="AX140" i="1" s="1"/>
  <c r="AY140" i="1" s="1"/>
  <c r="BC140" i="1" s="1"/>
  <c r="Z141" i="1"/>
  <c r="AN141" i="1" s="1"/>
  <c r="AA141" i="1"/>
  <c r="AB141" i="1"/>
  <c r="AC141" i="1"/>
  <c r="AD141" i="1"/>
  <c r="AE141" i="1"/>
  <c r="AF141" i="1"/>
  <c r="AG141" i="1"/>
  <c r="AH141" i="1"/>
  <c r="AM141" i="1" s="1"/>
  <c r="AJ141" i="1"/>
  <c r="AK141" i="1"/>
  <c r="AO141" i="1"/>
  <c r="AP141" i="1"/>
  <c r="AQ141" i="1"/>
  <c r="AR141" i="1"/>
  <c r="AS141" i="1"/>
  <c r="AU141" i="1"/>
  <c r="AX141" i="1" s="1"/>
  <c r="AY141" i="1" s="1"/>
  <c r="BC141" i="1" s="1"/>
  <c r="Z142" i="1"/>
  <c r="AN142" i="1" s="1"/>
  <c r="AA142" i="1"/>
  <c r="AB142" i="1"/>
  <c r="AC142" i="1"/>
  <c r="AD142" i="1"/>
  <c r="AE142" i="1"/>
  <c r="AF142" i="1"/>
  <c r="AG142" i="1"/>
  <c r="AH142" i="1"/>
  <c r="AM142" i="1" s="1"/>
  <c r="AJ142" i="1"/>
  <c r="AK142" i="1"/>
  <c r="AO142" i="1"/>
  <c r="AP142" i="1"/>
  <c r="AQ142" i="1"/>
  <c r="AR142" i="1"/>
  <c r="AS142" i="1"/>
  <c r="AU142" i="1"/>
  <c r="Z143" i="1"/>
  <c r="AN143" i="1" s="1"/>
  <c r="AA143" i="1"/>
  <c r="AB143" i="1"/>
  <c r="AC143" i="1"/>
  <c r="AD143" i="1"/>
  <c r="AE143" i="1"/>
  <c r="AF143" i="1"/>
  <c r="AG143" i="1"/>
  <c r="AH143" i="1"/>
  <c r="AJ143" i="1"/>
  <c r="AK143" i="1"/>
  <c r="AM143" i="1"/>
  <c r="AO143" i="1"/>
  <c r="AP143" i="1"/>
  <c r="AQ143" i="1"/>
  <c r="AR143" i="1"/>
  <c r="AS143" i="1"/>
  <c r="AU143" i="1"/>
  <c r="Z144" i="1"/>
  <c r="AN144" i="1" s="1"/>
  <c r="AA144" i="1"/>
  <c r="AB144" i="1"/>
  <c r="AC144" i="1"/>
  <c r="AD144" i="1"/>
  <c r="AE144" i="1"/>
  <c r="AF144" i="1"/>
  <c r="AG144" i="1"/>
  <c r="AH144" i="1"/>
  <c r="AM144" i="1" s="1"/>
  <c r="AJ144" i="1"/>
  <c r="AK144" i="1"/>
  <c r="AO144" i="1"/>
  <c r="AP144" i="1"/>
  <c r="AQ144" i="1"/>
  <c r="AR144" i="1"/>
  <c r="AS144" i="1"/>
  <c r="AU144" i="1"/>
  <c r="AW144" i="1" s="1"/>
  <c r="Z145" i="1"/>
  <c r="AN145" i="1" s="1"/>
  <c r="AA145" i="1"/>
  <c r="AB145" i="1"/>
  <c r="AC145" i="1"/>
  <c r="AD145" i="1"/>
  <c r="AE145" i="1"/>
  <c r="AF145" i="1"/>
  <c r="AG145" i="1"/>
  <c r="AH145" i="1"/>
  <c r="AJ145" i="1"/>
  <c r="AK145" i="1"/>
  <c r="AM145" i="1"/>
  <c r="AO145" i="1"/>
  <c r="AP145" i="1"/>
  <c r="AQ145" i="1"/>
  <c r="AR145" i="1"/>
  <c r="AS145" i="1"/>
  <c r="AU145" i="1"/>
  <c r="AX145" i="1" s="1"/>
  <c r="AY145" i="1" s="1"/>
  <c r="BC145" i="1" s="1"/>
  <c r="Z146" i="1"/>
  <c r="AN146" i="1" s="1"/>
  <c r="AA146" i="1"/>
  <c r="AB146" i="1"/>
  <c r="AC146" i="1"/>
  <c r="AD146" i="1"/>
  <c r="AE146" i="1"/>
  <c r="AF146" i="1"/>
  <c r="AG146" i="1"/>
  <c r="AH146" i="1"/>
  <c r="AJ146" i="1"/>
  <c r="AK146" i="1"/>
  <c r="AM146" i="1"/>
  <c r="AO146" i="1"/>
  <c r="AP146" i="1"/>
  <c r="AQ146" i="1"/>
  <c r="AR146" i="1"/>
  <c r="AS146" i="1"/>
  <c r="AU146" i="1"/>
  <c r="Z147" i="1"/>
  <c r="AN147" i="1" s="1"/>
  <c r="AA147" i="1"/>
  <c r="AB147" i="1"/>
  <c r="AC147" i="1"/>
  <c r="AD147" i="1"/>
  <c r="AE147" i="1"/>
  <c r="AF147" i="1"/>
  <c r="AG147" i="1"/>
  <c r="AH147" i="1"/>
  <c r="AM147" i="1" s="1"/>
  <c r="AJ147" i="1"/>
  <c r="AK147" i="1"/>
  <c r="AO147" i="1"/>
  <c r="AP147" i="1"/>
  <c r="AQ147" i="1"/>
  <c r="AR147" i="1"/>
  <c r="AS147" i="1"/>
  <c r="AU147" i="1"/>
  <c r="AW147" i="1" s="1"/>
  <c r="Z148" i="1"/>
  <c r="AN148" i="1" s="1"/>
  <c r="AA148" i="1"/>
  <c r="AB148" i="1"/>
  <c r="AC148" i="1"/>
  <c r="AD148" i="1"/>
  <c r="AE148" i="1"/>
  <c r="AF148" i="1"/>
  <c r="AG148" i="1"/>
  <c r="AH148" i="1"/>
  <c r="AM148" i="1" s="1"/>
  <c r="AJ148" i="1"/>
  <c r="AK148" i="1"/>
  <c r="AO148" i="1"/>
  <c r="AP148" i="1"/>
  <c r="AQ148" i="1"/>
  <c r="AR148" i="1"/>
  <c r="AS148" i="1"/>
  <c r="AU148" i="1"/>
  <c r="BA148" i="1" s="1"/>
  <c r="Z149" i="1"/>
  <c r="AN149" i="1" s="1"/>
  <c r="AA149" i="1"/>
  <c r="AB149" i="1"/>
  <c r="AC149" i="1"/>
  <c r="AD149" i="1"/>
  <c r="AE149" i="1"/>
  <c r="AF149" i="1"/>
  <c r="AG149" i="1"/>
  <c r="AH149" i="1"/>
  <c r="AJ149" i="1"/>
  <c r="AK149" i="1"/>
  <c r="AM149" i="1"/>
  <c r="AO149" i="1"/>
  <c r="AP149" i="1"/>
  <c r="AQ149" i="1"/>
  <c r="AR149" i="1"/>
  <c r="AS149" i="1"/>
  <c r="AU149" i="1"/>
  <c r="AW149" i="1" s="1"/>
  <c r="Z150" i="1"/>
  <c r="AN150" i="1" s="1"/>
  <c r="AA150" i="1"/>
  <c r="AB150" i="1"/>
  <c r="AC150" i="1"/>
  <c r="AD150" i="1"/>
  <c r="AE150" i="1"/>
  <c r="AF150" i="1"/>
  <c r="AG150" i="1"/>
  <c r="AH150" i="1"/>
  <c r="AJ150" i="1"/>
  <c r="AK150" i="1"/>
  <c r="AO150" i="1"/>
  <c r="AP150" i="1"/>
  <c r="AQ150" i="1"/>
  <c r="AR150" i="1"/>
  <c r="AS150" i="1"/>
  <c r="AU150" i="1"/>
  <c r="AX150" i="1" s="1"/>
  <c r="AY150" i="1" s="1"/>
  <c r="BC150" i="1" s="1"/>
  <c r="Z151" i="1"/>
  <c r="AN151" i="1" s="1"/>
  <c r="AA151" i="1"/>
  <c r="AB151" i="1"/>
  <c r="AC151" i="1"/>
  <c r="AD151" i="1"/>
  <c r="AE151" i="1"/>
  <c r="AF151" i="1"/>
  <c r="AG151" i="1"/>
  <c r="AH151" i="1"/>
  <c r="AJ151" i="1"/>
  <c r="AK151" i="1"/>
  <c r="AM151" i="1"/>
  <c r="AO151" i="1"/>
  <c r="AP151" i="1"/>
  <c r="AQ151" i="1"/>
  <c r="AR151" i="1"/>
  <c r="AS151" i="1"/>
  <c r="AU151" i="1"/>
  <c r="Z152" i="1"/>
  <c r="AN152" i="1" s="1"/>
  <c r="AA152" i="1"/>
  <c r="AB152" i="1"/>
  <c r="AC152" i="1"/>
  <c r="AD152" i="1"/>
  <c r="AE152" i="1"/>
  <c r="AF152" i="1"/>
  <c r="AG152" i="1"/>
  <c r="AH152" i="1"/>
  <c r="AM152" i="1" s="1"/>
  <c r="AJ152" i="1"/>
  <c r="AK152" i="1"/>
  <c r="AO152" i="1"/>
  <c r="AP152" i="1"/>
  <c r="AQ152" i="1"/>
  <c r="AR152" i="1"/>
  <c r="AS152" i="1"/>
  <c r="AU152" i="1"/>
  <c r="AX152" i="1" s="1"/>
  <c r="AY152" i="1" s="1"/>
  <c r="BC152" i="1" s="1"/>
  <c r="Z153" i="1"/>
  <c r="AN153" i="1" s="1"/>
  <c r="AA153" i="1"/>
  <c r="AB153" i="1"/>
  <c r="AC153" i="1"/>
  <c r="AD153" i="1"/>
  <c r="AE153" i="1"/>
  <c r="AF153" i="1"/>
  <c r="AG153" i="1"/>
  <c r="AH153" i="1"/>
  <c r="AM153" i="1" s="1"/>
  <c r="AJ153" i="1"/>
  <c r="AK153" i="1"/>
  <c r="AO153" i="1"/>
  <c r="AP153" i="1"/>
  <c r="AQ153" i="1"/>
  <c r="AR153" i="1"/>
  <c r="AS153" i="1"/>
  <c r="AU153" i="1"/>
  <c r="Z154" i="1"/>
  <c r="AN154" i="1" s="1"/>
  <c r="AA154" i="1"/>
  <c r="AB154" i="1"/>
  <c r="AC154" i="1"/>
  <c r="AD154" i="1"/>
  <c r="AE154" i="1"/>
  <c r="AF154" i="1"/>
  <c r="AG154" i="1"/>
  <c r="AH154" i="1"/>
  <c r="AJ154" i="1"/>
  <c r="AK154" i="1"/>
  <c r="AM154" i="1"/>
  <c r="AO154" i="1"/>
  <c r="AP154" i="1"/>
  <c r="AQ154" i="1"/>
  <c r="AR154" i="1"/>
  <c r="AS154" i="1"/>
  <c r="AU154" i="1"/>
  <c r="AW154" i="1" s="1"/>
  <c r="Z155" i="1"/>
  <c r="AN155" i="1" s="1"/>
  <c r="AA155" i="1"/>
  <c r="AB155" i="1"/>
  <c r="AC155" i="1"/>
  <c r="AD155" i="1"/>
  <c r="AE155" i="1"/>
  <c r="AF155" i="1"/>
  <c r="AG155" i="1"/>
  <c r="AH155" i="1"/>
  <c r="AM155" i="1" s="1"/>
  <c r="AJ155" i="1"/>
  <c r="AK155" i="1"/>
  <c r="AO155" i="1"/>
  <c r="AP155" i="1"/>
  <c r="AQ155" i="1"/>
  <c r="AR155" i="1"/>
  <c r="AS155" i="1"/>
  <c r="AU155" i="1"/>
  <c r="AX155" i="1" s="1"/>
  <c r="AY155" i="1" s="1"/>
  <c r="BC155" i="1" s="1"/>
  <c r="Z156" i="1"/>
  <c r="AN156" i="1" s="1"/>
  <c r="AA156" i="1"/>
  <c r="AB156" i="1"/>
  <c r="AC156" i="1"/>
  <c r="AD156" i="1"/>
  <c r="AE156" i="1"/>
  <c r="AF156" i="1"/>
  <c r="AG156" i="1"/>
  <c r="AH156" i="1"/>
  <c r="AJ156" i="1"/>
  <c r="AK156" i="1"/>
  <c r="AM156" i="1"/>
  <c r="AO156" i="1"/>
  <c r="AP156" i="1"/>
  <c r="AQ156" i="1"/>
  <c r="AR156" i="1"/>
  <c r="AS156" i="1"/>
  <c r="AU156" i="1"/>
  <c r="Z157" i="1"/>
  <c r="AN157" i="1" s="1"/>
  <c r="AA157" i="1"/>
  <c r="AB157" i="1"/>
  <c r="AC157" i="1"/>
  <c r="AD157" i="1"/>
  <c r="AE157" i="1"/>
  <c r="AF157" i="1"/>
  <c r="AG157" i="1"/>
  <c r="AH157" i="1"/>
  <c r="AJ157" i="1"/>
  <c r="AK157" i="1"/>
  <c r="AM157" i="1"/>
  <c r="AO157" i="1"/>
  <c r="AP157" i="1"/>
  <c r="AQ157" i="1"/>
  <c r="AR157" i="1"/>
  <c r="AS157" i="1"/>
  <c r="AU157" i="1"/>
  <c r="AW157" i="1" s="1"/>
  <c r="Z158" i="1"/>
  <c r="AN158" i="1" s="1"/>
  <c r="AA158" i="1"/>
  <c r="AB158" i="1"/>
  <c r="AC158" i="1"/>
  <c r="AD158" i="1"/>
  <c r="AE158" i="1"/>
  <c r="AF158" i="1"/>
  <c r="AG158" i="1"/>
  <c r="AH158" i="1"/>
  <c r="AJ158" i="1"/>
  <c r="AK158" i="1"/>
  <c r="AM158" i="1"/>
  <c r="AO158" i="1"/>
  <c r="AP158" i="1"/>
  <c r="AQ158" i="1"/>
  <c r="AR158" i="1"/>
  <c r="AS158" i="1"/>
  <c r="AU158" i="1"/>
  <c r="AX158" i="1" s="1"/>
  <c r="AY158" i="1" s="1"/>
  <c r="BC158" i="1" s="1"/>
  <c r="Z159" i="1"/>
  <c r="AN159" i="1" s="1"/>
  <c r="AA159" i="1"/>
  <c r="AB159" i="1"/>
  <c r="AC159" i="1"/>
  <c r="AD159" i="1"/>
  <c r="AE159" i="1"/>
  <c r="AF159" i="1"/>
  <c r="AG159" i="1"/>
  <c r="AH159" i="1"/>
  <c r="AJ159" i="1"/>
  <c r="AK159" i="1"/>
  <c r="AM159" i="1"/>
  <c r="AO159" i="1"/>
  <c r="AP159" i="1"/>
  <c r="AQ159" i="1"/>
  <c r="AR159" i="1"/>
  <c r="AS159" i="1"/>
  <c r="AU159" i="1"/>
  <c r="BA159" i="1" s="1"/>
  <c r="Z160" i="1"/>
  <c r="AN160" i="1" s="1"/>
  <c r="AA160" i="1"/>
  <c r="AB160" i="1"/>
  <c r="AC160" i="1"/>
  <c r="AD160" i="1"/>
  <c r="AE160" i="1"/>
  <c r="AF160" i="1"/>
  <c r="AG160" i="1"/>
  <c r="AH160" i="1"/>
  <c r="AJ160" i="1"/>
  <c r="AK160" i="1"/>
  <c r="AM160" i="1"/>
  <c r="AO160" i="1"/>
  <c r="AP160" i="1"/>
  <c r="AQ160" i="1"/>
  <c r="AR160" i="1"/>
  <c r="AS160" i="1"/>
  <c r="AU160" i="1"/>
  <c r="AW160" i="1" s="1"/>
  <c r="Z161" i="1"/>
  <c r="AN161" i="1" s="1"/>
  <c r="AA161" i="1"/>
  <c r="AB161" i="1"/>
  <c r="AC161" i="1"/>
  <c r="AD161" i="1"/>
  <c r="AE161" i="1"/>
  <c r="AF161" i="1"/>
  <c r="AG161" i="1"/>
  <c r="AH161" i="1"/>
  <c r="AJ161" i="1"/>
  <c r="AK161" i="1"/>
  <c r="AM161" i="1"/>
  <c r="AO161" i="1"/>
  <c r="AP161" i="1"/>
  <c r="AQ161" i="1"/>
  <c r="AR161" i="1"/>
  <c r="AS161" i="1"/>
  <c r="AU161" i="1"/>
  <c r="AX161" i="1" s="1"/>
  <c r="AY161" i="1" s="1"/>
  <c r="BC161" i="1" s="1"/>
  <c r="Z162" i="1"/>
  <c r="AN162" i="1" s="1"/>
  <c r="AA162" i="1"/>
  <c r="AB162" i="1"/>
  <c r="AC162" i="1"/>
  <c r="AD162" i="1"/>
  <c r="AE162" i="1"/>
  <c r="AF162" i="1"/>
  <c r="AG162" i="1"/>
  <c r="AH162" i="1"/>
  <c r="AM162" i="1" s="1"/>
  <c r="AJ162" i="1"/>
  <c r="AK162" i="1"/>
  <c r="AO162" i="1"/>
  <c r="AP162" i="1"/>
  <c r="AQ162" i="1"/>
  <c r="AR162" i="1"/>
  <c r="AS162" i="1"/>
  <c r="AU162" i="1"/>
  <c r="BA162" i="1" s="1"/>
  <c r="Z163" i="1"/>
  <c r="AN163" i="1" s="1"/>
  <c r="AA163" i="1"/>
  <c r="AB163" i="1"/>
  <c r="AC163" i="1"/>
  <c r="AD163" i="1"/>
  <c r="AE163" i="1"/>
  <c r="AF163" i="1"/>
  <c r="AG163" i="1"/>
  <c r="AH163" i="1"/>
  <c r="AJ163" i="1"/>
  <c r="AK163" i="1"/>
  <c r="AM163" i="1"/>
  <c r="AO163" i="1"/>
  <c r="AP163" i="1"/>
  <c r="AQ163" i="1"/>
  <c r="AR163" i="1"/>
  <c r="AS163" i="1"/>
  <c r="AU163" i="1"/>
  <c r="AW163" i="1" s="1"/>
  <c r="Z164" i="1"/>
  <c r="AN164" i="1" s="1"/>
  <c r="AA164" i="1"/>
  <c r="AB164" i="1"/>
  <c r="AC164" i="1"/>
  <c r="AD164" i="1"/>
  <c r="AE164" i="1"/>
  <c r="AF164" i="1"/>
  <c r="AG164" i="1"/>
  <c r="AH164" i="1"/>
  <c r="AJ164" i="1"/>
  <c r="AK164" i="1"/>
  <c r="AM164" i="1"/>
  <c r="AO164" i="1"/>
  <c r="AP164" i="1"/>
  <c r="AQ164" i="1"/>
  <c r="AR164" i="1"/>
  <c r="AS164" i="1"/>
  <c r="AU164" i="1"/>
  <c r="Z165" i="1"/>
  <c r="AN165" i="1" s="1"/>
  <c r="AA165" i="1"/>
  <c r="AB165" i="1"/>
  <c r="AC165" i="1"/>
  <c r="AD165" i="1"/>
  <c r="AE165" i="1"/>
  <c r="AF165" i="1"/>
  <c r="AG165" i="1"/>
  <c r="AH165" i="1"/>
  <c r="AJ165" i="1"/>
  <c r="AK165" i="1"/>
  <c r="AM165" i="1"/>
  <c r="AO165" i="1"/>
  <c r="AP165" i="1"/>
  <c r="AQ165" i="1"/>
  <c r="AR165" i="1"/>
  <c r="AS165" i="1"/>
  <c r="AU165" i="1"/>
  <c r="AX165" i="1" s="1"/>
  <c r="AY165" i="1" s="1"/>
  <c r="BC165" i="1" s="1"/>
  <c r="Z166" i="1"/>
  <c r="AN166" i="1" s="1"/>
  <c r="AA166" i="1"/>
  <c r="AB166" i="1"/>
  <c r="AC166" i="1"/>
  <c r="AD166" i="1"/>
  <c r="AE166" i="1"/>
  <c r="AF166" i="1"/>
  <c r="AG166" i="1"/>
  <c r="AH166" i="1"/>
  <c r="AJ166" i="1"/>
  <c r="AK166" i="1"/>
  <c r="AM166" i="1"/>
  <c r="AO166" i="1"/>
  <c r="AP166" i="1"/>
  <c r="AQ166" i="1"/>
  <c r="AR166" i="1"/>
  <c r="AS166" i="1"/>
  <c r="AU166" i="1"/>
  <c r="AW166" i="1" s="1"/>
  <c r="Z167" i="1"/>
  <c r="AN167" i="1" s="1"/>
  <c r="AA167" i="1"/>
  <c r="AB167" i="1"/>
  <c r="AC167" i="1"/>
  <c r="AD167" i="1"/>
  <c r="AE167" i="1"/>
  <c r="AF167" i="1"/>
  <c r="AG167" i="1"/>
  <c r="AH167" i="1"/>
  <c r="AJ167" i="1"/>
  <c r="AK167" i="1"/>
  <c r="AM167" i="1"/>
  <c r="AO167" i="1"/>
  <c r="AP167" i="1"/>
  <c r="AQ167" i="1"/>
  <c r="AR167" i="1"/>
  <c r="AS167" i="1"/>
  <c r="AU167" i="1"/>
  <c r="AX167" i="1" s="1"/>
  <c r="AY167" i="1" s="1"/>
  <c r="BC167" i="1" s="1"/>
  <c r="Z168" i="1"/>
  <c r="AN168" i="1" s="1"/>
  <c r="AA168" i="1"/>
  <c r="AB168" i="1"/>
  <c r="AC168" i="1"/>
  <c r="AD168" i="1"/>
  <c r="AE168" i="1"/>
  <c r="AF168" i="1"/>
  <c r="AG168" i="1"/>
  <c r="AH168" i="1"/>
  <c r="AJ168" i="1"/>
  <c r="AK168" i="1"/>
  <c r="AM168" i="1"/>
  <c r="AO168" i="1"/>
  <c r="AP168" i="1"/>
  <c r="AQ168" i="1"/>
  <c r="AR168" i="1"/>
  <c r="AS168" i="1"/>
  <c r="AU168" i="1"/>
  <c r="AW168" i="1" s="1"/>
  <c r="Z169" i="1"/>
  <c r="AN169" i="1" s="1"/>
  <c r="AA169" i="1"/>
  <c r="AB169" i="1"/>
  <c r="AC169" i="1"/>
  <c r="AD169" i="1"/>
  <c r="AE169" i="1"/>
  <c r="AF169" i="1"/>
  <c r="AG169" i="1"/>
  <c r="AH169" i="1"/>
  <c r="AJ169" i="1"/>
  <c r="AK169" i="1"/>
  <c r="AM169" i="1"/>
  <c r="AO169" i="1"/>
  <c r="AP169" i="1"/>
  <c r="AQ169" i="1"/>
  <c r="AR169" i="1"/>
  <c r="AS169" i="1"/>
  <c r="AU169" i="1"/>
  <c r="AX169" i="1" s="1"/>
  <c r="AY169" i="1" s="1"/>
  <c r="BC169" i="1" s="1"/>
  <c r="Z170" i="1"/>
  <c r="AN170" i="1" s="1"/>
  <c r="AA170" i="1"/>
  <c r="AB170" i="1"/>
  <c r="AC170" i="1"/>
  <c r="AD170" i="1"/>
  <c r="AE170" i="1"/>
  <c r="AF170" i="1"/>
  <c r="AG170" i="1"/>
  <c r="AH170" i="1"/>
  <c r="AJ170" i="1"/>
  <c r="AK170" i="1"/>
  <c r="AM170" i="1"/>
  <c r="AO170" i="1"/>
  <c r="AP170" i="1"/>
  <c r="AQ170" i="1"/>
  <c r="AR170" i="1"/>
  <c r="AS170" i="1"/>
  <c r="AU170" i="1"/>
  <c r="AW170" i="1" s="1"/>
  <c r="AU4" i="1"/>
  <c r="AX4" i="1" s="1"/>
  <c r="AY4" i="1" s="1"/>
  <c r="BC4" i="1" s="1"/>
  <c r="AS4" i="1"/>
  <c r="AR4" i="1"/>
  <c r="AQ4" i="1"/>
  <c r="AP4" i="1"/>
  <c r="AO4" i="1"/>
  <c r="AM4" i="1"/>
  <c r="AK4" i="1"/>
  <c r="AJ4" i="1"/>
  <c r="AH4" i="1"/>
  <c r="AG4" i="1"/>
  <c r="AF4" i="1"/>
  <c r="AE4" i="1"/>
  <c r="AD4" i="1"/>
  <c r="AC4" i="1"/>
  <c r="AB4" i="1"/>
  <c r="AA4" i="1"/>
  <c r="Z4" i="1"/>
  <c r="AN4" i="1" s="1"/>
  <c r="C230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229" i="1"/>
  <c r="A200" i="1"/>
  <c r="A201" i="1"/>
  <c r="E201" i="1" s="1"/>
  <c r="A199" i="1"/>
  <c r="A198" i="1"/>
  <c r="A203" i="1"/>
  <c r="E203" i="1" s="1"/>
  <c r="AL232" i="1" l="1"/>
  <c r="AL49" i="1"/>
  <c r="AI232" i="1"/>
  <c r="AL231" i="1"/>
  <c r="AT43" i="1"/>
  <c r="AT101" i="1"/>
  <c r="AT48" i="1"/>
  <c r="AW231" i="1"/>
  <c r="AX231" i="1"/>
  <c r="AY231" i="1" s="1"/>
  <c r="BC231" i="1" s="1"/>
  <c r="BA231" i="1"/>
  <c r="AT231" i="1"/>
  <c r="AI231" i="1"/>
  <c r="AW81" i="1"/>
  <c r="BA80" i="1"/>
  <c r="AL48" i="1"/>
  <c r="AZ108" i="1"/>
  <c r="AW78" i="1"/>
  <c r="AL196" i="1"/>
  <c r="AI49" i="1"/>
  <c r="AI30" i="1"/>
  <c r="AL141" i="1"/>
  <c r="AL40" i="1"/>
  <c r="AI161" i="1"/>
  <c r="AT141" i="1"/>
  <c r="AT42" i="1"/>
  <c r="AL223" i="1"/>
  <c r="BA208" i="1"/>
  <c r="AT177" i="1"/>
  <c r="AL137" i="1"/>
  <c r="AI135" i="1"/>
  <c r="AW161" i="1"/>
  <c r="AI157" i="1"/>
  <c r="AX118" i="1"/>
  <c r="AY118" i="1" s="1"/>
  <c r="BC118" i="1" s="1"/>
  <c r="AT44" i="1"/>
  <c r="AT14" i="1"/>
  <c r="AW208" i="1"/>
  <c r="AZ177" i="1"/>
  <c r="AZ48" i="1"/>
  <c r="AW48" i="1"/>
  <c r="BA48" i="1"/>
  <c r="AI48" i="1"/>
  <c r="AL203" i="1"/>
  <c r="AI148" i="1"/>
  <c r="AT179" i="1"/>
  <c r="AI173" i="1"/>
  <c r="AL161" i="1"/>
  <c r="AT119" i="1"/>
  <c r="AT112" i="1"/>
  <c r="AX103" i="1"/>
  <c r="AY103" i="1" s="1"/>
  <c r="BC103" i="1" s="1"/>
  <c r="AL61" i="1"/>
  <c r="AT51" i="1"/>
  <c r="AL41" i="1"/>
  <c r="AL35" i="1"/>
  <c r="AI35" i="1"/>
  <c r="AT33" i="1"/>
  <c r="BA16" i="1"/>
  <c r="AL14" i="1"/>
  <c r="AZ215" i="1"/>
  <c r="AZ208" i="1"/>
  <c r="AI197" i="1"/>
  <c r="AI193" i="1"/>
  <c r="AL169" i="1"/>
  <c r="AI164" i="1"/>
  <c r="AL164" i="1"/>
  <c r="AI150" i="1"/>
  <c r="AT137" i="1"/>
  <c r="AI137" i="1"/>
  <c r="AT108" i="1"/>
  <c r="AT208" i="1"/>
  <c r="AL38" i="1"/>
  <c r="AI38" i="1"/>
  <c r="AI158" i="1"/>
  <c r="AL158" i="1"/>
  <c r="AI146" i="1"/>
  <c r="AX127" i="1"/>
  <c r="AY127" i="1" s="1"/>
  <c r="BC127" i="1" s="1"/>
  <c r="AL97" i="1"/>
  <c r="AI69" i="1"/>
  <c r="AT47" i="1"/>
  <c r="AI32" i="1"/>
  <c r="BA31" i="1"/>
  <c r="BA19" i="1"/>
  <c r="AX7" i="1"/>
  <c r="AY7" i="1" s="1"/>
  <c r="BC7" i="1" s="1"/>
  <c r="AX218" i="1"/>
  <c r="AY218" i="1" s="1"/>
  <c r="BC218" i="1" s="1"/>
  <c r="AT215" i="1"/>
  <c r="AL215" i="1"/>
  <c r="AI207" i="1"/>
  <c r="BA200" i="1"/>
  <c r="BA179" i="1"/>
  <c r="AI167" i="1"/>
  <c r="AZ158" i="1"/>
  <c r="AZ117" i="1"/>
  <c r="AT117" i="1"/>
  <c r="AT113" i="1"/>
  <c r="AT223" i="1"/>
  <c r="BA191" i="1"/>
  <c r="AT158" i="1"/>
  <c r="AL166" i="1"/>
  <c r="AI165" i="1"/>
  <c r="AI163" i="1"/>
  <c r="AI162" i="1"/>
  <c r="BA161" i="1"/>
  <c r="AT161" i="1"/>
  <c r="AW158" i="1"/>
  <c r="AW150" i="1"/>
  <c r="AT118" i="1"/>
  <c r="AX117" i="1"/>
  <c r="AY117" i="1" s="1"/>
  <c r="BC117" i="1" s="1"/>
  <c r="AT100" i="1"/>
  <c r="AT99" i="1"/>
  <c r="AX81" i="1"/>
  <c r="AY81" i="1" s="1"/>
  <c r="BC81" i="1" s="1"/>
  <c r="AT81" i="1"/>
  <c r="BA78" i="1"/>
  <c r="AL77" i="1"/>
  <c r="BA72" i="1"/>
  <c r="AT60" i="1"/>
  <c r="AL44" i="1"/>
  <c r="AI44" i="1"/>
  <c r="AL224" i="1"/>
  <c r="AI223" i="1"/>
  <c r="AL221" i="1"/>
  <c r="AX204" i="1"/>
  <c r="AY204" i="1" s="1"/>
  <c r="BC204" i="1" s="1"/>
  <c r="BA202" i="1"/>
  <c r="AW191" i="1"/>
  <c r="BA189" i="1"/>
  <c r="AI143" i="1"/>
  <c r="AT140" i="1"/>
  <c r="AT138" i="1"/>
  <c r="AI96" i="1"/>
  <c r="AI92" i="1"/>
  <c r="BA86" i="1"/>
  <c r="AT54" i="1"/>
  <c r="AL27" i="1"/>
  <c r="AT26" i="1"/>
  <c r="AI25" i="1"/>
  <c r="BA24" i="1"/>
  <c r="AI21" i="1"/>
  <c r="AZ19" i="1"/>
  <c r="BA18" i="1"/>
  <c r="AX14" i="1"/>
  <c r="AY14" i="1" s="1"/>
  <c r="BC14" i="1" s="1"/>
  <c r="BA7" i="1"/>
  <c r="AT7" i="1"/>
  <c r="AL7" i="1"/>
  <c r="AL227" i="1"/>
  <c r="AT218" i="1"/>
  <c r="AW215" i="1"/>
  <c r="AI215" i="1"/>
  <c r="BA211" i="1"/>
  <c r="AL204" i="1"/>
  <c r="AZ202" i="1"/>
  <c r="AT202" i="1"/>
  <c r="AZ200" i="1"/>
  <c r="AX199" i="1"/>
  <c r="AY199" i="1" s="1"/>
  <c r="BC199" i="1" s="1"/>
  <c r="AI199" i="1"/>
  <c r="BA198" i="1"/>
  <c r="AZ195" i="1"/>
  <c r="AZ189" i="1"/>
  <c r="AX179" i="1"/>
  <c r="AY179" i="1" s="1"/>
  <c r="BC179" i="1" s="1"/>
  <c r="AI172" i="1"/>
  <c r="AL229" i="1"/>
  <c r="AI169" i="1"/>
  <c r="AL167" i="1"/>
  <c r="AW155" i="1"/>
  <c r="AI145" i="1"/>
  <c r="AT125" i="1"/>
  <c r="AT123" i="1"/>
  <c r="AL123" i="1"/>
  <c r="AZ107" i="1"/>
  <c r="AX104" i="1"/>
  <c r="AY104" i="1" s="1"/>
  <c r="BC104" i="1" s="1"/>
  <c r="AI97" i="1"/>
  <c r="BA88" i="1"/>
  <c r="AZ86" i="1"/>
  <c r="AT86" i="1"/>
  <c r="BA81" i="1"/>
  <c r="AT68" i="1"/>
  <c r="AT58" i="1"/>
  <c r="AT37" i="1"/>
  <c r="AX26" i="1"/>
  <c r="AY26" i="1" s="1"/>
  <c r="BC26" i="1" s="1"/>
  <c r="AX19" i="1"/>
  <c r="AY19" i="1" s="1"/>
  <c r="BC19" i="1" s="1"/>
  <c r="AT19" i="1"/>
  <c r="AX18" i="1"/>
  <c r="AY18" i="1" s="1"/>
  <c r="BC18" i="1" s="1"/>
  <c r="AT18" i="1"/>
  <c r="AT10" i="1"/>
  <c r="AZ212" i="1"/>
  <c r="AT212" i="1"/>
  <c r="AZ211" i="1"/>
  <c r="AT207" i="1"/>
  <c r="AW202" i="1"/>
  <c r="AW200" i="1"/>
  <c r="AT197" i="1"/>
  <c r="AW195" i="1"/>
  <c r="AZ193" i="1"/>
  <c r="AW189" i="1"/>
  <c r="BA187" i="1"/>
  <c r="BA185" i="1"/>
  <c r="AZ176" i="1"/>
  <c r="AL165" i="1"/>
  <c r="AW152" i="1"/>
  <c r="BA145" i="1"/>
  <c r="AX122" i="1"/>
  <c r="AY122" i="1" s="1"/>
  <c r="BC122" i="1" s="1"/>
  <c r="AW88" i="1"/>
  <c r="AX86" i="1"/>
  <c r="AY86" i="1" s="1"/>
  <c r="BC86" i="1" s="1"/>
  <c r="AI50" i="1"/>
  <c r="AL50" i="1"/>
  <c r="AL20" i="1"/>
  <c r="AW18" i="1"/>
  <c r="AX10" i="1"/>
  <c r="AY10" i="1" s="1"/>
  <c r="BC10" i="1" s="1"/>
  <c r="BA215" i="1"/>
  <c r="AX212" i="1"/>
  <c r="AY212" i="1" s="1"/>
  <c r="BC212" i="1" s="1"/>
  <c r="AW211" i="1"/>
  <c r="AZ207" i="1"/>
  <c r="BA197" i="1"/>
  <c r="AW193" i="1"/>
  <c r="AW176" i="1"/>
  <c r="AL4" i="1"/>
  <c r="AW169" i="1"/>
  <c r="AW167" i="1"/>
  <c r="AW165" i="1"/>
  <c r="AI159" i="1"/>
  <c r="BA158" i="1"/>
  <c r="AI156" i="1"/>
  <c r="BA155" i="1"/>
  <c r="AT155" i="1"/>
  <c r="AI153" i="1"/>
  <c r="AZ152" i="1"/>
  <c r="AT152" i="1"/>
  <c r="AZ150" i="1"/>
  <c r="AT150" i="1"/>
  <c r="AM150" i="1"/>
  <c r="AL150" i="1" s="1"/>
  <c r="AX84" i="1"/>
  <c r="AY84" i="1" s="1"/>
  <c r="BC84" i="1" s="1"/>
  <c r="BA84" i="1"/>
  <c r="AW73" i="1"/>
  <c r="AX73" i="1"/>
  <c r="AY73" i="1" s="1"/>
  <c r="BC73" i="1" s="1"/>
  <c r="AX216" i="1"/>
  <c r="AY216" i="1" s="1"/>
  <c r="BC216" i="1" s="1"/>
  <c r="AW216" i="1"/>
  <c r="AZ216" i="1"/>
  <c r="AW214" i="1"/>
  <c r="AX214" i="1"/>
  <c r="AY214" i="1" s="1"/>
  <c r="BC214" i="1" s="1"/>
  <c r="BA214" i="1"/>
  <c r="AZ194" i="1"/>
  <c r="AW194" i="1"/>
  <c r="BA194" i="1"/>
  <c r="AL104" i="1"/>
  <c r="AZ89" i="1"/>
  <c r="AW89" i="1"/>
  <c r="AW74" i="1"/>
  <c r="AX74" i="1"/>
  <c r="AY74" i="1" s="1"/>
  <c r="BC74" i="1" s="1"/>
  <c r="AZ74" i="1"/>
  <c r="BA67" i="1"/>
  <c r="AW67" i="1"/>
  <c r="BA21" i="1"/>
  <c r="AW21" i="1"/>
  <c r="AZ226" i="1"/>
  <c r="BA226" i="1"/>
  <c r="AX183" i="1"/>
  <c r="AY183" i="1" s="1"/>
  <c r="BC183" i="1" s="1"/>
  <c r="AW183" i="1"/>
  <c r="BA183" i="1"/>
  <c r="AW128" i="1"/>
  <c r="AZ128" i="1"/>
  <c r="AW97" i="1"/>
  <c r="AX97" i="1"/>
  <c r="AY97" i="1" s="1"/>
  <c r="BC97" i="1" s="1"/>
  <c r="AZ97" i="1"/>
  <c r="BA97" i="1"/>
  <c r="AW90" i="1"/>
  <c r="AX90" i="1"/>
  <c r="AY90" i="1" s="1"/>
  <c r="BC90" i="1" s="1"/>
  <c r="AZ90" i="1"/>
  <c r="BA90" i="1"/>
  <c r="AX82" i="1"/>
  <c r="AY82" i="1" s="1"/>
  <c r="BC82" i="1" s="1"/>
  <c r="AW82" i="1"/>
  <c r="BA82" i="1"/>
  <c r="AZ22" i="1"/>
  <c r="AX22" i="1"/>
  <c r="AY22" i="1" s="1"/>
  <c r="BC22" i="1" s="1"/>
  <c r="AW217" i="1"/>
  <c r="AX217" i="1"/>
  <c r="AY217" i="1" s="1"/>
  <c r="BC217" i="1" s="1"/>
  <c r="AZ217" i="1"/>
  <c r="AX210" i="1"/>
  <c r="AY210" i="1" s="1"/>
  <c r="BC210" i="1" s="1"/>
  <c r="AW210" i="1"/>
  <c r="AZ210" i="1"/>
  <c r="BA210" i="1"/>
  <c r="AX205" i="1"/>
  <c r="AY205" i="1" s="1"/>
  <c r="BC205" i="1" s="1"/>
  <c r="AW205" i="1"/>
  <c r="AZ205" i="1"/>
  <c r="BA205" i="1"/>
  <c r="AX186" i="1"/>
  <c r="AY186" i="1" s="1"/>
  <c r="BC186" i="1" s="1"/>
  <c r="AZ186" i="1"/>
  <c r="BA169" i="1"/>
  <c r="BA167" i="1"/>
  <c r="AT167" i="1"/>
  <c r="BA165" i="1"/>
  <c r="AT165" i="1"/>
  <c r="AL153" i="1"/>
  <c r="AI151" i="1"/>
  <c r="BA150" i="1"/>
  <c r="AL145" i="1"/>
  <c r="AX142" i="1"/>
  <c r="AY142" i="1" s="1"/>
  <c r="BC142" i="1" s="1"/>
  <c r="AW142" i="1"/>
  <c r="AZ142" i="1"/>
  <c r="AW131" i="1"/>
  <c r="AX131" i="1"/>
  <c r="AY131" i="1" s="1"/>
  <c r="BC131" i="1" s="1"/>
  <c r="AL124" i="1"/>
  <c r="AW121" i="1"/>
  <c r="AX121" i="1"/>
  <c r="AY121" i="1" s="1"/>
  <c r="BC121" i="1" s="1"/>
  <c r="AZ121" i="1"/>
  <c r="AL103" i="1"/>
  <c r="BA64" i="1"/>
  <c r="AW64" i="1"/>
  <c r="AL54" i="1"/>
  <c r="AZ30" i="1"/>
  <c r="AW30" i="1"/>
  <c r="BA30" i="1"/>
  <c r="AW13" i="1"/>
  <c r="BA13" i="1"/>
  <c r="AT145" i="1"/>
  <c r="AL143" i="1"/>
  <c r="AI138" i="1"/>
  <c r="AZ127" i="1"/>
  <c r="AI124" i="1"/>
  <c r="AT114" i="1"/>
  <c r="AL111" i="1"/>
  <c r="AT104" i="1"/>
  <c r="AI104" i="1"/>
  <c r="AZ103" i="1"/>
  <c r="AI103" i="1"/>
  <c r="AZ102" i="1"/>
  <c r="AZ100" i="1"/>
  <c r="AL83" i="1"/>
  <c r="AI76" i="1"/>
  <c r="AI63" i="1"/>
  <c r="AT40" i="1"/>
  <c r="AZ31" i="1"/>
  <c r="AT31" i="1"/>
  <c r="BA28" i="1"/>
  <c r="AI17" i="1"/>
  <c r="AZ224" i="1"/>
  <c r="AZ220" i="1"/>
  <c r="AL216" i="1"/>
  <c r="BA212" i="1"/>
  <c r="AI204" i="1"/>
  <c r="AZ198" i="1"/>
  <c r="AI191" i="1"/>
  <c r="AI189" i="1"/>
  <c r="AZ185" i="1"/>
  <c r="AT178" i="1"/>
  <c r="BA229" i="1"/>
  <c r="AT142" i="1"/>
  <c r="AT136" i="1"/>
  <c r="AT133" i="1"/>
  <c r="AT132" i="1"/>
  <c r="AT128" i="1"/>
  <c r="AL125" i="1"/>
  <c r="AT121" i="1"/>
  <c r="AT97" i="1"/>
  <c r="AX94" i="1"/>
  <c r="AY94" i="1" s="1"/>
  <c r="BC94" i="1" s="1"/>
  <c r="AW92" i="1"/>
  <c r="AT90" i="1"/>
  <c r="AL90" i="1"/>
  <c r="AL79" i="1"/>
  <c r="AT74" i="1"/>
  <c r="AT73" i="1"/>
  <c r="AL73" i="1"/>
  <c r="AT69" i="1"/>
  <c r="AW66" i="1"/>
  <c r="AW63" i="1"/>
  <c r="AI56" i="1"/>
  <c r="AL56" i="1"/>
  <c r="AL53" i="1"/>
  <c r="AT50" i="1"/>
  <c r="AT41" i="1"/>
  <c r="AX31" i="1"/>
  <c r="AY31" i="1" s="1"/>
  <c r="BC31" i="1" s="1"/>
  <c r="AL23" i="1"/>
  <c r="AT22" i="1"/>
  <c r="AL22" i="1"/>
  <c r="AW9" i="1"/>
  <c r="AI9" i="1"/>
  <c r="AT226" i="1"/>
  <c r="AW224" i="1"/>
  <c r="AL222" i="1"/>
  <c r="AX220" i="1"/>
  <c r="AY220" i="1" s="1"/>
  <c r="BC220" i="1" s="1"/>
  <c r="AT217" i="1"/>
  <c r="AT206" i="1"/>
  <c r="AL201" i="1"/>
  <c r="AW198" i="1"/>
  <c r="BA195" i="1"/>
  <c r="BA193" i="1"/>
  <c r="AZ190" i="1"/>
  <c r="AW187" i="1"/>
  <c r="AI187" i="1"/>
  <c r="AW185" i="1"/>
  <c r="AI185" i="1"/>
  <c r="AZ178" i="1"/>
  <c r="BA176" i="1"/>
  <c r="AZ229" i="1"/>
  <c r="AI123" i="1"/>
  <c r="AZ122" i="1"/>
  <c r="AL100" i="1"/>
  <c r="AL81" i="1"/>
  <c r="AL75" i="1"/>
  <c r="AI45" i="1"/>
  <c r="AL45" i="1"/>
  <c r="AI42" i="1"/>
  <c r="AL42" i="1"/>
  <c r="AL15" i="1"/>
  <c r="AL11" i="1"/>
  <c r="AL6" i="1"/>
  <c r="AL228" i="1"/>
  <c r="AL219" i="1"/>
  <c r="AL218" i="1"/>
  <c r="AL200" i="1"/>
  <c r="AW105" i="1"/>
  <c r="AX105" i="1"/>
  <c r="AY105" i="1" s="1"/>
  <c r="BC105" i="1" s="1"/>
  <c r="AX153" i="1"/>
  <c r="AY153" i="1" s="1"/>
  <c r="BC153" i="1" s="1"/>
  <c r="AW153" i="1"/>
  <c r="BA153" i="1"/>
  <c r="AX143" i="1"/>
  <c r="AY143" i="1" s="1"/>
  <c r="BC143" i="1" s="1"/>
  <c r="AW143" i="1"/>
  <c r="BA143" i="1"/>
  <c r="AW133" i="1"/>
  <c r="AZ133" i="1"/>
  <c r="AL119" i="1"/>
  <c r="AW116" i="1"/>
  <c r="AZ116" i="1"/>
  <c r="AW110" i="1"/>
  <c r="AX110" i="1"/>
  <c r="AY110" i="1" s="1"/>
  <c r="BC110" i="1" s="1"/>
  <c r="AZ110" i="1"/>
  <c r="AW98" i="1"/>
  <c r="AX98" i="1"/>
  <c r="AY98" i="1" s="1"/>
  <c r="BC98" i="1" s="1"/>
  <c r="AZ85" i="1"/>
  <c r="AW85" i="1"/>
  <c r="AX85" i="1"/>
  <c r="AY85" i="1" s="1"/>
  <c r="BC85" i="1" s="1"/>
  <c r="BA85" i="1"/>
  <c r="AL85" i="1"/>
  <c r="AX76" i="1"/>
  <c r="AY76" i="1" s="1"/>
  <c r="BC76" i="1" s="1"/>
  <c r="AW76" i="1"/>
  <c r="AW11" i="1"/>
  <c r="AX11" i="1"/>
  <c r="AY11" i="1" s="1"/>
  <c r="BC11" i="1" s="1"/>
  <c r="AZ11" i="1"/>
  <c r="BA11" i="1"/>
  <c r="AX188" i="1"/>
  <c r="AY188" i="1" s="1"/>
  <c r="BC188" i="1" s="1"/>
  <c r="AW188" i="1"/>
  <c r="AZ188" i="1"/>
  <c r="BA188" i="1"/>
  <c r="AW129" i="1"/>
  <c r="AX129" i="1"/>
  <c r="AY129" i="1" s="1"/>
  <c r="BC129" i="1" s="1"/>
  <c r="AW227" i="1"/>
  <c r="AZ227" i="1"/>
  <c r="AI170" i="1"/>
  <c r="AI168" i="1"/>
  <c r="AL156" i="1"/>
  <c r="AL136" i="1"/>
  <c r="AW134" i="1"/>
  <c r="AZ134" i="1"/>
  <c r="AX130" i="1"/>
  <c r="AY130" i="1" s="1"/>
  <c r="BC130" i="1" s="1"/>
  <c r="AL112" i="1"/>
  <c r="AW109" i="1"/>
  <c r="AX109" i="1"/>
  <c r="AY109" i="1" s="1"/>
  <c r="BC109" i="1" s="1"/>
  <c r="AZ109" i="1"/>
  <c r="AW93" i="1"/>
  <c r="AX93" i="1"/>
  <c r="AY93" i="1" s="1"/>
  <c r="BC93" i="1" s="1"/>
  <c r="AZ93" i="1"/>
  <c r="AW27" i="1"/>
  <c r="AX27" i="1"/>
  <c r="AY27" i="1" s="1"/>
  <c r="BC27" i="1" s="1"/>
  <c r="AZ27" i="1"/>
  <c r="BA27" i="1"/>
  <c r="AX164" i="1"/>
  <c r="AY164" i="1" s="1"/>
  <c r="BC164" i="1" s="1"/>
  <c r="AZ164" i="1"/>
  <c r="AW164" i="1"/>
  <c r="AL162" i="1"/>
  <c r="AL160" i="1"/>
  <c r="AX147" i="1"/>
  <c r="AY147" i="1" s="1"/>
  <c r="BC147" i="1" s="1"/>
  <c r="BA147" i="1"/>
  <c r="AL132" i="1"/>
  <c r="AX123" i="1"/>
  <c r="AY123" i="1" s="1"/>
  <c r="BC123" i="1" s="1"/>
  <c r="AW120" i="1"/>
  <c r="AZ120" i="1"/>
  <c r="AL114" i="1"/>
  <c r="AW96" i="1"/>
  <c r="AX96" i="1"/>
  <c r="AY96" i="1" s="1"/>
  <c r="BC96" i="1" s="1"/>
  <c r="AW29" i="1"/>
  <c r="BA29" i="1"/>
  <c r="AI88" i="1"/>
  <c r="AZ77" i="1"/>
  <c r="BA77" i="1"/>
  <c r="AI74" i="1"/>
  <c r="AI61" i="1"/>
  <c r="AZ6" i="1"/>
  <c r="AW6" i="1"/>
  <c r="AX6" i="1"/>
  <c r="AY6" i="1" s="1"/>
  <c r="BC6" i="1" s="1"/>
  <c r="BA6" i="1"/>
  <c r="AL205" i="1"/>
  <c r="AL194" i="1"/>
  <c r="AI111" i="1"/>
  <c r="AT164" i="1"/>
  <c r="AL159" i="1"/>
  <c r="AI154" i="1"/>
  <c r="AT153" i="1"/>
  <c r="AL151" i="1"/>
  <c r="AL148" i="1"/>
  <c r="AI147" i="1"/>
  <c r="AL147" i="1"/>
  <c r="AW145" i="1"/>
  <c r="AI144" i="1"/>
  <c r="AT143" i="1"/>
  <c r="AI141" i="1"/>
  <c r="AT139" i="1"/>
  <c r="AI139" i="1"/>
  <c r="AL134" i="1"/>
  <c r="AT131" i="1"/>
  <c r="AL131" i="1"/>
  <c r="AT129" i="1"/>
  <c r="AX128" i="1"/>
  <c r="AY128" i="1" s="1"/>
  <c r="BC128" i="1" s="1"/>
  <c r="AT124" i="1"/>
  <c r="AZ119" i="1"/>
  <c r="AZ115" i="1"/>
  <c r="AL113" i="1"/>
  <c r="AI112" i="1"/>
  <c r="AX111" i="1"/>
  <c r="AY111" i="1" s="1"/>
  <c r="BC111" i="1" s="1"/>
  <c r="AT109" i="1"/>
  <c r="AX108" i="1"/>
  <c r="AY108" i="1" s="1"/>
  <c r="BC108" i="1" s="1"/>
  <c r="AT106" i="1"/>
  <c r="AL106" i="1"/>
  <c r="AT105" i="1"/>
  <c r="AZ101" i="1"/>
  <c r="AT98" i="1"/>
  <c r="AL98" i="1"/>
  <c r="AI95" i="1"/>
  <c r="BA94" i="1"/>
  <c r="AT93" i="1"/>
  <c r="AL93" i="1"/>
  <c r="AL91" i="1"/>
  <c r="BA89" i="1"/>
  <c r="AT85" i="1"/>
  <c r="AW84" i="1"/>
  <c r="AI84" i="1"/>
  <c r="AZ82" i="1"/>
  <c r="AW80" i="1"/>
  <c r="AI80" i="1"/>
  <c r="AZ78" i="1"/>
  <c r="AX68" i="1"/>
  <c r="AY68" i="1" s="1"/>
  <c r="BC68" i="1" s="1"/>
  <c r="AZ68" i="1"/>
  <c r="AI57" i="1"/>
  <c r="AT46" i="1"/>
  <c r="AT39" i="1"/>
  <c r="AT36" i="1"/>
  <c r="AT34" i="1"/>
  <c r="AW23" i="1"/>
  <c r="AX23" i="1"/>
  <c r="AY23" i="1" s="1"/>
  <c r="BC23" i="1" s="1"/>
  <c r="AZ23" i="1"/>
  <c r="AZ8" i="1"/>
  <c r="BA8" i="1"/>
  <c r="AL209" i="1"/>
  <c r="AZ203" i="1"/>
  <c r="AX203" i="1"/>
  <c r="AY203" i="1" s="1"/>
  <c r="BC203" i="1" s="1"/>
  <c r="BA203" i="1"/>
  <c r="AX192" i="1"/>
  <c r="AY192" i="1" s="1"/>
  <c r="BC192" i="1" s="1"/>
  <c r="AW192" i="1"/>
  <c r="AZ192" i="1"/>
  <c r="BA192" i="1"/>
  <c r="AX184" i="1"/>
  <c r="AY184" i="1" s="1"/>
  <c r="BC184" i="1" s="1"/>
  <c r="AW184" i="1"/>
  <c r="AZ184" i="1"/>
  <c r="BA184" i="1"/>
  <c r="AW182" i="1"/>
  <c r="AX182" i="1"/>
  <c r="AY182" i="1" s="1"/>
  <c r="BC182" i="1" s="1"/>
  <c r="AZ182" i="1"/>
  <c r="AL180" i="1"/>
  <c r="AW230" i="1"/>
  <c r="AZ230" i="1"/>
  <c r="BA230" i="1"/>
  <c r="AI155" i="1"/>
  <c r="AL155" i="1"/>
  <c r="AI152" i="1"/>
  <c r="AL152" i="1"/>
  <c r="AL149" i="1"/>
  <c r="AT147" i="1"/>
  <c r="AL140" i="1"/>
  <c r="AT135" i="1"/>
  <c r="AT134" i="1"/>
  <c r="AL133" i="1"/>
  <c r="AT126" i="1"/>
  <c r="AT120" i="1"/>
  <c r="AT116" i="1"/>
  <c r="AT111" i="1"/>
  <c r="AZ94" i="1"/>
  <c r="AT94" i="1"/>
  <c r="AL94" i="1"/>
  <c r="BA92" i="1"/>
  <c r="AX89" i="1"/>
  <c r="AY89" i="1" s="1"/>
  <c r="BC89" i="1" s="1"/>
  <c r="AT89" i="1"/>
  <c r="AL89" i="1"/>
  <c r="AT82" i="1"/>
  <c r="AT78" i="1"/>
  <c r="AX77" i="1"/>
  <c r="AY77" i="1" s="1"/>
  <c r="BC77" i="1" s="1"/>
  <c r="AT77" i="1"/>
  <c r="AZ72" i="1"/>
  <c r="AX72" i="1"/>
  <c r="AY72" i="1" s="1"/>
  <c r="BC72" i="1" s="1"/>
  <c r="BA68" i="1"/>
  <c r="AI68" i="1"/>
  <c r="AL68" i="1"/>
  <c r="AT66" i="1"/>
  <c r="AL63" i="1"/>
  <c r="AX60" i="1"/>
  <c r="AY60" i="1" s="1"/>
  <c r="BC60" i="1" s="1"/>
  <c r="AZ60" i="1"/>
  <c r="AX58" i="1"/>
  <c r="AY58" i="1" s="1"/>
  <c r="BC58" i="1" s="1"/>
  <c r="BA58" i="1"/>
  <c r="AT52" i="1"/>
  <c r="AI46" i="1"/>
  <c r="AL46" i="1"/>
  <c r="AL37" i="1"/>
  <c r="AW15" i="1"/>
  <c r="AX15" i="1"/>
  <c r="AY15" i="1" s="1"/>
  <c r="BC15" i="1" s="1"/>
  <c r="AZ15" i="1"/>
  <c r="AX181" i="1"/>
  <c r="AY181" i="1" s="1"/>
  <c r="BC181" i="1" s="1"/>
  <c r="AW181" i="1"/>
  <c r="AZ181" i="1"/>
  <c r="BA181" i="1"/>
  <c r="AT35" i="1"/>
  <c r="AI34" i="1"/>
  <c r="AL34" i="1"/>
  <c r="AX30" i="1"/>
  <c r="AY30" i="1" s="1"/>
  <c r="BC30" i="1" s="1"/>
  <c r="AT30" i="1"/>
  <c r="AW26" i="1"/>
  <c r="AW22" i="1"/>
  <c r="AW14" i="1"/>
  <c r="AI13" i="1"/>
  <c r="AW10" i="1"/>
  <c r="AI10" i="1"/>
  <c r="AW7" i="1"/>
  <c r="BA220" i="1"/>
  <c r="AW218" i="1"/>
  <c r="AT216" i="1"/>
  <c r="AZ214" i="1"/>
  <c r="AT214" i="1"/>
  <c r="AL214" i="1"/>
  <c r="AT211" i="1"/>
  <c r="AL211" i="1"/>
  <c r="AT210" i="1"/>
  <c r="AW207" i="1"/>
  <c r="AT205" i="1"/>
  <c r="BA204" i="1"/>
  <c r="AT204" i="1"/>
  <c r="AT200" i="1"/>
  <c r="AZ199" i="1"/>
  <c r="AT199" i="1"/>
  <c r="AT198" i="1"/>
  <c r="AX197" i="1"/>
  <c r="AY197" i="1" s="1"/>
  <c r="BC197" i="1" s="1"/>
  <c r="AT195" i="1"/>
  <c r="AX194" i="1"/>
  <c r="AY194" i="1" s="1"/>
  <c r="BC194" i="1" s="1"/>
  <c r="AT194" i="1"/>
  <c r="AI194" i="1"/>
  <c r="AZ191" i="1"/>
  <c r="AW190" i="1"/>
  <c r="AI190" i="1"/>
  <c r="AZ187" i="1"/>
  <c r="AW186" i="1"/>
  <c r="AI186" i="1"/>
  <c r="AZ183" i="1"/>
  <c r="AI180" i="1"/>
  <c r="AW179" i="1"/>
  <c r="AW178" i="1"/>
  <c r="AW177" i="1"/>
  <c r="AT176" i="1"/>
  <c r="AX229" i="1"/>
  <c r="AY229" i="1" s="1"/>
  <c r="BC229" i="1" s="1"/>
  <c r="AT229" i="1"/>
  <c r="AT27" i="1"/>
  <c r="AT23" i="1"/>
  <c r="AT15" i="1"/>
  <c r="AT11" i="1"/>
  <c r="AT6" i="1"/>
  <c r="AT219" i="1"/>
  <c r="AL212" i="1"/>
  <c r="AT209" i="1"/>
  <c r="AL206" i="1"/>
  <c r="AT203" i="1"/>
  <c r="AT182" i="1"/>
  <c r="AL178" i="1"/>
  <c r="AI171" i="1"/>
  <c r="AL230" i="1"/>
  <c r="AT72" i="1"/>
  <c r="AL72" i="1"/>
  <c r="AI71" i="1"/>
  <c r="AL67" i="1"/>
  <c r="AI65" i="1"/>
  <c r="AT64" i="1"/>
  <c r="AT63" i="1"/>
  <c r="AT62" i="1"/>
  <c r="AI60" i="1"/>
  <c r="AL60" i="1"/>
  <c r="AI59" i="1"/>
  <c r="AT56" i="1"/>
  <c r="AI47" i="1"/>
  <c r="AL47" i="1"/>
  <c r="AT45" i="1"/>
  <c r="AI43" i="1"/>
  <c r="AI36" i="1"/>
  <c r="AL36" i="1"/>
  <c r="AL31" i="1"/>
  <c r="AI29" i="1"/>
  <c r="AL28" i="1"/>
  <c r="BA26" i="1"/>
  <c r="BA22" i="1"/>
  <c r="AL18" i="1"/>
  <c r="BA14" i="1"/>
  <c r="AL12" i="1"/>
  <c r="BA10" i="1"/>
  <c r="AL5" i="1"/>
  <c r="AI228" i="1"/>
  <c r="AI227" i="1"/>
  <c r="AL226" i="1"/>
  <c r="AL220" i="1"/>
  <c r="BA218" i="1"/>
  <c r="AL213" i="1"/>
  <c r="AL210" i="1"/>
  <c r="BA207" i="1"/>
  <c r="AI202" i="1"/>
  <c r="AI192" i="1"/>
  <c r="BA190" i="1"/>
  <c r="AI188" i="1"/>
  <c r="BA186" i="1"/>
  <c r="AI184" i="1"/>
  <c r="AI181" i="1"/>
  <c r="BA178" i="1"/>
  <c r="BA177" i="1"/>
  <c r="AL176" i="1"/>
  <c r="AX146" i="1"/>
  <c r="AY146" i="1" s="1"/>
  <c r="BC146" i="1" s="1"/>
  <c r="AZ146" i="1"/>
  <c r="BA146" i="1"/>
  <c r="AW114" i="1"/>
  <c r="AX114" i="1"/>
  <c r="AY114" i="1" s="1"/>
  <c r="BC114" i="1" s="1"/>
  <c r="AZ114" i="1"/>
  <c r="AL101" i="1"/>
  <c r="AW95" i="1"/>
  <c r="AX95" i="1"/>
  <c r="AY95" i="1" s="1"/>
  <c r="BC95" i="1" s="1"/>
  <c r="AZ95" i="1"/>
  <c r="AW87" i="1"/>
  <c r="AX87" i="1"/>
  <c r="AY87" i="1" s="1"/>
  <c r="BC87" i="1" s="1"/>
  <c r="AZ87" i="1"/>
  <c r="AW79" i="1"/>
  <c r="AX79" i="1"/>
  <c r="AY79" i="1" s="1"/>
  <c r="BC79" i="1" s="1"/>
  <c r="AZ79" i="1"/>
  <c r="BA55" i="1"/>
  <c r="AW55" i="1"/>
  <c r="AL19" i="1"/>
  <c r="AW12" i="1"/>
  <c r="AX12" i="1"/>
  <c r="AY12" i="1" s="1"/>
  <c r="BC12" i="1" s="1"/>
  <c r="AZ12" i="1"/>
  <c r="BA12" i="1"/>
  <c r="AX219" i="1"/>
  <c r="AY219" i="1" s="1"/>
  <c r="BC219" i="1" s="1"/>
  <c r="AZ219" i="1"/>
  <c r="AW219" i="1"/>
  <c r="BA219" i="1"/>
  <c r="AZ209" i="1"/>
  <c r="AX209" i="1"/>
  <c r="AY209" i="1" s="1"/>
  <c r="BC209" i="1" s="1"/>
  <c r="BA209" i="1"/>
  <c r="AW209" i="1"/>
  <c r="AX170" i="1"/>
  <c r="AY170" i="1" s="1"/>
  <c r="BC170" i="1" s="1"/>
  <c r="BA170" i="1"/>
  <c r="AI166" i="1"/>
  <c r="AX162" i="1"/>
  <c r="AY162" i="1" s="1"/>
  <c r="BC162" i="1" s="1"/>
  <c r="AW162" i="1"/>
  <c r="AZ162" i="1"/>
  <c r="AI160" i="1"/>
  <c r="AX157" i="1"/>
  <c r="AY157" i="1" s="1"/>
  <c r="BC157" i="1" s="1"/>
  <c r="BA157" i="1"/>
  <c r="AI149" i="1"/>
  <c r="AL146" i="1"/>
  <c r="AX144" i="1"/>
  <c r="AY144" i="1" s="1"/>
  <c r="BC144" i="1" s="1"/>
  <c r="BA144" i="1"/>
  <c r="AI142" i="1"/>
  <c r="AZ141" i="1"/>
  <c r="AZ140" i="1"/>
  <c r="AI140" i="1"/>
  <c r="AL138" i="1"/>
  <c r="AL120" i="1"/>
  <c r="AL116" i="1"/>
  <c r="AW113" i="1"/>
  <c r="AX113" i="1"/>
  <c r="AY113" i="1" s="1"/>
  <c r="BC113" i="1" s="1"/>
  <c r="AZ113" i="1"/>
  <c r="AL107" i="1"/>
  <c r="AW99" i="1"/>
  <c r="AX99" i="1"/>
  <c r="AY99" i="1" s="1"/>
  <c r="BC99" i="1" s="1"/>
  <c r="AZ99" i="1"/>
  <c r="AW20" i="1"/>
  <c r="AX20" i="1"/>
  <c r="AY20" i="1" s="1"/>
  <c r="BC20" i="1" s="1"/>
  <c r="AZ20" i="1"/>
  <c r="BA20" i="1"/>
  <c r="AX156" i="1"/>
  <c r="AY156" i="1" s="1"/>
  <c r="BC156" i="1" s="1"/>
  <c r="AW156" i="1"/>
  <c r="AZ156" i="1"/>
  <c r="AX151" i="1"/>
  <c r="AY151" i="1" s="1"/>
  <c r="BC151" i="1" s="1"/>
  <c r="AW151" i="1"/>
  <c r="BA151" i="1"/>
  <c r="AL142" i="1"/>
  <c r="AW132" i="1"/>
  <c r="AX132" i="1"/>
  <c r="AY132" i="1" s="1"/>
  <c r="BC132" i="1" s="1"/>
  <c r="AZ132" i="1"/>
  <c r="AW125" i="1"/>
  <c r="AX125" i="1"/>
  <c r="AY125" i="1" s="1"/>
  <c r="BC125" i="1" s="1"/>
  <c r="AZ125" i="1"/>
  <c r="AL170" i="1"/>
  <c r="AX168" i="1"/>
  <c r="AY168" i="1" s="1"/>
  <c r="BC168" i="1" s="1"/>
  <c r="BA168" i="1"/>
  <c r="AX163" i="1"/>
  <c r="AY163" i="1" s="1"/>
  <c r="BC163" i="1" s="1"/>
  <c r="AZ163" i="1"/>
  <c r="BA163" i="1"/>
  <c r="AX159" i="1"/>
  <c r="AY159" i="1" s="1"/>
  <c r="BC159" i="1" s="1"/>
  <c r="AW159" i="1"/>
  <c r="AZ159" i="1"/>
  <c r="AL157" i="1"/>
  <c r="AX154" i="1"/>
  <c r="AY154" i="1" s="1"/>
  <c r="BC154" i="1" s="1"/>
  <c r="AZ154" i="1"/>
  <c r="BA154" i="1"/>
  <c r="AX148" i="1"/>
  <c r="AY148" i="1" s="1"/>
  <c r="BC148" i="1" s="1"/>
  <c r="AW148" i="1"/>
  <c r="AZ148" i="1"/>
  <c r="AL144" i="1"/>
  <c r="AZ137" i="1"/>
  <c r="AZ136" i="1"/>
  <c r="AL127" i="1"/>
  <c r="AW124" i="1"/>
  <c r="AX124" i="1"/>
  <c r="AY124" i="1" s="1"/>
  <c r="BC124" i="1" s="1"/>
  <c r="AZ124" i="1"/>
  <c r="AW106" i="1"/>
  <c r="AX106" i="1"/>
  <c r="AY106" i="1" s="1"/>
  <c r="BC106" i="1" s="1"/>
  <c r="AZ106" i="1"/>
  <c r="AW91" i="1"/>
  <c r="AX91" i="1"/>
  <c r="AY91" i="1" s="1"/>
  <c r="BC91" i="1" s="1"/>
  <c r="AZ91" i="1"/>
  <c r="AX5" i="1"/>
  <c r="AY5" i="1" s="1"/>
  <c r="BC5" i="1" s="1"/>
  <c r="AZ5" i="1"/>
  <c r="AW5" i="1"/>
  <c r="BA5" i="1"/>
  <c r="AW213" i="1"/>
  <c r="BA213" i="1"/>
  <c r="AZ213" i="1"/>
  <c r="AX213" i="1"/>
  <c r="AY213" i="1" s="1"/>
  <c r="BC213" i="1" s="1"/>
  <c r="AL168" i="1"/>
  <c r="AX166" i="1"/>
  <c r="AY166" i="1" s="1"/>
  <c r="BC166" i="1" s="1"/>
  <c r="BA166" i="1"/>
  <c r="AL163" i="1"/>
  <c r="AX160" i="1"/>
  <c r="AY160" i="1" s="1"/>
  <c r="BC160" i="1" s="1"/>
  <c r="AZ160" i="1"/>
  <c r="BA160" i="1"/>
  <c r="BA156" i="1"/>
  <c r="AL154" i="1"/>
  <c r="AX149" i="1"/>
  <c r="AY149" i="1" s="1"/>
  <c r="BC149" i="1" s="1"/>
  <c r="BA149" i="1"/>
  <c r="AW146" i="1"/>
  <c r="AX138" i="1"/>
  <c r="AY138" i="1" s="1"/>
  <c r="BC138" i="1" s="1"/>
  <c r="AL128" i="1"/>
  <c r="AW126" i="1"/>
  <c r="AX126" i="1"/>
  <c r="AY126" i="1" s="1"/>
  <c r="BC126" i="1" s="1"/>
  <c r="AZ126" i="1"/>
  <c r="AL126" i="1"/>
  <c r="AL115" i="1"/>
  <c r="AW112" i="1"/>
  <c r="AX112" i="1"/>
  <c r="AY112" i="1" s="1"/>
  <c r="BC112" i="1" s="1"/>
  <c r="AZ112" i="1"/>
  <c r="AL108" i="1"/>
  <c r="BA95" i="1"/>
  <c r="BA87" i="1"/>
  <c r="AW83" i="1"/>
  <c r="AX83" i="1"/>
  <c r="AY83" i="1" s="1"/>
  <c r="BC83" i="1" s="1"/>
  <c r="AZ83" i="1"/>
  <c r="BA79" i="1"/>
  <c r="AW75" i="1"/>
  <c r="AX75" i="1"/>
  <c r="AY75" i="1" s="1"/>
  <c r="BC75" i="1" s="1"/>
  <c r="AZ75" i="1"/>
  <c r="AX71" i="1"/>
  <c r="AY71" i="1" s="1"/>
  <c r="BC71" i="1" s="1"/>
  <c r="AZ71" i="1"/>
  <c r="AW71" i="1"/>
  <c r="BA71" i="1"/>
  <c r="AW53" i="1"/>
  <c r="BA53" i="1"/>
  <c r="AX225" i="1"/>
  <c r="AY225" i="1" s="1"/>
  <c r="BC225" i="1" s="1"/>
  <c r="AZ225" i="1"/>
  <c r="AW225" i="1"/>
  <c r="BA225" i="1"/>
  <c r="AW222" i="1"/>
  <c r="AX222" i="1"/>
  <c r="AY222" i="1" s="1"/>
  <c r="BC222" i="1" s="1"/>
  <c r="AZ222" i="1"/>
  <c r="BA222" i="1"/>
  <c r="AI128" i="1"/>
  <c r="AI120" i="1"/>
  <c r="AI116" i="1"/>
  <c r="AI115" i="1"/>
  <c r="AI108" i="1"/>
  <c r="AI107" i="1"/>
  <c r="AL86" i="1"/>
  <c r="AI85" i="1"/>
  <c r="AL82" i="1"/>
  <c r="BA76" i="1"/>
  <c r="AX56" i="1"/>
  <c r="AY56" i="1" s="1"/>
  <c r="BC56" i="1" s="1"/>
  <c r="AZ56" i="1"/>
  <c r="AI39" i="1"/>
  <c r="AW32" i="1"/>
  <c r="AX32" i="1"/>
  <c r="AY32" i="1" s="1"/>
  <c r="BC32" i="1" s="1"/>
  <c r="AI22" i="1"/>
  <c r="AW228" i="1"/>
  <c r="AZ228" i="1"/>
  <c r="AW221" i="1"/>
  <c r="BA221" i="1"/>
  <c r="AX221" i="1"/>
  <c r="AY221" i="1" s="1"/>
  <c r="BC221" i="1" s="1"/>
  <c r="AW175" i="1"/>
  <c r="AX175" i="1"/>
  <c r="AY175" i="1" s="1"/>
  <c r="BC175" i="1" s="1"/>
  <c r="AZ175" i="1"/>
  <c r="AI93" i="1"/>
  <c r="AI89" i="1"/>
  <c r="AI81" i="1"/>
  <c r="AL78" i="1"/>
  <c r="AT162" i="1"/>
  <c r="AT159" i="1"/>
  <c r="AT156" i="1"/>
  <c r="AT151" i="1"/>
  <c r="AT148" i="1"/>
  <c r="AT130" i="1"/>
  <c r="AL130" i="1"/>
  <c r="AT122" i="1"/>
  <c r="AL122" i="1"/>
  <c r="AX119" i="1"/>
  <c r="AY119" i="1" s="1"/>
  <c r="BC119" i="1" s="1"/>
  <c r="AI119" i="1"/>
  <c r="AZ118" i="1"/>
  <c r="AL118" i="1"/>
  <c r="AX115" i="1"/>
  <c r="AY115" i="1" s="1"/>
  <c r="BC115" i="1" s="1"/>
  <c r="AT110" i="1"/>
  <c r="AL110" i="1"/>
  <c r="AX107" i="1"/>
  <c r="AY107" i="1" s="1"/>
  <c r="BC107" i="1" s="1"/>
  <c r="AZ105" i="1"/>
  <c r="AL105" i="1"/>
  <c r="AT103" i="1"/>
  <c r="AX102" i="1"/>
  <c r="AY102" i="1" s="1"/>
  <c r="BC102" i="1" s="1"/>
  <c r="AX101" i="1"/>
  <c r="AY101" i="1" s="1"/>
  <c r="BC101" i="1" s="1"/>
  <c r="AX100" i="1"/>
  <c r="AY100" i="1" s="1"/>
  <c r="BC100" i="1" s="1"/>
  <c r="AL99" i="1"/>
  <c r="BA96" i="1"/>
  <c r="AT95" i="1"/>
  <c r="AL95" i="1"/>
  <c r="AI94" i="1"/>
  <c r="AZ92" i="1"/>
  <c r="AT91" i="1"/>
  <c r="AI90" i="1"/>
  <c r="AZ88" i="1"/>
  <c r="AT87" i="1"/>
  <c r="AL87" i="1"/>
  <c r="AI86" i="1"/>
  <c r="AZ84" i="1"/>
  <c r="AT83" i="1"/>
  <c r="AI82" i="1"/>
  <c r="AZ80" i="1"/>
  <c r="AT79" i="1"/>
  <c r="AI78" i="1"/>
  <c r="AZ76" i="1"/>
  <c r="AT75" i="1"/>
  <c r="BA73" i="1"/>
  <c r="AI72" i="1"/>
  <c r="AX64" i="1"/>
  <c r="AY64" i="1" s="1"/>
  <c r="BC64" i="1" s="1"/>
  <c r="AZ64" i="1"/>
  <c r="AI55" i="1"/>
  <c r="AI53" i="1"/>
  <c r="AX29" i="1"/>
  <c r="AY29" i="1" s="1"/>
  <c r="BC29" i="1" s="1"/>
  <c r="AZ29" i="1"/>
  <c r="AL26" i="1"/>
  <c r="AW24" i="1"/>
  <c r="AX24" i="1"/>
  <c r="AY24" i="1" s="1"/>
  <c r="BC24" i="1" s="1"/>
  <c r="AW16" i="1"/>
  <c r="AX16" i="1"/>
  <c r="AY16" i="1" s="1"/>
  <c r="BC16" i="1" s="1"/>
  <c r="AX9" i="1"/>
  <c r="AY9" i="1" s="1"/>
  <c r="BC9" i="1" s="1"/>
  <c r="AZ9" i="1"/>
  <c r="AI6" i="1"/>
  <c r="AW226" i="1"/>
  <c r="AX226" i="1"/>
  <c r="AY226" i="1" s="1"/>
  <c r="BC226" i="1" s="1"/>
  <c r="AI226" i="1"/>
  <c r="AW223" i="1"/>
  <c r="BA223" i="1"/>
  <c r="AX223" i="1"/>
  <c r="AY223" i="1" s="1"/>
  <c r="BC223" i="1" s="1"/>
  <c r="AI220" i="1"/>
  <c r="AI136" i="1"/>
  <c r="AI127" i="1"/>
  <c r="AI77" i="1"/>
  <c r="AW70" i="1"/>
  <c r="AX70" i="1"/>
  <c r="AY70" i="1" s="1"/>
  <c r="BC70" i="1" s="1"/>
  <c r="AI67" i="1"/>
  <c r="AL39" i="1"/>
  <c r="AX25" i="1"/>
  <c r="AY25" i="1" s="1"/>
  <c r="BC25" i="1" s="1"/>
  <c r="AZ25" i="1"/>
  <c r="AX17" i="1"/>
  <c r="AY17" i="1" s="1"/>
  <c r="BC17" i="1" s="1"/>
  <c r="AZ17" i="1"/>
  <c r="AI14" i="1"/>
  <c r="AT4" i="1"/>
  <c r="AT170" i="1"/>
  <c r="AT169" i="1"/>
  <c r="AT168" i="1"/>
  <c r="AT166" i="1"/>
  <c r="BA164" i="1"/>
  <c r="AT163" i="1"/>
  <c r="AT160" i="1"/>
  <c r="AT157" i="1"/>
  <c r="AT154" i="1"/>
  <c r="BA152" i="1"/>
  <c r="AT149" i="1"/>
  <c r="AT146" i="1"/>
  <c r="AT144" i="1"/>
  <c r="BA142" i="1"/>
  <c r="AL139" i="1"/>
  <c r="AL135" i="1"/>
  <c r="AI132" i="1"/>
  <c r="AZ131" i="1"/>
  <c r="AI131" i="1"/>
  <c r="AZ130" i="1"/>
  <c r="AZ129" i="1"/>
  <c r="AL129" i="1"/>
  <c r="AT127" i="1"/>
  <c r="AZ123" i="1"/>
  <c r="AL121" i="1"/>
  <c r="AL117" i="1"/>
  <c r="AT115" i="1"/>
  <c r="AZ111" i="1"/>
  <c r="AL109" i="1"/>
  <c r="AT107" i="1"/>
  <c r="AZ104" i="1"/>
  <c r="AT102" i="1"/>
  <c r="AL102" i="1"/>
  <c r="AZ98" i="1"/>
  <c r="AZ96" i="1"/>
  <c r="AT96" i="1"/>
  <c r="AL96" i="1"/>
  <c r="AT92" i="1"/>
  <c r="AL92" i="1"/>
  <c r="AI91" i="1"/>
  <c r="AT88" i="1"/>
  <c r="AL88" i="1"/>
  <c r="AI87" i="1"/>
  <c r="AT84" i="1"/>
  <c r="AL84" i="1"/>
  <c r="AI83" i="1"/>
  <c r="AT80" i="1"/>
  <c r="AL80" i="1"/>
  <c r="AI79" i="1"/>
  <c r="AT76" i="1"/>
  <c r="AL76" i="1"/>
  <c r="AI75" i="1"/>
  <c r="AZ73" i="1"/>
  <c r="BA70" i="1"/>
  <c r="AX66" i="1"/>
  <c r="AY66" i="1" s="1"/>
  <c r="BC66" i="1" s="1"/>
  <c r="AZ66" i="1"/>
  <c r="AX62" i="1"/>
  <c r="AY62" i="1" s="1"/>
  <c r="BC62" i="1" s="1"/>
  <c r="AZ62" i="1"/>
  <c r="BA62" i="1"/>
  <c r="AX54" i="1"/>
  <c r="AY54" i="1" s="1"/>
  <c r="BC54" i="1" s="1"/>
  <c r="AZ54" i="1"/>
  <c r="AI40" i="1"/>
  <c r="AI37" i="1"/>
  <c r="BA32" i="1"/>
  <c r="AL30" i="1"/>
  <c r="AW28" i="1"/>
  <c r="AX28" i="1"/>
  <c r="AY28" i="1" s="1"/>
  <c r="BC28" i="1" s="1"/>
  <c r="AI26" i="1"/>
  <c r="BA25" i="1"/>
  <c r="AX21" i="1"/>
  <c r="AY21" i="1" s="1"/>
  <c r="BC21" i="1" s="1"/>
  <c r="AZ21" i="1"/>
  <c r="AI18" i="1"/>
  <c r="BA17" i="1"/>
  <c r="AX13" i="1"/>
  <c r="AY13" i="1" s="1"/>
  <c r="BC13" i="1" s="1"/>
  <c r="AZ13" i="1"/>
  <c r="AL10" i="1"/>
  <c r="AW8" i="1"/>
  <c r="AX8" i="1"/>
  <c r="AY8" i="1" s="1"/>
  <c r="BC8" i="1" s="1"/>
  <c r="BA224" i="1"/>
  <c r="AZ221" i="1"/>
  <c r="BA216" i="1"/>
  <c r="AL198" i="1"/>
  <c r="AW174" i="1"/>
  <c r="AX174" i="1"/>
  <c r="AY174" i="1" s="1"/>
  <c r="BC174" i="1" s="1"/>
  <c r="AZ174" i="1"/>
  <c r="BA174" i="1"/>
  <c r="AL74" i="1"/>
  <c r="AI73" i="1"/>
  <c r="AT70" i="1"/>
  <c r="AL70" i="1"/>
  <c r="AT61" i="1"/>
  <c r="AT59" i="1"/>
  <c r="AT32" i="1"/>
  <c r="AI31" i="1"/>
  <c r="AT28" i="1"/>
  <c r="AI27" i="1"/>
  <c r="AT24" i="1"/>
  <c r="AL24" i="1"/>
  <c r="AI23" i="1"/>
  <c r="AT20" i="1"/>
  <c r="AI19" i="1"/>
  <c r="AT16" i="1"/>
  <c r="AL16" i="1"/>
  <c r="AI15" i="1"/>
  <c r="AT12" i="1"/>
  <c r="AI11" i="1"/>
  <c r="AT8" i="1"/>
  <c r="AL8" i="1"/>
  <c r="AI7" i="1"/>
  <c r="AT228" i="1"/>
  <c r="AT222" i="1"/>
  <c r="AT221" i="1"/>
  <c r="AI219" i="1"/>
  <c r="AI210" i="1"/>
  <c r="AW201" i="1"/>
  <c r="AX201" i="1"/>
  <c r="AY201" i="1" s="1"/>
  <c r="BC201" i="1" s="1"/>
  <c r="AZ201" i="1"/>
  <c r="AL195" i="1"/>
  <c r="AT71" i="1"/>
  <c r="AL71" i="1"/>
  <c r="AI70" i="1"/>
  <c r="AT67" i="1"/>
  <c r="AI66" i="1"/>
  <c r="AL66" i="1"/>
  <c r="AT65" i="1"/>
  <c r="AI64" i="1"/>
  <c r="AL64" i="1"/>
  <c r="AI62" i="1"/>
  <c r="AL62" i="1"/>
  <c r="AT57" i="1"/>
  <c r="AT55" i="1"/>
  <c r="AI54" i="1"/>
  <c r="AT53" i="1"/>
  <c r="AI52" i="1"/>
  <c r="AL52" i="1"/>
  <c r="AL43" i="1"/>
  <c r="AI41" i="1"/>
  <c r="AI33" i="1"/>
  <c r="AT29" i="1"/>
  <c r="AL29" i="1"/>
  <c r="AI28" i="1"/>
  <c r="AT25" i="1"/>
  <c r="AL25" i="1"/>
  <c r="AI24" i="1"/>
  <c r="AT21" i="1"/>
  <c r="AL21" i="1"/>
  <c r="AI20" i="1"/>
  <c r="AT17" i="1"/>
  <c r="AL17" i="1"/>
  <c r="AI16" i="1"/>
  <c r="AT13" i="1"/>
  <c r="AL13" i="1"/>
  <c r="AI12" i="1"/>
  <c r="AT9" i="1"/>
  <c r="AL9" i="1"/>
  <c r="AI8" i="1"/>
  <c r="AT5" i="1"/>
  <c r="AI5" i="1"/>
  <c r="AT227" i="1"/>
  <c r="AT225" i="1"/>
  <c r="AL225" i="1"/>
  <c r="AT224" i="1"/>
  <c r="AT220" i="1"/>
  <c r="AL217" i="1"/>
  <c r="AI216" i="1"/>
  <c r="AT213" i="1"/>
  <c r="AW206" i="1"/>
  <c r="AX206" i="1"/>
  <c r="AY206" i="1" s="1"/>
  <c r="BC206" i="1" s="1"/>
  <c r="AZ206" i="1"/>
  <c r="AW196" i="1"/>
  <c r="AX196" i="1"/>
  <c r="AY196" i="1" s="1"/>
  <c r="BC196" i="1" s="1"/>
  <c r="AZ196" i="1"/>
  <c r="AW180" i="1"/>
  <c r="AX180" i="1"/>
  <c r="AY180" i="1" s="1"/>
  <c r="BC180" i="1" s="1"/>
  <c r="AZ180" i="1"/>
  <c r="AW173" i="1"/>
  <c r="AX173" i="1"/>
  <c r="AY173" i="1" s="1"/>
  <c r="BC173" i="1" s="1"/>
  <c r="AZ173" i="1"/>
  <c r="AW172" i="1"/>
  <c r="AX172" i="1"/>
  <c r="AY172" i="1" s="1"/>
  <c r="BC172" i="1" s="1"/>
  <c r="AZ172" i="1"/>
  <c r="AW171" i="1"/>
  <c r="AX171" i="1"/>
  <c r="AY171" i="1" s="1"/>
  <c r="BC171" i="1" s="1"/>
  <c r="AZ171" i="1"/>
  <c r="AW204" i="1"/>
  <c r="AW203" i="1"/>
  <c r="AI203" i="1"/>
  <c r="BA199" i="1"/>
  <c r="AL199" i="1"/>
  <c r="AI198" i="1"/>
  <c r="AW197" i="1"/>
  <c r="AI195" i="1"/>
  <c r="AI182" i="1"/>
  <c r="AI179" i="1"/>
  <c r="AI177" i="1"/>
  <c r="AX230" i="1"/>
  <c r="AY230" i="1" s="1"/>
  <c r="BC230" i="1" s="1"/>
  <c r="AT230" i="1"/>
  <c r="AI229" i="1"/>
  <c r="AI205" i="1"/>
  <c r="AT201" i="1"/>
  <c r="AT196" i="1"/>
  <c r="AT180" i="1"/>
  <c r="AT175" i="1"/>
  <c r="AL175" i="1"/>
  <c r="AT174" i="1"/>
  <c r="AL174" i="1"/>
  <c r="AT173" i="1"/>
  <c r="AL173" i="1"/>
  <c r="AT172" i="1"/>
  <c r="AL172" i="1"/>
  <c r="AT171" i="1"/>
  <c r="AL171" i="1"/>
  <c r="AI230" i="1"/>
  <c r="AI212" i="1"/>
  <c r="AL208" i="1"/>
  <c r="AL207" i="1"/>
  <c r="AI206" i="1"/>
  <c r="AL202" i="1"/>
  <c r="AI201" i="1"/>
  <c r="AI196" i="1"/>
  <c r="AT193" i="1"/>
  <c r="AL193" i="1"/>
  <c r="AT192" i="1"/>
  <c r="AL192" i="1"/>
  <c r="AT191" i="1"/>
  <c r="AL191" i="1"/>
  <c r="AT190" i="1"/>
  <c r="AL190" i="1"/>
  <c r="AT189" i="1"/>
  <c r="AL189" i="1"/>
  <c r="AT188" i="1"/>
  <c r="AL188" i="1"/>
  <c r="AT187" i="1"/>
  <c r="AL187" i="1"/>
  <c r="AT186" i="1"/>
  <c r="AL186" i="1"/>
  <c r="AT185" i="1"/>
  <c r="AL185" i="1"/>
  <c r="AT184" i="1"/>
  <c r="AL184" i="1"/>
  <c r="AT183" i="1"/>
  <c r="AI183" i="1"/>
  <c r="AT181" i="1"/>
  <c r="AL181" i="1"/>
  <c r="AI178" i="1"/>
  <c r="AI176" i="1"/>
  <c r="AI175" i="1"/>
  <c r="AI174" i="1"/>
  <c r="AI224" i="1"/>
  <c r="AI221" i="1"/>
  <c r="AI217" i="1"/>
  <c r="AI213" i="1"/>
  <c r="AI208" i="1"/>
  <c r="AI200" i="1"/>
  <c r="AL197" i="1"/>
  <c r="AL182" i="1"/>
  <c r="AL177" i="1"/>
  <c r="AX228" i="1"/>
  <c r="AY228" i="1" s="1"/>
  <c r="BC228" i="1" s="1"/>
  <c r="AX227" i="1"/>
  <c r="AY227" i="1" s="1"/>
  <c r="BC227" i="1" s="1"/>
  <c r="AI225" i="1"/>
  <c r="AI222" i="1"/>
  <c r="AI218" i="1"/>
  <c r="AI214" i="1"/>
  <c r="AI211" i="1"/>
  <c r="AI209" i="1"/>
  <c r="AL183" i="1"/>
  <c r="BA228" i="1"/>
  <c r="BA227" i="1"/>
  <c r="AL179" i="1"/>
  <c r="AW135" i="1"/>
  <c r="BA135" i="1"/>
  <c r="AW33" i="1"/>
  <c r="BA33" i="1"/>
  <c r="AX33" i="1"/>
  <c r="AY33" i="1" s="1"/>
  <c r="BC33" i="1" s="1"/>
  <c r="AZ33" i="1"/>
  <c r="AZ161" i="1"/>
  <c r="AZ155" i="1"/>
  <c r="AZ151" i="1"/>
  <c r="AI134" i="1"/>
  <c r="AI121" i="1"/>
  <c r="AI117" i="1"/>
  <c r="AI109" i="1"/>
  <c r="AI105" i="1"/>
  <c r="AI101" i="1"/>
  <c r="AI100" i="1"/>
  <c r="AW139" i="1"/>
  <c r="BA139" i="1"/>
  <c r="AX57" i="1"/>
  <c r="AY57" i="1" s="1"/>
  <c r="BC57" i="1" s="1"/>
  <c r="AZ57" i="1"/>
  <c r="BA57" i="1"/>
  <c r="AZ170" i="1"/>
  <c r="AZ169" i="1"/>
  <c r="AZ166" i="1"/>
  <c r="AZ165" i="1"/>
  <c r="AZ149" i="1"/>
  <c r="AZ147" i="1"/>
  <c r="AZ135" i="1"/>
  <c r="AI129" i="1"/>
  <c r="AI125" i="1"/>
  <c r="AW52" i="1"/>
  <c r="BA52" i="1"/>
  <c r="AX52" i="1"/>
  <c r="AY52" i="1" s="1"/>
  <c r="BC52" i="1" s="1"/>
  <c r="AZ52" i="1"/>
  <c r="AW51" i="1"/>
  <c r="BA51" i="1"/>
  <c r="AX51" i="1"/>
  <c r="AY51" i="1" s="1"/>
  <c r="BC51" i="1" s="1"/>
  <c r="AZ51" i="1"/>
  <c r="AW43" i="1"/>
  <c r="BA43" i="1"/>
  <c r="AX43" i="1"/>
  <c r="AY43" i="1" s="1"/>
  <c r="BC43" i="1" s="1"/>
  <c r="AZ43" i="1"/>
  <c r="AW141" i="1"/>
  <c r="BA141" i="1"/>
  <c r="AW137" i="1"/>
  <c r="BA137" i="1"/>
  <c r="AI130" i="1"/>
  <c r="AI126" i="1"/>
  <c r="AI122" i="1"/>
  <c r="AI118" i="1"/>
  <c r="AI114" i="1"/>
  <c r="AI110" i="1"/>
  <c r="AI106" i="1"/>
  <c r="AI102" i="1"/>
  <c r="AI98" i="1"/>
  <c r="AX65" i="1"/>
  <c r="AY65" i="1" s="1"/>
  <c r="BC65" i="1" s="1"/>
  <c r="AZ65" i="1"/>
  <c r="BA65" i="1"/>
  <c r="AX61" i="1"/>
  <c r="AY61" i="1" s="1"/>
  <c r="BC61" i="1" s="1"/>
  <c r="AZ61" i="1"/>
  <c r="AW61" i="1"/>
  <c r="BA61" i="1"/>
  <c r="AX59" i="1"/>
  <c r="AY59" i="1" s="1"/>
  <c r="BC59" i="1" s="1"/>
  <c r="AZ59" i="1"/>
  <c r="BA59" i="1"/>
  <c r="AW47" i="1"/>
  <c r="BA47" i="1"/>
  <c r="AX47" i="1"/>
  <c r="AY47" i="1" s="1"/>
  <c r="BC47" i="1" s="1"/>
  <c r="AZ47" i="1"/>
  <c r="AW46" i="1"/>
  <c r="BA46" i="1"/>
  <c r="AX46" i="1"/>
  <c r="AY46" i="1" s="1"/>
  <c r="BC46" i="1" s="1"/>
  <c r="AZ46" i="1"/>
  <c r="AX69" i="1"/>
  <c r="AY69" i="1" s="1"/>
  <c r="BC69" i="1" s="1"/>
  <c r="AZ69" i="1"/>
  <c r="BA69" i="1"/>
  <c r="AZ168" i="1"/>
  <c r="AZ167" i="1"/>
  <c r="AZ157" i="1"/>
  <c r="AZ153" i="1"/>
  <c r="AZ145" i="1"/>
  <c r="AZ144" i="1"/>
  <c r="AZ143" i="1"/>
  <c r="AZ139" i="1"/>
  <c r="AW138" i="1"/>
  <c r="BA138" i="1"/>
  <c r="AI133" i="1"/>
  <c r="AI113" i="1"/>
  <c r="AI99" i="1"/>
  <c r="AW140" i="1"/>
  <c r="BA140" i="1"/>
  <c r="AX139" i="1"/>
  <c r="AY139" i="1" s="1"/>
  <c r="BC139" i="1" s="1"/>
  <c r="AW136" i="1"/>
  <c r="BA136" i="1"/>
  <c r="AX135" i="1"/>
  <c r="AY135" i="1" s="1"/>
  <c r="BC135" i="1" s="1"/>
  <c r="AW69" i="1"/>
  <c r="AW57" i="1"/>
  <c r="AL55" i="1"/>
  <c r="BA134" i="1"/>
  <c r="BA133" i="1"/>
  <c r="BA132" i="1"/>
  <c r="BA131" i="1"/>
  <c r="BA130" i="1"/>
  <c r="BA129" i="1"/>
  <c r="BA128" i="1"/>
  <c r="BA127" i="1"/>
  <c r="BA126" i="1"/>
  <c r="BA125" i="1"/>
  <c r="BA124" i="1"/>
  <c r="BA123" i="1"/>
  <c r="BA122" i="1"/>
  <c r="BA121" i="1"/>
  <c r="BA120" i="1"/>
  <c r="BA119" i="1"/>
  <c r="BA118" i="1"/>
  <c r="BA117" i="1"/>
  <c r="BA116" i="1"/>
  <c r="BA115" i="1"/>
  <c r="BA114" i="1"/>
  <c r="BA113" i="1"/>
  <c r="BA112" i="1"/>
  <c r="BA111" i="1"/>
  <c r="BA110" i="1"/>
  <c r="BA109" i="1"/>
  <c r="BA108" i="1"/>
  <c r="BA107" i="1"/>
  <c r="BA106" i="1"/>
  <c r="BA105" i="1"/>
  <c r="BA104" i="1"/>
  <c r="BA103" i="1"/>
  <c r="BA102" i="1"/>
  <c r="BA101" i="1"/>
  <c r="BA100" i="1"/>
  <c r="BA99" i="1"/>
  <c r="BA98" i="1"/>
  <c r="AI58" i="1"/>
  <c r="AM58" i="1"/>
  <c r="AL58" i="1" s="1"/>
  <c r="AX55" i="1"/>
  <c r="AY55" i="1" s="1"/>
  <c r="BC55" i="1" s="1"/>
  <c r="AZ55" i="1"/>
  <c r="AW42" i="1"/>
  <c r="BA42" i="1"/>
  <c r="AX42" i="1"/>
  <c r="AY42" i="1" s="1"/>
  <c r="BC42" i="1" s="1"/>
  <c r="AZ42" i="1"/>
  <c r="AW39" i="1"/>
  <c r="BA39" i="1"/>
  <c r="AX39" i="1"/>
  <c r="AY39" i="1" s="1"/>
  <c r="BC39" i="1" s="1"/>
  <c r="AZ39" i="1"/>
  <c r="AL69" i="1"/>
  <c r="AX67" i="1"/>
  <c r="AY67" i="1" s="1"/>
  <c r="BC67" i="1" s="1"/>
  <c r="AZ67" i="1"/>
  <c r="AL65" i="1"/>
  <c r="AX63" i="1"/>
  <c r="AY63" i="1" s="1"/>
  <c r="BC63" i="1" s="1"/>
  <c r="AZ63" i="1"/>
  <c r="AL59" i="1"/>
  <c r="AL57" i="1"/>
  <c r="AX53" i="1"/>
  <c r="AY53" i="1" s="1"/>
  <c r="BC53" i="1" s="1"/>
  <c r="AZ53" i="1"/>
  <c r="AI51" i="1"/>
  <c r="AM51" i="1"/>
  <c r="AL51" i="1" s="1"/>
  <c r="AW37" i="1"/>
  <c r="BA37" i="1"/>
  <c r="AX37" i="1"/>
  <c r="AY37" i="1" s="1"/>
  <c r="BC37" i="1" s="1"/>
  <c r="AZ37" i="1"/>
  <c r="AW34" i="1"/>
  <c r="BA34" i="1"/>
  <c r="AX34" i="1"/>
  <c r="AY34" i="1" s="1"/>
  <c r="BC34" i="1" s="1"/>
  <c r="AZ34" i="1"/>
  <c r="AW62" i="1"/>
  <c r="AW60" i="1"/>
  <c r="AW58" i="1"/>
  <c r="AW56" i="1"/>
  <c r="AW54" i="1"/>
  <c r="AW44" i="1"/>
  <c r="BA44" i="1"/>
  <c r="AX44" i="1"/>
  <c r="AY44" i="1" s="1"/>
  <c r="BC44" i="1" s="1"/>
  <c r="AW40" i="1"/>
  <c r="BA40" i="1"/>
  <c r="AX40" i="1"/>
  <c r="AY40" i="1" s="1"/>
  <c r="BC40" i="1" s="1"/>
  <c r="AW35" i="1"/>
  <c r="BA35" i="1"/>
  <c r="AX35" i="1"/>
  <c r="AY35" i="1" s="1"/>
  <c r="BC35" i="1" s="1"/>
  <c r="AW50" i="1"/>
  <c r="BA50" i="1"/>
  <c r="AX50" i="1"/>
  <c r="AY50" i="1" s="1"/>
  <c r="BC50" i="1" s="1"/>
  <c r="AW45" i="1"/>
  <c r="BA45" i="1"/>
  <c r="AX45" i="1"/>
  <c r="AY45" i="1" s="1"/>
  <c r="BC45" i="1" s="1"/>
  <c r="AW41" i="1"/>
  <c r="BA41" i="1"/>
  <c r="AX41" i="1"/>
  <c r="AY41" i="1" s="1"/>
  <c r="BC41" i="1" s="1"/>
  <c r="AW36" i="1"/>
  <c r="BA36" i="1"/>
  <c r="AX36" i="1"/>
  <c r="AY36" i="1" s="1"/>
  <c r="BC36" i="1" s="1"/>
  <c r="AL32" i="1"/>
  <c r="AL33" i="1"/>
  <c r="AI4" i="1"/>
  <c r="AZ4" i="1"/>
  <c r="AW4" i="1"/>
  <c r="BA4" i="1"/>
  <c r="E200" i="1"/>
  <c r="A190" i="1" l="1"/>
  <c r="A194" i="1"/>
  <c r="A195" i="1"/>
  <c r="E195" i="1" s="1"/>
  <c r="A196" i="1"/>
  <c r="E196" i="1" s="1"/>
  <c r="A197" i="1"/>
  <c r="E197" i="1" s="1"/>
  <c r="E198" i="1"/>
  <c r="E199" i="1"/>
  <c r="A202" i="1"/>
  <c r="E202" i="1" s="1"/>
  <c r="A204" i="1"/>
  <c r="E204" i="1" s="1"/>
  <c r="A205" i="1"/>
  <c r="E205" i="1" s="1"/>
  <c r="A206" i="1"/>
  <c r="E206" i="1" s="1"/>
  <c r="A207" i="1"/>
  <c r="E207" i="1" s="1"/>
  <c r="A208" i="1"/>
  <c r="E208" i="1" s="1"/>
  <c r="E209" i="1"/>
  <c r="A210" i="1"/>
  <c r="E210" i="1" s="1"/>
  <c r="A211" i="1"/>
  <c r="E211" i="1" s="1"/>
  <c r="A212" i="1"/>
  <c r="E212" i="1" s="1"/>
  <c r="A213" i="1"/>
  <c r="E213" i="1" s="1"/>
  <c r="A214" i="1"/>
  <c r="E214" i="1" s="1"/>
  <c r="A215" i="1"/>
  <c r="E215" i="1" s="1"/>
  <c r="A216" i="1"/>
  <c r="E216" i="1" s="1"/>
  <c r="A217" i="1"/>
  <c r="E217" i="1" s="1"/>
  <c r="A218" i="1"/>
  <c r="E218" i="1" s="1"/>
  <c r="A219" i="1"/>
  <c r="E219" i="1" s="1"/>
  <c r="A220" i="1"/>
  <c r="E220" i="1" s="1"/>
  <c r="A221" i="1"/>
  <c r="E221" i="1" s="1"/>
  <c r="A222" i="1"/>
  <c r="E222" i="1" s="1"/>
  <c r="A223" i="1"/>
  <c r="E223" i="1" s="1"/>
  <c r="A224" i="1"/>
  <c r="E224" i="1" s="1"/>
  <c r="A225" i="1"/>
  <c r="E225" i="1" s="1"/>
  <c r="E226" i="1"/>
  <c r="A227" i="1"/>
  <c r="E227" i="1" s="1"/>
  <c r="E228" i="1"/>
  <c r="E229" i="1"/>
  <c r="A230" i="1"/>
  <c r="E230" i="1" s="1"/>
  <c r="E231" i="1"/>
  <c r="A233" i="1"/>
  <c r="E233" i="1" s="1"/>
  <c r="A234" i="1"/>
  <c r="E234" i="1" s="1"/>
  <c r="A235" i="1"/>
  <c r="E235" i="1" s="1"/>
  <c r="A236" i="1"/>
  <c r="E236" i="1" s="1"/>
  <c r="A237" i="1"/>
  <c r="E237" i="1" s="1"/>
  <c r="A238" i="1"/>
  <c r="E238" i="1" s="1"/>
  <c r="A239" i="1"/>
  <c r="E239" i="1" s="1"/>
  <c r="A240" i="1"/>
  <c r="E240" i="1" s="1"/>
  <c r="A241" i="1"/>
  <c r="E241" i="1" s="1"/>
  <c r="A242" i="1"/>
  <c r="E242" i="1" s="1"/>
  <c r="A243" i="1"/>
  <c r="E243" i="1" s="1"/>
  <c r="A244" i="1"/>
  <c r="E244" i="1" s="1"/>
  <c r="A245" i="1"/>
  <c r="E245" i="1" s="1"/>
  <c r="E246" i="1"/>
  <c r="E247" i="1"/>
  <c r="A248" i="1"/>
  <c r="E248" i="1" s="1"/>
  <c r="A249" i="1"/>
  <c r="E249" i="1" s="1"/>
  <c r="A250" i="1"/>
  <c r="E250" i="1" s="1"/>
  <c r="A251" i="1"/>
  <c r="E251" i="1" s="1"/>
  <c r="A252" i="1"/>
  <c r="E252" i="1" s="1"/>
  <c r="A253" i="1"/>
  <c r="E253" i="1" s="1"/>
  <c r="A254" i="1"/>
  <c r="E254" i="1" s="1"/>
  <c r="A255" i="1"/>
  <c r="E255" i="1" s="1"/>
  <c r="A256" i="1"/>
  <c r="E256" i="1" s="1"/>
  <c r="A257" i="1"/>
  <c r="E257" i="1" s="1"/>
  <c r="E258" i="1"/>
  <c r="A259" i="1"/>
  <c r="E259" i="1" s="1"/>
  <c r="A260" i="1"/>
  <c r="E260" i="1" s="1"/>
  <c r="A261" i="1"/>
  <c r="E261" i="1" s="1"/>
  <c r="A262" i="1"/>
  <c r="E262" i="1" s="1"/>
  <c r="A263" i="1"/>
  <c r="E263" i="1" s="1"/>
  <c r="A264" i="1"/>
  <c r="E264" i="1" s="1"/>
  <c r="A265" i="1"/>
  <c r="E265" i="1" s="1"/>
  <c r="A266" i="1"/>
  <c r="E266" i="1" s="1"/>
  <c r="A267" i="1"/>
  <c r="E267" i="1" s="1"/>
  <c r="A268" i="1"/>
  <c r="E268" i="1" s="1"/>
  <c r="A269" i="1"/>
  <c r="E269" i="1" s="1"/>
  <c r="A270" i="1"/>
  <c r="E270" i="1" s="1"/>
  <c r="A271" i="1"/>
  <c r="E271" i="1" s="1"/>
  <c r="A272" i="1"/>
  <c r="E272" i="1" s="1"/>
  <c r="A273" i="1"/>
  <c r="E273" i="1" s="1"/>
  <c r="A274" i="1"/>
  <c r="E274" i="1" s="1"/>
  <c r="A275" i="1"/>
  <c r="E275" i="1" s="1"/>
  <c r="A276" i="1"/>
  <c r="E276" i="1" s="1"/>
  <c r="A277" i="1"/>
  <c r="E277" i="1" s="1"/>
  <c r="A278" i="1"/>
  <c r="E278" i="1" s="1"/>
  <c r="A279" i="1"/>
  <c r="E279" i="1" s="1"/>
  <c r="E280" i="1"/>
  <c r="A281" i="1"/>
  <c r="E281" i="1" s="1"/>
  <c r="E282" i="1"/>
  <c r="A283" i="1"/>
  <c r="E283" i="1" s="1"/>
  <c r="A284" i="1"/>
  <c r="E284" i="1" s="1"/>
  <c r="A285" i="1"/>
  <c r="E285" i="1" s="1"/>
  <c r="E286" i="1"/>
  <c r="A287" i="1"/>
  <c r="E287" i="1" s="1"/>
  <c r="E288" i="1"/>
  <c r="A289" i="1"/>
  <c r="E289" i="1" s="1"/>
  <c r="A290" i="1"/>
  <c r="E290" i="1" s="1"/>
  <c r="A292" i="1"/>
  <c r="E292" i="1" s="1"/>
  <c r="A293" i="1"/>
  <c r="E293" i="1" s="1"/>
  <c r="E194" i="1" l="1"/>
  <c r="E190" i="1" l="1"/>
  <c r="A184" i="1" l="1"/>
  <c r="E184" i="1" s="1"/>
  <c r="A177" i="1" l="1"/>
  <c r="E177" i="1" s="1"/>
  <c r="A185" i="1" l="1"/>
  <c r="E185" i="1" s="1"/>
  <c r="A186" i="1"/>
  <c r="E186" i="1" s="1"/>
  <c r="A187" i="1"/>
  <c r="E187" i="1" s="1"/>
  <c r="A188" i="1"/>
  <c r="E188" i="1" s="1"/>
  <c r="A189" i="1"/>
  <c r="E189" i="1" s="1"/>
  <c r="A191" i="1"/>
  <c r="E191" i="1" s="1"/>
  <c r="A192" i="1"/>
  <c r="E192" i="1" s="1"/>
  <c r="A193" i="1"/>
  <c r="E193" i="1" s="1"/>
  <c r="A173" i="1"/>
  <c r="E173" i="1" s="1"/>
  <c r="A166" i="1"/>
  <c r="A167" i="1"/>
  <c r="A168" i="1"/>
  <c r="A169" i="1"/>
  <c r="A170" i="1"/>
  <c r="A171" i="1"/>
  <c r="E171" i="1" s="1"/>
  <c r="A172" i="1"/>
  <c r="E172" i="1" s="1"/>
  <c r="A174" i="1"/>
  <c r="E174" i="1" s="1"/>
  <c r="A175" i="1"/>
  <c r="E175" i="1" s="1"/>
  <c r="A176" i="1"/>
  <c r="E176" i="1" s="1"/>
  <c r="A178" i="1"/>
  <c r="E178" i="1" s="1"/>
  <c r="A179" i="1"/>
  <c r="E179" i="1" s="1"/>
  <c r="A180" i="1"/>
  <c r="E180" i="1" s="1"/>
  <c r="A181" i="1"/>
  <c r="E181" i="1" s="1"/>
  <c r="A182" i="1"/>
  <c r="E182" i="1" s="1"/>
  <c r="A183" i="1"/>
  <c r="E183" i="1" s="1"/>
  <c r="E170" i="1" l="1"/>
  <c r="E168" i="1"/>
  <c r="E169" i="1"/>
  <c r="E167" i="1"/>
  <c r="A160" i="1" l="1"/>
  <c r="E160" i="1" s="1"/>
  <c r="A159" i="1"/>
  <c r="E159" i="1" s="1"/>
  <c r="A156" i="1"/>
  <c r="E156" i="1" s="1"/>
  <c r="A153" i="1" l="1"/>
  <c r="A154" i="1"/>
  <c r="E154" i="1" s="1"/>
  <c r="A150" i="1" l="1"/>
  <c r="A105" i="1" l="1"/>
  <c r="A110" i="1"/>
  <c r="A141" i="1"/>
  <c r="A147" i="1"/>
  <c r="E147" i="1" s="1"/>
  <c r="A95" i="1"/>
  <c r="A96" i="1"/>
  <c r="A97" i="1"/>
  <c r="A98" i="1"/>
  <c r="A99" i="1"/>
  <c r="A100" i="1"/>
  <c r="A101" i="1"/>
  <c r="A102" i="1"/>
  <c r="A103" i="1"/>
  <c r="A104" i="1"/>
  <c r="A106" i="1"/>
  <c r="A107" i="1"/>
  <c r="A108" i="1"/>
  <c r="A109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2" i="1"/>
  <c r="A143" i="1"/>
  <c r="E143" i="1" s="1"/>
  <c r="A144" i="1"/>
  <c r="E144" i="1" s="1"/>
  <c r="A145" i="1"/>
  <c r="E145" i="1" s="1"/>
  <c r="A146" i="1"/>
  <c r="E146" i="1" s="1"/>
  <c r="A148" i="1"/>
  <c r="E148" i="1" s="1"/>
  <c r="A149" i="1"/>
  <c r="E149" i="1" s="1"/>
  <c r="E150" i="1"/>
  <c r="A151" i="1"/>
  <c r="E151" i="1" s="1"/>
  <c r="A152" i="1"/>
  <c r="E152" i="1" s="1"/>
  <c r="E153" i="1"/>
  <c r="A155" i="1"/>
  <c r="E155" i="1" s="1"/>
  <c r="A157" i="1"/>
  <c r="E157" i="1" s="1"/>
  <c r="A158" i="1"/>
  <c r="E158" i="1" s="1"/>
  <c r="A161" i="1"/>
  <c r="E161" i="1" s="1"/>
  <c r="A162" i="1"/>
  <c r="E162" i="1" s="1"/>
  <c r="A163" i="1"/>
  <c r="E163" i="1" s="1"/>
  <c r="A164" i="1"/>
  <c r="E164" i="1" s="1"/>
  <c r="A165" i="1"/>
  <c r="E165" i="1" s="1"/>
  <c r="E166" i="1"/>
  <c r="E142" i="1" l="1"/>
  <c r="E141" i="1" l="1"/>
  <c r="E95" i="1" l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A83" i="1" l="1"/>
  <c r="E83" i="1" s="1"/>
  <c r="A87" i="1"/>
  <c r="E87" i="1" s="1"/>
  <c r="A81" i="1"/>
  <c r="A82" i="1"/>
  <c r="E82" i="1" s="1"/>
  <c r="A84" i="1"/>
  <c r="E84" i="1" s="1"/>
  <c r="A85" i="1"/>
  <c r="E85" i="1" s="1"/>
  <c r="A86" i="1"/>
  <c r="E86" i="1" s="1"/>
  <c r="A88" i="1"/>
  <c r="E88" i="1" s="1"/>
  <c r="A89" i="1"/>
  <c r="E89" i="1" s="1"/>
  <c r="A90" i="1"/>
  <c r="E90" i="1" s="1"/>
  <c r="A91" i="1"/>
  <c r="E91" i="1" s="1"/>
  <c r="A92" i="1"/>
  <c r="E92" i="1" s="1"/>
  <c r="A93" i="1"/>
  <c r="E93" i="1" s="1"/>
  <c r="A94" i="1"/>
  <c r="E94" i="1" s="1"/>
  <c r="E81" i="1" l="1"/>
  <c r="A7" i="1" l="1"/>
  <c r="E7" i="1" s="1"/>
  <c r="A6" i="1"/>
  <c r="E6" i="1" s="1"/>
  <c r="A72" i="1" l="1"/>
  <c r="A70" i="1"/>
  <c r="E70" i="1" s="1"/>
  <c r="A58" i="1"/>
  <c r="A69" i="1"/>
  <c r="E69" i="1" s="1"/>
  <c r="A67" i="1"/>
  <c r="E67" i="1" s="1"/>
  <c r="A66" i="1"/>
  <c r="A64" i="1" l="1"/>
  <c r="A60" i="1" l="1"/>
  <c r="E60" i="1" s="1"/>
  <c r="A57" i="1" l="1"/>
  <c r="E57" i="1" s="1"/>
  <c r="C800" i="2" l="1"/>
  <c r="C799" i="2"/>
  <c r="C798" i="2" l="1"/>
  <c r="C797" i="2"/>
  <c r="A41" i="1" l="1"/>
  <c r="A50" i="1"/>
  <c r="E50" i="1" s="1"/>
  <c r="A48" i="1"/>
  <c r="E48" i="1" s="1"/>
  <c r="A43" i="1" l="1"/>
  <c r="A44" i="1"/>
  <c r="A45" i="1"/>
  <c r="A46" i="1"/>
  <c r="E46" i="1" s="1"/>
  <c r="A47" i="1"/>
  <c r="E796" i="2" l="1"/>
  <c r="E792" i="2"/>
  <c r="E791" i="2"/>
  <c r="E790" i="2"/>
  <c r="E789" i="2"/>
  <c r="E788" i="2"/>
  <c r="E787" i="2"/>
  <c r="E786" i="2"/>
  <c r="E783" i="2"/>
  <c r="E782" i="2"/>
  <c r="E781" i="2"/>
  <c r="E777" i="2"/>
  <c r="E776" i="2"/>
  <c r="E775" i="2"/>
  <c r="E772" i="2"/>
  <c r="E769" i="2"/>
  <c r="E768" i="2"/>
  <c r="E767" i="2"/>
  <c r="E766" i="2"/>
  <c r="E765" i="2"/>
  <c r="E764" i="2"/>
  <c r="E763" i="2"/>
  <c r="E762" i="2"/>
  <c r="E761" i="2"/>
  <c r="E760" i="2"/>
  <c r="E759" i="2"/>
  <c r="E756" i="2"/>
  <c r="E755" i="2"/>
  <c r="E754" i="2"/>
  <c r="E753" i="2"/>
  <c r="E752" i="2"/>
  <c r="E751" i="2"/>
  <c r="E750" i="2"/>
  <c r="E749" i="2"/>
  <c r="E748" i="2"/>
  <c r="E747" i="2"/>
  <c r="E744" i="2"/>
  <c r="E743" i="2"/>
  <c r="E740" i="2"/>
  <c r="E737" i="2"/>
  <c r="E734" i="2"/>
  <c r="E731" i="2"/>
  <c r="E730" i="2"/>
  <c r="E729" i="2"/>
  <c r="E726" i="2"/>
  <c r="E725" i="2"/>
  <c r="E724" i="2"/>
  <c r="E723" i="2"/>
  <c r="E722" i="2"/>
  <c r="E721" i="2"/>
  <c r="E720" i="2"/>
  <c r="E719" i="2"/>
  <c r="E718" i="2"/>
  <c r="E717" i="2"/>
  <c r="E716" i="2"/>
  <c r="E715" i="2"/>
  <c r="E714" i="2"/>
  <c r="E713" i="2"/>
  <c r="E712" i="2"/>
  <c r="E711" i="2"/>
  <c r="E710" i="2"/>
  <c r="E709" i="2"/>
  <c r="E708" i="2"/>
  <c r="E707" i="2"/>
  <c r="E706" i="2"/>
  <c r="E705" i="2"/>
  <c r="E704" i="2"/>
  <c r="E703" i="2"/>
  <c r="E702" i="2"/>
  <c r="E699" i="2"/>
  <c r="E698" i="2"/>
  <c r="E697" i="2"/>
  <c r="E696" i="2"/>
  <c r="E695" i="2"/>
  <c r="E694" i="2"/>
  <c r="E693" i="2"/>
  <c r="E692" i="2"/>
  <c r="E691" i="2"/>
  <c r="E690" i="2"/>
  <c r="E689" i="2"/>
  <c r="E688" i="2"/>
  <c r="E687" i="2"/>
  <c r="E686" i="2"/>
  <c r="E685" i="2"/>
  <c r="E684" i="2"/>
  <c r="E683" i="2"/>
  <c r="E682" i="2"/>
  <c r="E681" i="2"/>
  <c r="E680" i="2"/>
  <c r="E679" i="2"/>
  <c r="E678" i="2"/>
  <c r="E675" i="2"/>
  <c r="E672" i="2"/>
  <c r="E671" i="2"/>
  <c r="E670" i="2"/>
  <c r="E669" i="2"/>
  <c r="E666" i="2"/>
  <c r="E665" i="2"/>
  <c r="E662" i="2"/>
  <c r="E659" i="2"/>
  <c r="E658" i="2"/>
  <c r="E657" i="2"/>
  <c r="E656" i="2"/>
  <c r="E655" i="2"/>
  <c r="E652" i="2"/>
  <c r="E651" i="2"/>
  <c r="E650" i="2"/>
  <c r="E649" i="2"/>
  <c r="C646" i="2"/>
  <c r="E645" i="2"/>
  <c r="E644" i="2"/>
  <c r="E643" i="2"/>
  <c r="E642" i="2"/>
  <c r="E641" i="2"/>
  <c r="E640" i="2"/>
  <c r="E639" i="2"/>
  <c r="E638" i="2"/>
  <c r="E637" i="2"/>
  <c r="E636" i="2"/>
  <c r="E635" i="2"/>
  <c r="E634" i="2"/>
  <c r="E633" i="2"/>
  <c r="E632" i="2"/>
  <c r="E631" i="2"/>
  <c r="E630" i="2"/>
  <c r="E629" i="2"/>
  <c r="E628" i="2"/>
  <c r="E627" i="2"/>
  <c r="E626" i="2"/>
  <c r="E625" i="2"/>
  <c r="E624" i="2"/>
  <c r="E623" i="2"/>
  <c r="E622" i="2"/>
  <c r="E621" i="2"/>
  <c r="E620" i="2"/>
  <c r="E619" i="2"/>
  <c r="E618" i="2"/>
  <c r="E617" i="2"/>
  <c r="E616" i="2"/>
  <c r="E615" i="2"/>
  <c r="E614" i="2"/>
  <c r="E613" i="2"/>
  <c r="E612" i="2"/>
  <c r="C609" i="2"/>
  <c r="E608" i="2"/>
  <c r="E607" i="2"/>
  <c r="E606" i="2"/>
  <c r="C603" i="2"/>
  <c r="E602" i="2"/>
  <c r="C598" i="2"/>
  <c r="E597" i="2"/>
  <c r="E596" i="2"/>
  <c r="E595" i="2"/>
  <c r="E594" i="2"/>
  <c r="E593" i="2"/>
  <c r="E592" i="2"/>
  <c r="E591" i="2"/>
  <c r="E590" i="2"/>
  <c r="E589" i="2"/>
  <c r="E588" i="2"/>
  <c r="E587" i="2"/>
  <c r="C584" i="2"/>
  <c r="E583" i="2"/>
  <c r="E582" i="2"/>
  <c r="E581" i="2"/>
  <c r="E580" i="2"/>
  <c r="E579" i="2"/>
  <c r="E578" i="2"/>
  <c r="E577" i="2"/>
  <c r="E576" i="2"/>
  <c r="E575" i="2"/>
  <c r="E574" i="2"/>
  <c r="C571" i="2"/>
  <c r="E570" i="2"/>
  <c r="C567" i="2"/>
  <c r="E566" i="2"/>
  <c r="E565" i="2"/>
  <c r="E564" i="2"/>
  <c r="E563" i="2"/>
  <c r="E562" i="2"/>
  <c r="E561" i="2"/>
  <c r="E560" i="2"/>
  <c r="E559" i="2"/>
  <c r="E558" i="2"/>
  <c r="E557" i="2"/>
  <c r="E556" i="2"/>
  <c r="E555" i="2"/>
  <c r="E554" i="2"/>
  <c r="E553" i="2"/>
  <c r="E552" i="2"/>
  <c r="E551" i="2"/>
  <c r="E550" i="2"/>
  <c r="E549" i="2"/>
  <c r="E548" i="2"/>
  <c r="E544" i="2"/>
  <c r="E543" i="2"/>
  <c r="E542" i="2"/>
  <c r="C539" i="2"/>
  <c r="E538" i="2"/>
  <c r="E537" i="2"/>
  <c r="E536" i="2"/>
  <c r="E535" i="2"/>
  <c r="E534" i="2"/>
  <c r="E533" i="2"/>
  <c r="E532" i="2"/>
  <c r="E531" i="2"/>
  <c r="E530" i="2"/>
  <c r="E529" i="2"/>
  <c r="E528" i="2"/>
  <c r="E527" i="2"/>
  <c r="E526" i="2"/>
  <c r="E525" i="2"/>
  <c r="C522" i="2"/>
  <c r="E521" i="2"/>
  <c r="C518" i="2"/>
  <c r="E517" i="2"/>
  <c r="C514" i="2"/>
  <c r="E513" i="2"/>
  <c r="E512" i="2"/>
  <c r="E511" i="2"/>
  <c r="E510" i="2"/>
  <c r="C507" i="2"/>
  <c r="E506" i="2"/>
  <c r="E505" i="2"/>
  <c r="E504" i="2"/>
  <c r="E503" i="2"/>
  <c r="E502" i="2"/>
  <c r="E501" i="2"/>
  <c r="E500" i="2"/>
  <c r="E499" i="2"/>
  <c r="E498" i="2"/>
  <c r="E497" i="2"/>
  <c r="E496" i="2"/>
  <c r="E495" i="2"/>
  <c r="E494" i="2"/>
  <c r="E493" i="2"/>
  <c r="E492" i="2"/>
  <c r="E491" i="2"/>
  <c r="E490" i="2"/>
  <c r="E489" i="2"/>
  <c r="C486" i="2"/>
  <c r="E485" i="2"/>
  <c r="E484" i="2"/>
  <c r="E483" i="2"/>
  <c r="E482" i="2"/>
  <c r="E481" i="2"/>
  <c r="E480" i="2"/>
  <c r="E479" i="2"/>
  <c r="E478" i="2"/>
  <c r="E477" i="2"/>
  <c r="E476" i="2"/>
  <c r="E475" i="2"/>
  <c r="E474" i="2"/>
  <c r="E473" i="2"/>
  <c r="E472" i="2"/>
  <c r="E471" i="2"/>
  <c r="E470" i="2"/>
  <c r="E469" i="2"/>
  <c r="E468" i="2"/>
  <c r="E467" i="2"/>
  <c r="E466" i="2"/>
  <c r="E465" i="2"/>
  <c r="E464" i="2"/>
  <c r="C461" i="2"/>
  <c r="E460" i="2"/>
  <c r="C457" i="2"/>
  <c r="E456" i="2"/>
  <c r="C453" i="2"/>
  <c r="E452" i="2"/>
  <c r="C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C422" i="2"/>
  <c r="E421" i="2"/>
  <c r="C418" i="2"/>
  <c r="E417" i="2"/>
  <c r="C414" i="2"/>
  <c r="E413" i="2"/>
  <c r="C410" i="2"/>
  <c r="E409" i="2"/>
  <c r="C406" i="2"/>
  <c r="E405" i="2"/>
  <c r="E404" i="2"/>
  <c r="E403" i="2"/>
  <c r="E402" i="2"/>
  <c r="E401" i="2"/>
  <c r="C398" i="2"/>
  <c r="E397" i="2"/>
  <c r="C393" i="2"/>
  <c r="E392" i="2"/>
  <c r="E391" i="2"/>
  <c r="C388" i="2"/>
  <c r="E387" i="2"/>
  <c r="C384" i="2"/>
  <c r="E383" i="2"/>
  <c r="C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5" i="2"/>
  <c r="E364" i="2"/>
  <c r="E362" i="2"/>
  <c r="E361" i="2"/>
  <c r="C358" i="2"/>
  <c r="E357" i="2"/>
  <c r="C354" i="2"/>
  <c r="E353" i="2"/>
  <c r="C349" i="2"/>
  <c r="E348" i="2"/>
  <c r="C344" i="2"/>
  <c r="E343" i="2"/>
  <c r="E342" i="2"/>
  <c r="E341" i="2"/>
  <c r="C338" i="2"/>
  <c r="E337" i="2"/>
  <c r="C334" i="2"/>
  <c r="E333" i="2"/>
  <c r="C330" i="2"/>
  <c r="E329" i="2"/>
  <c r="E328" i="2"/>
  <c r="C325" i="2"/>
  <c r="E324" i="2"/>
  <c r="C321" i="2"/>
  <c r="E320" i="2"/>
  <c r="C318" i="2"/>
  <c r="E317" i="2"/>
  <c r="C314" i="2"/>
  <c r="E313" i="2"/>
  <c r="C310" i="2"/>
  <c r="E309" i="2"/>
  <c r="C306" i="2"/>
  <c r="E305" i="2"/>
  <c r="C302" i="2"/>
  <c r="E301" i="2"/>
  <c r="E300" i="2"/>
  <c r="E299" i="2"/>
  <c r="E298" i="2"/>
  <c r="E297" i="2"/>
  <c r="E296" i="2"/>
  <c r="E295" i="2"/>
  <c r="E294" i="2"/>
  <c r="E293" i="2"/>
  <c r="C290" i="2"/>
  <c r="E289" i="2"/>
  <c r="C286" i="2"/>
  <c r="E285" i="2"/>
  <c r="E284" i="2"/>
  <c r="E283" i="2"/>
  <c r="C280" i="2"/>
  <c r="E279" i="2"/>
  <c r="C276" i="2"/>
  <c r="E275" i="2"/>
  <c r="C272" i="2"/>
  <c r="E271" i="2"/>
  <c r="C268" i="2"/>
  <c r="E267" i="2"/>
  <c r="C264" i="2"/>
  <c r="E263" i="2"/>
  <c r="C260" i="2"/>
  <c r="E259" i="2"/>
  <c r="E258" i="2"/>
  <c r="E257" i="2"/>
  <c r="C254" i="2"/>
  <c r="E253" i="2"/>
  <c r="C250" i="2"/>
  <c r="E249" i="2"/>
  <c r="C246" i="2"/>
  <c r="E245" i="2"/>
  <c r="C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5" i="2"/>
  <c r="E220" i="2"/>
  <c r="C218" i="2"/>
  <c r="E217" i="2"/>
  <c r="E216" i="2"/>
  <c r="E215" i="2"/>
  <c r="C212" i="2"/>
  <c r="E211" i="2"/>
  <c r="E210" i="2"/>
  <c r="E209" i="2"/>
  <c r="C206" i="2"/>
  <c r="E205" i="2"/>
  <c r="E204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C180" i="2"/>
  <c r="E179" i="2"/>
  <c r="C176" i="2"/>
  <c r="E175" i="2"/>
  <c r="E174" i="2"/>
  <c r="C171" i="2"/>
  <c r="E170" i="2"/>
  <c r="E169" i="2"/>
  <c r="E168" i="2"/>
  <c r="E167" i="2"/>
  <c r="E166" i="2"/>
  <c r="E165" i="2"/>
  <c r="E164" i="2"/>
  <c r="C161" i="2"/>
  <c r="E160" i="2"/>
  <c r="C157" i="2"/>
  <c r="E156" i="2"/>
  <c r="E155" i="2"/>
  <c r="E154" i="2"/>
  <c r="E153" i="2"/>
  <c r="E152" i="2"/>
  <c r="C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C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1" i="2"/>
  <c r="C108" i="2"/>
  <c r="E107" i="2"/>
  <c r="E104" i="2"/>
  <c r="C101" i="2"/>
  <c r="E100" i="2"/>
  <c r="E99" i="2"/>
  <c r="E98" i="2"/>
  <c r="E97" i="2"/>
  <c r="E96" i="2"/>
  <c r="E95" i="2"/>
  <c r="E94" i="2"/>
  <c r="C91" i="2"/>
  <c r="E90" i="2"/>
  <c r="E89" i="2"/>
  <c r="C86" i="2"/>
  <c r="E85" i="2"/>
  <c r="E84" i="2"/>
  <c r="E83" i="2"/>
  <c r="E79" i="2"/>
  <c r="C76" i="2"/>
  <c r="E75" i="2"/>
  <c r="E74" i="2"/>
  <c r="E73" i="2"/>
  <c r="C70" i="2"/>
  <c r="E69" i="2"/>
  <c r="E68" i="2"/>
  <c r="E67" i="2"/>
  <c r="E66" i="2"/>
  <c r="C63" i="2"/>
  <c r="E62" i="2"/>
  <c r="E61" i="2"/>
  <c r="E60" i="2"/>
  <c r="E59" i="2"/>
  <c r="E58" i="2"/>
  <c r="E57" i="2"/>
  <c r="E56" i="2"/>
  <c r="E55" i="2"/>
  <c r="E54" i="2"/>
  <c r="E53" i="2"/>
  <c r="E52" i="2"/>
  <c r="C49" i="2"/>
  <c r="E48" i="2"/>
  <c r="C44" i="2"/>
  <c r="E43" i="2"/>
  <c r="E42" i="2"/>
  <c r="E41" i="2"/>
  <c r="E40" i="2"/>
  <c r="E39" i="2"/>
  <c r="E38" i="2"/>
  <c r="E37" i="2"/>
  <c r="E36" i="2"/>
  <c r="E35" i="2"/>
  <c r="E34" i="2"/>
  <c r="C31" i="2"/>
  <c r="E30" i="2"/>
  <c r="E29" i="2"/>
  <c r="E28" i="2"/>
  <c r="E27" i="2"/>
  <c r="E26" i="2"/>
  <c r="E25" i="2"/>
  <c r="E24" i="2"/>
  <c r="E23" i="2"/>
  <c r="E22" i="2"/>
  <c r="E21" i="2"/>
  <c r="E20" i="2"/>
  <c r="C17" i="2"/>
  <c r="E16" i="2"/>
  <c r="E15" i="2"/>
  <c r="E14" i="2"/>
  <c r="E13" i="2"/>
  <c r="E12" i="2"/>
  <c r="E11" i="2"/>
  <c r="E10" i="2"/>
  <c r="E9" i="2"/>
  <c r="E8" i="2"/>
  <c r="C5" i="2"/>
  <c r="E4" i="2"/>
  <c r="A21" i="1" l="1"/>
  <c r="E21" i="1" s="1"/>
  <c r="A20" i="1"/>
  <c r="E20" i="1" s="1"/>
  <c r="A19" i="1"/>
  <c r="E19" i="1" s="1"/>
  <c r="A18" i="1"/>
  <c r="E18" i="1" s="1"/>
  <c r="A16" i="1"/>
  <c r="E16" i="1" s="1"/>
  <c r="A15" i="1"/>
  <c r="E15" i="1" s="1"/>
  <c r="A5" i="1" l="1"/>
  <c r="E5" i="1" s="1"/>
  <c r="A8" i="1"/>
  <c r="E8" i="1" s="1"/>
  <c r="A9" i="1"/>
  <c r="E9" i="1" s="1"/>
  <c r="A10" i="1"/>
  <c r="E10" i="1" s="1"/>
  <c r="A11" i="1"/>
  <c r="E11" i="1" s="1"/>
  <c r="A12" i="1"/>
  <c r="E12" i="1" s="1"/>
  <c r="A13" i="1"/>
  <c r="E13" i="1" s="1"/>
  <c r="A14" i="1"/>
  <c r="E14" i="1" s="1"/>
  <c r="A17" i="1"/>
  <c r="E17" i="1" s="1"/>
  <c r="A22" i="1"/>
  <c r="E22" i="1" s="1"/>
  <c r="A23" i="1"/>
  <c r="E23" i="1" s="1"/>
  <c r="A24" i="1"/>
  <c r="E24" i="1" s="1"/>
  <c r="A25" i="1"/>
  <c r="E25" i="1" s="1"/>
  <c r="A26" i="1"/>
  <c r="E26" i="1" s="1"/>
  <c r="A27" i="1"/>
  <c r="E27" i="1" s="1"/>
  <c r="A28" i="1"/>
  <c r="E28" i="1" s="1"/>
  <c r="A29" i="1"/>
  <c r="E29" i="1" s="1"/>
  <c r="A30" i="1"/>
  <c r="E30" i="1" s="1"/>
  <c r="A31" i="1"/>
  <c r="E31" i="1" s="1"/>
  <c r="A32" i="1"/>
  <c r="E32" i="1" s="1"/>
  <c r="A33" i="1"/>
  <c r="E33" i="1" s="1"/>
  <c r="A34" i="1"/>
  <c r="E34" i="1" s="1"/>
  <c r="A35" i="1"/>
  <c r="E35" i="1" s="1"/>
  <c r="A36" i="1"/>
  <c r="E36" i="1" s="1"/>
  <c r="A37" i="1"/>
  <c r="E37" i="1" s="1"/>
  <c r="A39" i="1"/>
  <c r="E39" i="1" s="1"/>
  <c r="A40" i="1"/>
  <c r="E40" i="1" s="1"/>
  <c r="E41" i="1"/>
  <c r="A42" i="1"/>
  <c r="E42" i="1" s="1"/>
  <c r="E43" i="1"/>
  <c r="E44" i="1"/>
  <c r="E45" i="1"/>
  <c r="E47" i="1"/>
  <c r="A51" i="1"/>
  <c r="E51" i="1" s="1"/>
  <c r="A52" i="1"/>
  <c r="E52" i="1" s="1"/>
  <c r="A53" i="1"/>
  <c r="E53" i="1" s="1"/>
  <c r="A54" i="1"/>
  <c r="E54" i="1" s="1"/>
  <c r="A55" i="1"/>
  <c r="E55" i="1" s="1"/>
  <c r="A56" i="1"/>
  <c r="E56" i="1" s="1"/>
  <c r="E58" i="1"/>
  <c r="A59" i="1"/>
  <c r="E59" i="1" s="1"/>
  <c r="A61" i="1"/>
  <c r="E61" i="1" s="1"/>
  <c r="A62" i="1"/>
  <c r="E62" i="1" s="1"/>
  <c r="A63" i="1"/>
  <c r="E63" i="1" s="1"/>
  <c r="E64" i="1"/>
  <c r="A65" i="1"/>
  <c r="E65" i="1" s="1"/>
  <c r="E66" i="1"/>
  <c r="A68" i="1"/>
  <c r="E68" i="1" s="1"/>
  <c r="A71" i="1"/>
  <c r="E71" i="1" s="1"/>
  <c r="E72" i="1"/>
  <c r="A73" i="1"/>
  <c r="E73" i="1" s="1"/>
  <c r="A74" i="1"/>
  <c r="E74" i="1" s="1"/>
  <c r="A75" i="1"/>
  <c r="E75" i="1" s="1"/>
  <c r="A76" i="1"/>
  <c r="E76" i="1" s="1"/>
  <c r="A77" i="1"/>
  <c r="E77" i="1" s="1"/>
  <c r="A78" i="1"/>
  <c r="E78" i="1" s="1"/>
  <c r="A79" i="1"/>
  <c r="E79" i="1" s="1"/>
  <c r="A80" i="1"/>
  <c r="E80" i="1" s="1"/>
  <c r="A4" i="1"/>
  <c r="E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dessinateur1</author>
    <author>dessinateur 02</author>
  </authors>
  <commentList>
    <comment ref="H26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dessinateur1:</t>
        </r>
        <r>
          <rPr>
            <sz val="9"/>
            <color indexed="81"/>
            <rFont val="Tahoma"/>
            <family val="2"/>
          </rPr>
          <t xml:space="preserve">
Rénovation + bac sup</t>
        </r>
      </text>
    </comment>
    <comment ref="K65" authorId="1" shapeId="0" xr:uid="{00000000-0006-0000-0000-000002000000}">
      <text>
        <r>
          <rPr>
            <b/>
            <sz val="9"/>
            <color indexed="81"/>
            <rFont val="Tahoma"/>
            <family val="2"/>
          </rPr>
          <t>dessinateur 02:</t>
        </r>
        <r>
          <rPr>
            <sz val="9"/>
            <color indexed="81"/>
            <rFont val="Tahoma"/>
            <family val="2"/>
          </rPr>
          <t xml:space="preserve">
SH11:0060/SH11:0050</t>
        </r>
      </text>
    </comment>
    <comment ref="K66" authorId="1" shapeId="0" xr:uid="{00000000-0006-0000-0000-000003000000}">
      <text>
        <r>
          <rPr>
            <b/>
            <sz val="9"/>
            <color indexed="81"/>
            <rFont val="Tahoma"/>
            <family val="2"/>
          </rPr>
          <t>dessinateur 02:</t>
        </r>
        <r>
          <rPr>
            <sz val="9"/>
            <color indexed="81"/>
            <rFont val="Tahoma"/>
            <family val="2"/>
          </rPr>
          <t xml:space="preserve">
SH11:0051</t>
        </r>
      </text>
    </comment>
    <comment ref="H74" authorId="1" shapeId="0" xr:uid="{00000000-0006-0000-0000-000004000000}">
      <text>
        <r>
          <rPr>
            <b/>
            <sz val="9"/>
            <color indexed="81"/>
            <rFont val="Tahoma"/>
            <family val="2"/>
          </rPr>
          <t>dessinateur 02:</t>
        </r>
        <r>
          <rPr>
            <sz val="9"/>
            <color indexed="81"/>
            <rFont val="Tahoma"/>
            <family val="2"/>
          </rPr>
          <t xml:space="preserve">
+BOITE INFERIEUR
</t>
        </r>
      </text>
    </comment>
    <comment ref="H172" authorId="1" shapeId="0" xr:uid="{00000000-0006-0000-0000-000005000000}">
      <text>
        <r>
          <rPr>
            <b/>
            <sz val="9"/>
            <color indexed="81"/>
            <rFont val="Tahoma"/>
            <family val="2"/>
          </rPr>
          <t>dessinateur 02:</t>
        </r>
        <r>
          <rPr>
            <sz val="9"/>
            <color indexed="81"/>
            <rFont val="Tahoma"/>
            <family val="2"/>
          </rPr>
          <t xml:space="preserve">
FX(BU25)+BOITE SUP</t>
        </r>
      </text>
    </comment>
    <comment ref="H278" authorId="1" shapeId="0" xr:uid="{00000000-0006-0000-0000-000006000000}">
      <text>
        <r>
          <rPr>
            <b/>
            <sz val="9"/>
            <color indexed="81"/>
            <rFont val="Tahoma"/>
            <family val="2"/>
          </rPr>
          <t>dessinateur 02:</t>
        </r>
        <r>
          <rPr>
            <sz val="9"/>
            <color indexed="81"/>
            <rFont val="Tahoma"/>
            <family val="2"/>
          </rPr>
          <t xml:space="preserve">
BOITE SUP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  <author>DELL</author>
  </authors>
  <commentList>
    <comment ref="B78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MONTANT: 15 600.00
VERSE: 15 600.00
RESTE:
0674 80 36 45</t>
        </r>
      </text>
    </comment>
    <comment ref="B103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PAYEE PAR CHEQUE
BNA N°: 5884710
LE: 16/03/2023 
TELE: 0699 80 82 89
TELE; 0662 52 86 63 </t>
        </r>
      </text>
    </comment>
    <comment ref="B106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0782 23 34 95</t>
        </r>
      </text>
    </comment>
    <comment ref="B110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029 71 03 40
0662 13 03 00
0661 39 39 26</t>
        </r>
      </text>
    </comment>
    <comment ref="B178" authorId="0" shapeId="0" xr:uid="{00000000-0006-0000-0100-000005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0557 06 78 82</t>
        </r>
      </text>
    </comment>
    <comment ref="B183" authorId="0" shapeId="0" xr:uid="{00000000-0006-0000-0100-000006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74" authorId="0" shapeId="0" xr:uid="{00000000-0006-0000-0100-000007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0671 71 54 82
VERSE: 10 000.00</t>
        </r>
      </text>
    </comment>
    <comment ref="B278" authorId="0" shapeId="0" xr:uid="{00000000-0006-0000-0100-000008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0660 34 26 24
ATTAND LE VERSEMENT</t>
        </r>
      </text>
    </comment>
    <comment ref="B308" authorId="0" shapeId="0" xr:uid="{00000000-0006-0000-0100-000009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0770877427
</t>
        </r>
      </text>
    </comment>
    <comment ref="B312" authorId="0" shapeId="0" xr:uid="{00000000-0006-0000-0100-00000A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V 20000.00
R 83000.00
TOTAL 103000.00
T 0666929162
</t>
        </r>
      </text>
    </comment>
    <comment ref="B323" authorId="1" shapeId="0" xr:uid="{00000000-0006-0000-0100-00000B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0770 67 15 47
PRIX 246 000,00
VERSE 100 000,00</t>
        </r>
      </text>
    </comment>
    <comment ref="B352" authorId="1" shapeId="0" xr:uid="{00000000-0006-0000-0100-00000C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0662 03 24 38
MONTANT 90 000,00
VERSE 30 000,00</t>
        </r>
      </text>
    </comment>
    <comment ref="B356" authorId="0" shapeId="0" xr:uid="{00000000-0006-0000-0100-00000D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0659 08 68 86
MONTANT:  21 500.00
VERSE : 10 000.00
RESTE : 11 500.00</t>
        </r>
      </text>
    </comment>
    <comment ref="B412" authorId="0" shapeId="0" xr:uid="{00000000-0006-0000-0100-00000E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MONTANT: 75 000.00
PAYEE : 75 000.00
0660 43 08 87</t>
        </r>
      </text>
    </comment>
    <comment ref="B455" authorId="0" shapeId="0" xr:uid="{00000000-0006-0000-0100-00000F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0770 67 15 47</t>
        </r>
      </text>
    </comment>
    <comment ref="B516" authorId="0" shapeId="0" xr:uid="{00000000-0006-0000-0100-000010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0770 67 15 47</t>
        </r>
      </text>
    </comment>
    <comment ref="B569" authorId="0" shapeId="0" xr:uid="{00000000-0006-0000-0100-000011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ABDELHAFID
0660 32 70 74
</t>
        </r>
      </text>
    </comment>
    <comment ref="B662" authorId="0" shapeId="0" xr:uid="{00000000-0006-0000-0100-000012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PRIX:28668.18 TTC
</t>
        </r>
      </text>
    </comment>
    <comment ref="B733" authorId="0" shapeId="0" xr:uid="{00000000-0006-0000-0100-000013000000}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06 56 43 60 90
MONTANT: 20 000.00
VERSE:  4 000.00
RESTE: 16 000.00</t>
        </r>
      </text>
    </comment>
    <comment ref="B739" authorId="0" shapeId="0" xr:uid="{00000000-0006-0000-0100-000014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ABDELHAFID
0660 32 70 74
</t>
        </r>
      </text>
    </comment>
    <comment ref="B742" authorId="0" shapeId="0" xr:uid="{00000000-0006-0000-0100-000015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0661 21 00 01</t>
        </r>
      </text>
    </comment>
    <comment ref="B771" authorId="0" shapeId="0" xr:uid="{00000000-0006-0000-0100-000016000000}">
      <text>
        <r>
          <rPr>
            <b/>
            <sz val="8"/>
            <color indexed="81"/>
            <rFont val="Tahoma"/>
            <family val="2"/>
          </rPr>
          <t xml:space="preserve">PRIX TTC 52500.00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B86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dessinateur 02</author>
    <author>dessinateur1</author>
  </authors>
  <commentList>
    <comment ref="G16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dessinateur 02:</t>
        </r>
        <r>
          <rPr>
            <sz val="9"/>
            <color indexed="81"/>
            <rFont val="Tahoma"/>
            <family val="2"/>
          </rPr>
          <t xml:space="preserve">
CHAUFFAGE BUS
</t>
        </r>
      </text>
    </comment>
    <comment ref="F26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dessinateur 02:</t>
        </r>
        <r>
          <rPr>
            <sz val="9"/>
            <color indexed="81"/>
            <rFont val="Tahoma"/>
            <family val="2"/>
          </rPr>
          <t xml:space="preserve">
CHAUFFAGE</t>
        </r>
      </text>
    </comment>
    <comment ref="F27" authorId="0" shapeId="0" xr:uid="{00000000-0006-0000-0300-000003000000}">
      <text>
        <r>
          <rPr>
            <b/>
            <sz val="9"/>
            <color indexed="81"/>
            <rFont val="Tahoma"/>
            <family val="2"/>
          </rPr>
          <t>dessinateur 02: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34" authorId="0" shapeId="0" xr:uid="{00000000-0006-0000-0300-000004000000}">
      <text>
        <r>
          <rPr>
            <b/>
            <sz val="9"/>
            <color indexed="81"/>
            <rFont val="Tahoma"/>
            <family val="2"/>
          </rPr>
          <t>dessinateur 02:</t>
        </r>
        <r>
          <rPr>
            <sz val="9"/>
            <color indexed="81"/>
            <rFont val="Tahoma"/>
            <family val="2"/>
          </rPr>
          <t xml:space="preserve">
BULL</t>
        </r>
      </text>
    </comment>
    <comment ref="G35" authorId="0" shapeId="0" xr:uid="{00000000-0006-0000-0300-000005000000}">
      <text>
        <r>
          <rPr>
            <b/>
            <sz val="9"/>
            <color indexed="81"/>
            <rFont val="Tahoma"/>
            <family val="2"/>
          </rPr>
          <t>dessinateur 02:</t>
        </r>
        <r>
          <rPr>
            <sz val="9"/>
            <color indexed="81"/>
            <rFont val="Tahoma"/>
            <family val="2"/>
          </rPr>
          <t xml:space="preserve">
BULL</t>
        </r>
      </text>
    </comment>
    <comment ref="G41" authorId="0" shapeId="0" xr:uid="{00000000-0006-0000-0300-000006000000}">
      <text>
        <r>
          <rPr>
            <b/>
            <sz val="9"/>
            <color indexed="81"/>
            <rFont val="Tahoma"/>
            <family val="2"/>
          </rPr>
          <t>dessinateur 02:</t>
        </r>
        <r>
          <rPr>
            <sz val="9"/>
            <color indexed="81"/>
            <rFont val="Tahoma"/>
            <family val="2"/>
          </rPr>
          <t xml:space="preserve">
RAD DROIT</t>
        </r>
      </text>
    </comment>
    <comment ref="G42" authorId="0" shapeId="0" xr:uid="{00000000-0006-0000-0300-000007000000}">
      <text>
        <r>
          <rPr>
            <b/>
            <sz val="9"/>
            <color indexed="81"/>
            <rFont val="Tahoma"/>
            <family val="2"/>
          </rPr>
          <t>dessinateur 02:</t>
        </r>
        <r>
          <rPr>
            <sz val="9"/>
            <color indexed="81"/>
            <rFont val="Tahoma"/>
            <family val="2"/>
          </rPr>
          <t xml:space="preserve">
RAD GAUCHE</t>
        </r>
      </text>
    </comment>
    <comment ref="G78" authorId="0" shapeId="0" xr:uid="{00000000-0006-0000-0300-000008000000}">
      <text>
        <r>
          <rPr>
            <b/>
            <sz val="9"/>
            <color indexed="81"/>
            <rFont val="Tahoma"/>
            <family val="2"/>
          </rPr>
          <t>dessinateur 02:</t>
        </r>
        <r>
          <rPr>
            <sz val="9"/>
            <color indexed="81"/>
            <rFont val="Tahoma"/>
            <family val="2"/>
          </rPr>
          <t xml:space="preserve">
REF:DL300 PELLE HYDROLIQUE</t>
        </r>
      </text>
    </comment>
    <comment ref="G210" authorId="1" shapeId="0" xr:uid="{00000000-0006-0000-0300-000009000000}">
      <text>
        <r>
          <rPr>
            <b/>
            <sz val="9"/>
            <color indexed="81"/>
            <rFont val="Tahoma"/>
            <family val="2"/>
          </rPr>
          <t>dessinateur1:</t>
        </r>
        <r>
          <rPr>
            <sz val="9"/>
            <color indexed="81"/>
            <rFont val="Tahoma"/>
            <family val="2"/>
          </rPr>
          <t xml:space="preserve">
CONF RAD COMPLET ASSY CAT T3512 (67Z) REF 274-2109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dessinateur 02</author>
  </authors>
  <commentList>
    <comment ref="G18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dessinateur 02:</t>
        </r>
        <r>
          <rPr>
            <sz val="9"/>
            <color indexed="81"/>
            <rFont val="Tahoma"/>
            <family val="2"/>
          </rPr>
          <t xml:space="preserve">
BULL</t>
        </r>
      </text>
    </comment>
    <comment ref="G19" authorId="0" shapeId="0" xr:uid="{00000000-0006-0000-0400-000002000000}">
      <text>
        <r>
          <rPr>
            <b/>
            <sz val="9"/>
            <color indexed="81"/>
            <rFont val="Tahoma"/>
            <family val="2"/>
          </rPr>
          <t>dessinateur 02:</t>
        </r>
        <r>
          <rPr>
            <sz val="9"/>
            <color indexed="81"/>
            <rFont val="Tahoma"/>
            <family val="2"/>
          </rPr>
          <t xml:space="preserve">
BULL</t>
        </r>
      </text>
    </comment>
    <comment ref="G28" authorId="0" shapeId="0" xr:uid="{00000000-0006-0000-0400-000003000000}">
      <text>
        <r>
          <rPr>
            <b/>
            <sz val="9"/>
            <color indexed="81"/>
            <rFont val="Tahoma"/>
            <family val="2"/>
          </rPr>
          <t>dessinateur 02:</t>
        </r>
        <r>
          <rPr>
            <sz val="9"/>
            <color indexed="81"/>
            <rFont val="Tahoma"/>
            <family val="2"/>
          </rPr>
          <t xml:space="preserve">
CHAUFFAGE BUS
</t>
        </r>
      </text>
    </comment>
    <comment ref="G33" authorId="0" shapeId="0" xr:uid="{00000000-0006-0000-0400-000004000000}">
      <text>
        <r>
          <rPr>
            <b/>
            <sz val="9"/>
            <color indexed="81"/>
            <rFont val="Tahoma"/>
            <family val="2"/>
          </rPr>
          <t>dessinateur 02:</t>
        </r>
        <r>
          <rPr>
            <sz val="9"/>
            <color indexed="81"/>
            <rFont val="Tahoma"/>
            <family val="2"/>
          </rPr>
          <t xml:space="preserve">
REF:DL300 PELLE HYDROLIQUE</t>
        </r>
      </text>
    </comment>
  </commentList>
</comments>
</file>

<file path=xl/sharedStrings.xml><?xml version="1.0" encoding="utf-8"?>
<sst xmlns="http://schemas.openxmlformats.org/spreadsheetml/2006/main" count="4438" uniqueCount="1597">
  <si>
    <t>Date</t>
  </si>
  <si>
    <t>Exigence</t>
  </si>
  <si>
    <t>Clients</t>
  </si>
  <si>
    <t>Designation Radiateur</t>
  </si>
  <si>
    <t>RAD</t>
  </si>
  <si>
    <t>FX</t>
  </si>
  <si>
    <t>COLL/SUP</t>
  </si>
  <si>
    <t>COL/INF</t>
  </si>
  <si>
    <t>COLL</t>
  </si>
  <si>
    <t>TUBE</t>
  </si>
  <si>
    <t>Link</t>
  </si>
  <si>
    <t>N°</t>
  </si>
  <si>
    <t>NC</t>
  </si>
  <si>
    <t>REF OP</t>
  </si>
  <si>
    <t>Récep</t>
  </si>
  <si>
    <t>Qté</t>
  </si>
  <si>
    <t>OP</t>
  </si>
  <si>
    <t>Client/Entreprise</t>
  </si>
  <si>
    <t>MARQUE</t>
  </si>
  <si>
    <t>MODELE</t>
  </si>
  <si>
    <t>TYPE</t>
  </si>
  <si>
    <t>Pas</t>
  </si>
  <si>
    <t>N°R</t>
  </si>
  <si>
    <t>EC</t>
  </si>
  <si>
    <t>LAR</t>
  </si>
  <si>
    <t>LON</t>
  </si>
  <si>
    <t>BL/PLi</t>
  </si>
  <si>
    <t>Mch/Et</t>
  </si>
  <si>
    <t>Con</t>
  </si>
  <si>
    <t>SOTRAS</t>
  </si>
  <si>
    <t>HYUNDAI</t>
  </si>
  <si>
    <t>HD120</t>
  </si>
  <si>
    <t>NL</t>
  </si>
  <si>
    <t>PLi</t>
  </si>
  <si>
    <t>Mach-P</t>
  </si>
  <si>
    <t>Fx</t>
  </si>
  <si>
    <t>OKD</t>
  </si>
  <si>
    <t>BL</t>
  </si>
  <si>
    <t>ET7</t>
  </si>
  <si>
    <t>ENAFOR</t>
  </si>
  <si>
    <t>BAAZIZ MEBROUK</t>
  </si>
  <si>
    <t>TR</t>
  </si>
  <si>
    <t>HASSINI THAMER</t>
  </si>
  <si>
    <t>B262</t>
  </si>
  <si>
    <t>24/0001</t>
  </si>
  <si>
    <t>24/0002</t>
  </si>
  <si>
    <t>24/0003</t>
  </si>
  <si>
    <t>24/0004</t>
  </si>
  <si>
    <t>24/0005</t>
  </si>
  <si>
    <t>24/0006</t>
  </si>
  <si>
    <t>24/0007</t>
  </si>
  <si>
    <t>24/0008</t>
  </si>
  <si>
    <t>C001</t>
  </si>
  <si>
    <t>C002</t>
  </si>
  <si>
    <t>C003</t>
  </si>
  <si>
    <t>C004</t>
  </si>
  <si>
    <t>C005</t>
  </si>
  <si>
    <t>C006</t>
  </si>
  <si>
    <t>Rén</t>
  </si>
  <si>
    <t>PAJIRO</t>
  </si>
  <si>
    <t>C007</t>
  </si>
  <si>
    <t>C008</t>
  </si>
  <si>
    <t>C009</t>
  </si>
  <si>
    <t>C010</t>
  </si>
  <si>
    <t>C011</t>
  </si>
  <si>
    <t>C012</t>
  </si>
  <si>
    <t>C013</t>
  </si>
  <si>
    <t>C014</t>
  </si>
  <si>
    <t>24/0009</t>
  </si>
  <si>
    <t>24/0010</t>
  </si>
  <si>
    <t>24/0011</t>
  </si>
  <si>
    <t>24/0012</t>
  </si>
  <si>
    <t>24/0013</t>
  </si>
  <si>
    <t>24/0014</t>
  </si>
  <si>
    <t>24/0015</t>
  </si>
  <si>
    <t>24/0016</t>
  </si>
  <si>
    <t>ABD ELKARIM</t>
  </si>
  <si>
    <t>Aé</t>
  </si>
  <si>
    <t>B432</t>
  </si>
  <si>
    <t>B428</t>
  </si>
  <si>
    <t>B410</t>
  </si>
  <si>
    <t>B491</t>
  </si>
  <si>
    <t>B270</t>
  </si>
  <si>
    <t>B287</t>
  </si>
  <si>
    <t>24/0017</t>
  </si>
  <si>
    <t>24/0018</t>
  </si>
  <si>
    <t>24/0019</t>
  </si>
  <si>
    <t>24/0020</t>
  </si>
  <si>
    <t>24/0021</t>
  </si>
  <si>
    <t>24/0022</t>
  </si>
  <si>
    <t>C015</t>
  </si>
  <si>
    <t>AGSA</t>
  </si>
  <si>
    <t>24/0023</t>
  </si>
  <si>
    <t>24/0024</t>
  </si>
  <si>
    <t>CASE</t>
  </si>
  <si>
    <t>C016</t>
  </si>
  <si>
    <t>C017</t>
  </si>
  <si>
    <t>RAD NIVA 4 X 4</t>
  </si>
  <si>
    <t>FAIS POSTE LINCON 3R TR</t>
  </si>
  <si>
    <t>FAIS G320 A EAU 3R TR 81 X 69 X 3R  COLL 72 X 8</t>
  </si>
  <si>
    <t>RAD 505 DIESEL MONO</t>
  </si>
  <si>
    <t>RAD 505 DIESEL 2R TR</t>
  </si>
  <si>
    <t>RAD R4 GTL MONO</t>
  </si>
  <si>
    <t>RAD MAZDA AM MONO</t>
  </si>
  <si>
    <t xml:space="preserve">RAD SG4 NL 3R </t>
  </si>
  <si>
    <t xml:space="preserve">RAD SG4 TR 3R </t>
  </si>
  <si>
    <t>FAIS ECOBUS 2R TR</t>
  </si>
  <si>
    <t>FAIS ISUZU MD 27 3R TR</t>
  </si>
  <si>
    <t>FAIS CASE H580 4R TR</t>
  </si>
  <si>
    <t>FAIS GBH 280 4R TR</t>
  </si>
  <si>
    <t>FAIS GLM12 4R TR</t>
  </si>
  <si>
    <t>FAIS 305 DZL 2R TR</t>
  </si>
  <si>
    <t>FAIS R310 4R NL</t>
  </si>
  <si>
    <t>FAIS HYUNDAI CAR 100 PLACES 72X61X4R NL COL 61X10</t>
  </si>
  <si>
    <t>RAD COMP KOMATSU 3R TR</t>
  </si>
  <si>
    <t>RAD 505 ESS GM MONO</t>
  </si>
  <si>
    <t>RAD 404 3R TR</t>
  </si>
  <si>
    <t>RAD R4 GTL  MONO</t>
  </si>
  <si>
    <t>RAD 504 3R TR</t>
  </si>
  <si>
    <t>RAD G260 TR</t>
  </si>
  <si>
    <t>RAD TOYOTA BU 25 TR</t>
  </si>
  <si>
    <t>RAD TOYOTA BU 30 TR</t>
  </si>
  <si>
    <t>FAIS R310 4R TR</t>
  </si>
  <si>
    <t>RAD CBH 4R NL</t>
  </si>
  <si>
    <t>RAD GBH 4R TR</t>
  </si>
  <si>
    <t xml:space="preserve">FAIS 280 X 330 3R TR COLL 340 X 60 </t>
  </si>
  <si>
    <t>FAIS 570 X 530 3R TR COLL 540 X 65</t>
  </si>
  <si>
    <t>FAIS 535 X 460 4R  COLL 460 X 90 AERE</t>
  </si>
  <si>
    <t>FAIS 840 X 650 4R TR  COLL 665 X 95 PAS 10</t>
  </si>
  <si>
    <t>FAIS 870 X 650 4R TR  COLL 665 X 95 PAS 10</t>
  </si>
  <si>
    <t>FAIS 510 X 630 6R  COLL 645 X 125</t>
  </si>
  <si>
    <t>FAIS G260 4R PAS 10</t>
  </si>
  <si>
    <t>FAIS 545 X 530 4R  COLL 550 X 90</t>
  </si>
  <si>
    <t>FAIS 725 X 620 4R  COLL 645 X 80</t>
  </si>
  <si>
    <t>FAIS 720 X 620 4R  COLL 630 X 110</t>
  </si>
  <si>
    <t>VASE GLM12 GALVA</t>
  </si>
  <si>
    <t>RAD CBH 4R TR</t>
  </si>
  <si>
    <t>RAD GLM 12 TR</t>
  </si>
  <si>
    <t>RAD GBH 5R TR</t>
  </si>
  <si>
    <t xml:space="preserve">RAD GBH280 4R NL </t>
  </si>
  <si>
    <t>RAD GLM 12 TR 3R</t>
  </si>
  <si>
    <t>RAD 505 ESS GM MONO TR</t>
  </si>
  <si>
    <t xml:space="preserve">RAD CBH 5R NL </t>
  </si>
  <si>
    <t xml:space="preserve">RAD GBH 5R NL </t>
  </si>
  <si>
    <t xml:space="preserve">RAD MAN 30D240 5R NL </t>
  </si>
  <si>
    <t>RAD GBH 280 4R TR</t>
  </si>
  <si>
    <t>RAD GLM 12 4R TR</t>
  </si>
  <si>
    <t>FAISCEAU GLR 190 TROP 4R</t>
  </si>
  <si>
    <t>FAISCEAU RENAULT JK 60/ISUZU NPR/JAC AM 1036 TROP 3R</t>
  </si>
  <si>
    <t>RADIATEUR 505 ESS GM MONO</t>
  </si>
  <si>
    <t>RADIATEUR MAZDA B1600 BACHEE AM MONO</t>
  </si>
  <si>
    <t>RADIATEUR GLM 12 TROP 4R</t>
  </si>
  <si>
    <t>RADIATEUR RENAULT SG4 NORMAL 3R</t>
  </si>
  <si>
    <t>RADIATEUR RENAULT SG4 TROPICAL 3R</t>
  </si>
  <si>
    <t xml:space="preserve">RAD KING LONG 4R </t>
  </si>
  <si>
    <t>RAD 504 DIESEL 2R TR</t>
  </si>
  <si>
    <t>RAD TB 350 A EAU 5R TR</t>
  </si>
  <si>
    <t>FAIS SG 4 3R NL</t>
  </si>
  <si>
    <t>FAIS SG 4 3R TR</t>
  </si>
  <si>
    <t>FAIS ISUZU NPR 3R NL</t>
  </si>
  <si>
    <t>FAIS ISUZU NPR 3R TR</t>
  </si>
  <si>
    <t>FAIS KOMATSU 3R NL</t>
  </si>
  <si>
    <t>FAIS KOMATSU 3R TR</t>
  </si>
  <si>
    <t>FAIS 38 L6 3R NL</t>
  </si>
  <si>
    <t>FAIS 38 L6 3R TR</t>
  </si>
  <si>
    <t>FAIS CBH 3R TR</t>
  </si>
  <si>
    <t>FAIS GR/TR 4R TR</t>
  </si>
  <si>
    <t>FAIS GR/TR 3R TR</t>
  </si>
  <si>
    <t>FAIS HINO HH 5R NL</t>
  </si>
  <si>
    <t>FAIS HINO HE 5R NL</t>
  </si>
  <si>
    <t xml:space="preserve">FAIS GAK 30 3R TR  COLL 480 X 90 </t>
  </si>
  <si>
    <t>FAIS CASE TR 4R</t>
  </si>
  <si>
    <t xml:space="preserve">FAIS GLR 190 TR 4R </t>
  </si>
  <si>
    <t xml:space="preserve">FAIS GLR 200 TR 4R </t>
  </si>
  <si>
    <t>FAIS J9 DSL TR 3R</t>
  </si>
  <si>
    <t>FAIS MAN SL200 TR 4R</t>
  </si>
  <si>
    <t>FAIS SM8 TR 4R</t>
  </si>
  <si>
    <t>FAIS TRAC YOUG 4R TR</t>
  </si>
  <si>
    <t>FAIS VOLVO F10 TR 3R</t>
  </si>
  <si>
    <t>RAD KOMATSU 3R TR</t>
  </si>
  <si>
    <t>RAD SG4 TR</t>
  </si>
  <si>
    <t>RAD SG4 NL</t>
  </si>
  <si>
    <t xml:space="preserve">RAD MAN 30D2405R NL </t>
  </si>
  <si>
    <t xml:space="preserve">RAD GBC 8MT 4R TR </t>
  </si>
  <si>
    <t xml:space="preserve">RAD CBH 4R NL </t>
  </si>
  <si>
    <t xml:space="preserve">FAIS STYER 4R NL </t>
  </si>
  <si>
    <t>FAIS 170 X 165  2R TR TE  COLL  165 X 45   PAS 10</t>
  </si>
  <si>
    <t xml:space="preserve">RAD MAZDA AM MONO </t>
  </si>
  <si>
    <t xml:space="preserve">RAD MAZDA AM 2R TR </t>
  </si>
  <si>
    <t xml:space="preserve">RAD MAZDA NM MONO </t>
  </si>
  <si>
    <t xml:space="preserve">RAD MAZDA NM 2R TR </t>
  </si>
  <si>
    <t xml:space="preserve">RAD J9 KARZAN MONO </t>
  </si>
  <si>
    <t xml:space="preserve">RAD J9 KARZAN 2R TR </t>
  </si>
  <si>
    <t xml:space="preserve">RAD J9 KARZAN 3R TR </t>
  </si>
  <si>
    <t>RAD IVCO EROU TRACIAR</t>
  </si>
  <si>
    <t>RAD 505 ESS PM</t>
  </si>
  <si>
    <t xml:space="preserve"> </t>
  </si>
  <si>
    <t>FAIS ISUZU ECO BUS 2R TR</t>
  </si>
  <si>
    <t xml:space="preserve">FAIS ISUZU ECO BUS 2R NL </t>
  </si>
  <si>
    <t xml:space="preserve">FAIS ISUZU ECO BUS 3R NL </t>
  </si>
  <si>
    <t xml:space="preserve">FAIS COMP KOMATSU 2R TR </t>
  </si>
  <si>
    <t xml:space="preserve">FAIS COMP KOMATSU 2R NL </t>
  </si>
  <si>
    <t xml:space="preserve">FAIS COMP KOMATSU 3R TR </t>
  </si>
  <si>
    <t xml:space="preserve">FAIS TRACT YOG 5R NL </t>
  </si>
  <si>
    <t xml:space="preserve">FAIS TRACT YOG 4R NL </t>
  </si>
  <si>
    <t xml:space="preserve">FAIS JE13 4R NL  </t>
  </si>
  <si>
    <t xml:space="preserve">FAIS GLR 8 PB 4R TR </t>
  </si>
  <si>
    <t xml:space="preserve">FAIS VOLVO F12 3R TR </t>
  </si>
  <si>
    <t xml:space="preserve">RAD  NIVA  MONO TR </t>
  </si>
  <si>
    <t xml:space="preserve">RAD FAIT 128 MONO TR </t>
  </si>
  <si>
    <t xml:space="preserve">RAD RE25 MONO TR </t>
  </si>
  <si>
    <t>RAD R18 9CV MONO</t>
  </si>
  <si>
    <t>FAIS 870X650X4R TR PAS 10 COLL 665X95</t>
  </si>
  <si>
    <t>FAIS 840X650X4R TR PAS 10 COLL 665X95</t>
  </si>
  <si>
    <t>FAIS 720X620X4R TR PAS 10 COLL 640X8</t>
  </si>
  <si>
    <t>RAD GLM 12 NL</t>
  </si>
  <si>
    <t xml:space="preserve">FAIS MAN 30D240 5R NL </t>
  </si>
  <si>
    <t>RAD  R4 GTL MONO</t>
  </si>
  <si>
    <t>RAD SG4 3R TR</t>
  </si>
  <si>
    <t>RAD ISUZU MD27 3R TR</t>
  </si>
  <si>
    <t>RAD ISUZU ECOBUS 3R TR</t>
  </si>
  <si>
    <t>RAD HYUNDAI H-350</t>
  </si>
  <si>
    <t xml:space="preserve">FAIS FIAT 805 4R NL </t>
  </si>
  <si>
    <t>FAIS FIAT 805 4R TR</t>
  </si>
  <si>
    <t>FAIS VOLVO 3R TR</t>
  </si>
  <si>
    <t>FAIS CBH 4R NL</t>
  </si>
  <si>
    <t>FAIS CHAKMAN COLL 10</t>
  </si>
  <si>
    <t xml:space="preserve">RAD 504 3R TR </t>
  </si>
  <si>
    <t>RAD GLR 190 4R TR</t>
  </si>
  <si>
    <t xml:space="preserve">RAD IVECO </t>
  </si>
  <si>
    <t>CONF RAD COMP 3R TR</t>
  </si>
  <si>
    <t>CONF RAD VOLVO TAD-531  SELON LE PLAN</t>
  </si>
  <si>
    <t>RAD GBH 5R NL</t>
  </si>
  <si>
    <t>RAD GLM 12 4R NL</t>
  </si>
  <si>
    <t>RAD SHACMAN 5R TR</t>
  </si>
  <si>
    <t xml:space="preserve">RAD MAZDA AM  MONO  </t>
  </si>
  <si>
    <t>RAD 305 GM MONO</t>
  </si>
  <si>
    <t>RAD JE 13TR</t>
  </si>
  <si>
    <t>FAIS TATA 3R TR</t>
  </si>
  <si>
    <t>FAIS JE 13 4R TR</t>
  </si>
  <si>
    <t>RAD SG4  NL</t>
  </si>
  <si>
    <t>FAIS JK 60 3R TR</t>
  </si>
  <si>
    <t>CONF RAD  KINGLONG GM</t>
  </si>
  <si>
    <t>RAD G 260/290 5R NL</t>
  </si>
  <si>
    <t xml:space="preserve">RAD NIVA 4X4 MONO </t>
  </si>
  <si>
    <t xml:space="preserve">RAD FJ 60 </t>
  </si>
  <si>
    <t>RAD HAIGER PM</t>
  </si>
  <si>
    <t>FAIS ISUZU ECOBUS 3R TR</t>
  </si>
  <si>
    <t>CONF RAD FJ 60 4R TR</t>
  </si>
  <si>
    <t>FAIS  FAIT  OM 55 TR</t>
  </si>
  <si>
    <t>FAIS 504 DZL 2R TR</t>
  </si>
  <si>
    <t>FAIS FIAT 805 3R NL AERE</t>
  </si>
  <si>
    <t>RAD SGR 3R TR</t>
  </si>
  <si>
    <t>RAD BU 30 3R TR</t>
  </si>
  <si>
    <t>FAIS MAJOR 3R TR</t>
  </si>
  <si>
    <t>FAIS ISUZU 3R TR</t>
  </si>
  <si>
    <t>FAIS FIAT 805 3R TR</t>
  </si>
  <si>
    <t>FAIS FIAT 805 3R NL</t>
  </si>
  <si>
    <t>FAIS FIAT 805 4R NL</t>
  </si>
  <si>
    <t xml:space="preserve">RAD R4 TL MONO </t>
  </si>
  <si>
    <t>RAD CBH 5R TR</t>
  </si>
  <si>
    <t>RADIATEUR R4 TL MONO</t>
  </si>
  <si>
    <t xml:space="preserve">RAD SG4 3R NL </t>
  </si>
  <si>
    <t>RAD J9 DZL 3R TR</t>
  </si>
  <si>
    <t>RAD GBH 4R NL</t>
  </si>
  <si>
    <t>RAD MAN 3 D240 5R TR</t>
  </si>
  <si>
    <t xml:space="preserve">  </t>
  </si>
  <si>
    <t>RAD  OM 55 3R TR</t>
  </si>
  <si>
    <t>RAD R4 TL MONO</t>
  </si>
  <si>
    <t>RAD HIGER</t>
  </si>
  <si>
    <t>FAIS CASE 4R TR</t>
  </si>
  <si>
    <t>FAIS G290 / G260 4R TR</t>
  </si>
  <si>
    <t>FAIS GLR 190 TR 4R</t>
  </si>
  <si>
    <t>FAIS GLR 200 TR 4R</t>
  </si>
  <si>
    <t>FAIS OM 55 3R TR</t>
  </si>
  <si>
    <t>FAIS TB 305 / 340 4R TR</t>
  </si>
  <si>
    <t>FAIS VOLVO F10 3R TR</t>
  </si>
  <si>
    <t>RAD G290 / G260 4R TR</t>
  </si>
  <si>
    <t>RAD J9 DSL 3R TR</t>
  </si>
  <si>
    <t>RAD JE 13 4R TR</t>
  </si>
  <si>
    <t>RAD MAZDA B1600 AM 2R</t>
  </si>
  <si>
    <t>RAD MAZDA B1600 AM MONO</t>
  </si>
  <si>
    <t>RAD MAZDA B1600 NM MONO</t>
  </si>
  <si>
    <t>RAD MAZDA E2000 MONO</t>
  </si>
  <si>
    <t>RAD R12 MONO</t>
  </si>
  <si>
    <t>RAD R310 4R TR</t>
  </si>
  <si>
    <t>RAD TB 305 / 340 4R TR</t>
  </si>
  <si>
    <t>RAD 504 2R TR</t>
  </si>
  <si>
    <t>FAIS 38L6 3R TR</t>
  </si>
  <si>
    <t>FAIS 38L6 3R NL</t>
  </si>
  <si>
    <t>FAIS ISUZU  3R NL</t>
  </si>
  <si>
    <t>RAD 305 BX PM MONO</t>
  </si>
  <si>
    <t>RAD IVECO EROU TRAKKER</t>
  </si>
  <si>
    <t>RAD IVECO EROU TRAKKER+CADER</t>
  </si>
  <si>
    <t>RADIATEUR TB 340 A EAU</t>
  </si>
  <si>
    <t>RADIATEUR 70L6</t>
  </si>
  <si>
    <t>ENSEMBLE TB 340 COMPLET</t>
  </si>
  <si>
    <t>RADIATEUR TB 340 A AIR</t>
  </si>
  <si>
    <t>CONF RAD JAK 30 3R TR</t>
  </si>
  <si>
    <t>RAD SG4 3R NL</t>
  </si>
  <si>
    <t>FAIS GBC 8MT 4R TR</t>
  </si>
  <si>
    <t>FAIS GLR 8 GB 4R TR</t>
  </si>
  <si>
    <t>FAIS MAN 30D 240 4R TR</t>
  </si>
  <si>
    <t>RAD MAZDA 2R TR AM</t>
  </si>
  <si>
    <t>RAD MAZDA MONO AM</t>
  </si>
  <si>
    <t>RAD MAZDA NM MONO</t>
  </si>
  <si>
    <t>RAD R310 4R NL</t>
  </si>
  <si>
    <t>RAD TOYOTA B25 3R TR</t>
  </si>
  <si>
    <t>RAD TOYOTA B30 3R TR</t>
  </si>
  <si>
    <t>RAD MAZDA AM 2R TR</t>
  </si>
  <si>
    <t>RAD MAZDA NM 2R TR</t>
  </si>
  <si>
    <t>FAIS  GR /TR 4R TR</t>
  </si>
  <si>
    <t>FAIS COMP KOMATS 3R TR</t>
  </si>
  <si>
    <t>FAIS CBH 3R NL</t>
  </si>
  <si>
    <t>FAIS TRACT Y 4R TR</t>
  </si>
  <si>
    <t>RAD 305 BX ESS</t>
  </si>
  <si>
    <t>FAIS TB 4R TR</t>
  </si>
  <si>
    <t>FAIS GBC GAZAL</t>
  </si>
  <si>
    <t>FAIS G260 4R TR</t>
  </si>
  <si>
    <t>FAIS FIAT 619 4R TR</t>
  </si>
  <si>
    <t>RAD MAZDA E2000 2R TR</t>
  </si>
  <si>
    <t>FAIS CBH 5R NL</t>
  </si>
  <si>
    <t>RAD NIVA MONO</t>
  </si>
  <si>
    <t>RAD TOYOTA BU 30 3R TR</t>
  </si>
  <si>
    <t>RAD SG 4 3R NL</t>
  </si>
  <si>
    <t>RAD J9  DZL  3R TR</t>
  </si>
  <si>
    <t>RAD J7/J9  ESS 2R TR</t>
  </si>
  <si>
    <t>RAD FIAT 128 MONO</t>
  </si>
  <si>
    <t>FAIS  JK 60 3R TR</t>
  </si>
  <si>
    <t>FAIS  SG4 3R TR</t>
  </si>
  <si>
    <t>FAIS  ISUZU MD 27 3R TR</t>
  </si>
  <si>
    <t>FAIS  GR /TR 4R NL</t>
  </si>
  <si>
    <t>FAIS  R 310 4R NL</t>
  </si>
  <si>
    <t>FAIS  R 310 4R TR</t>
  </si>
  <si>
    <t>FAIS  TB 340 4R TR</t>
  </si>
  <si>
    <t>FAIS  TB 340 4R NL</t>
  </si>
  <si>
    <t>FAIS  HINO HH 5R NL</t>
  </si>
  <si>
    <t>FAIS  ISUZU ECO BUS 2R TR</t>
  </si>
  <si>
    <t>FAIS COMP KOMATS 2R TR</t>
  </si>
  <si>
    <t>FAIS  MAZDA  AM 2R TR</t>
  </si>
  <si>
    <t>FAIS  MAZDA  NM 2R TR</t>
  </si>
  <si>
    <t>FAIS J9 DZL KARSAN 2R TR</t>
  </si>
  <si>
    <t>FAIS J9 DZL KARSAN 3R TR</t>
  </si>
  <si>
    <t>FAIS CASE 580 4R TR</t>
  </si>
  <si>
    <t>FAIS HYUNDAIA 100PL 4R NL</t>
  </si>
  <si>
    <t>FAIS STEYR CHA 4R TR</t>
  </si>
  <si>
    <t>FAIS HINO KY 5R NL</t>
  </si>
  <si>
    <t>RAD  GLM 12 4R TR</t>
  </si>
  <si>
    <t>RAD WILIS JEEP 3R TR</t>
  </si>
  <si>
    <t>RAD TATA 3R TR</t>
  </si>
  <si>
    <t>RAD 504 DZL 2R TR</t>
  </si>
  <si>
    <t>FAIS ECOBUS TR 3R</t>
  </si>
  <si>
    <t>FAIS KUBOTA 2R TR</t>
  </si>
  <si>
    <t>FAIS TRAC YOUG 5R</t>
  </si>
  <si>
    <t>FAIS TOYOTA FJ60</t>
  </si>
  <si>
    <t>FAIS 504 DZ 2R TR</t>
  </si>
  <si>
    <t>RAD 305 PM MONO</t>
  </si>
  <si>
    <t>RAD KUMATSU 3R TR</t>
  </si>
  <si>
    <t>FAIS STYR 4R NL COL 12</t>
  </si>
  <si>
    <t>FAIS STYR 3R TR</t>
  </si>
  <si>
    <t>FAIS CAS 4R TR</t>
  </si>
  <si>
    <t>FAIS MAZDA 626</t>
  </si>
  <si>
    <t>FAIS MAZDA 626 AM</t>
  </si>
  <si>
    <t xml:space="preserve">RAD 305 GM  MONO </t>
  </si>
  <si>
    <t>RAD 504 ESS 3R TR</t>
  </si>
  <si>
    <t>RAD GBH 280 4R NL</t>
  </si>
  <si>
    <t xml:space="preserve"> RAD R4 TL</t>
  </si>
  <si>
    <t>RAD CBH 5R NL</t>
  </si>
  <si>
    <t>RAD SNVI 38L6 3R NL</t>
  </si>
  <si>
    <t>RAD ISUZU NPR 3R TR</t>
  </si>
  <si>
    <t>RAD JE13 4R TR</t>
  </si>
  <si>
    <t xml:space="preserve">RAD G260 </t>
  </si>
  <si>
    <t>RAD SM8 4R TR</t>
  </si>
  <si>
    <t>RAD HIGER CAR 4R</t>
  </si>
  <si>
    <t>RAD  310 NL</t>
  </si>
  <si>
    <t>FAIS  310 NL</t>
  </si>
  <si>
    <t>FAIS  505 DZL MON</t>
  </si>
  <si>
    <t>FAIS  505 DZL 2R TR</t>
  </si>
  <si>
    <t>FAIS  GLM 12 4R TR</t>
  </si>
  <si>
    <t>FAIS  CASE 4R TR</t>
  </si>
  <si>
    <t>FAIS  GBC GAZEL 3R TR</t>
  </si>
  <si>
    <t>FAIS  HYSTER CHCMAN 4R TR</t>
  </si>
  <si>
    <t>FAIS  JE 13 4R TR</t>
  </si>
  <si>
    <t>FAIS  TATA 3R TR</t>
  </si>
  <si>
    <t>RAD  505 DZL MONO</t>
  </si>
  <si>
    <t>RAD  MAZDA AM 2R TR</t>
  </si>
  <si>
    <t>RAD  MAZDA AM MONO</t>
  </si>
  <si>
    <t>RAD  MAZDA NM 2R</t>
  </si>
  <si>
    <t>RAD R12 DACIA MONO</t>
  </si>
  <si>
    <t>RAD  SG4 3R NL</t>
  </si>
  <si>
    <t>ARIOUA CHIKH</t>
  </si>
  <si>
    <t>FAIS FIAT 805 4R NL AEREE</t>
  </si>
  <si>
    <t>FAIS FIAT 805 3R NL AEREE</t>
  </si>
  <si>
    <t>RAD TOYOTA BU30 3R TR</t>
  </si>
  <si>
    <t>FAIS TOYOTA BU30 3R TR</t>
  </si>
  <si>
    <t>FAIS TOYOTA BU30 3R NL</t>
  </si>
  <si>
    <t>FAIS TOYOTA BU25 3R TR</t>
  </si>
  <si>
    <t>FAIS GBH 280 5R NL</t>
  </si>
  <si>
    <t>FAIS GR/TR 4R NL</t>
  </si>
  <si>
    <t>BEKA</t>
  </si>
  <si>
    <t>OKD(HADOUNE)</t>
  </si>
  <si>
    <t>GUENDOUZ BELKHER</t>
  </si>
  <si>
    <t>GEZIZ BRAHIM</t>
  </si>
  <si>
    <t>FLIOU AHMED</t>
  </si>
  <si>
    <t>24/0025</t>
  </si>
  <si>
    <t>24/0026</t>
  </si>
  <si>
    <t>24/0027</t>
  </si>
  <si>
    <t>24/0028</t>
  </si>
  <si>
    <t>24/0029</t>
  </si>
  <si>
    <t>24/0030</t>
  </si>
  <si>
    <t>24/0031</t>
  </si>
  <si>
    <t>24/0032</t>
  </si>
  <si>
    <t>24/0033</t>
  </si>
  <si>
    <t>24/0034</t>
  </si>
  <si>
    <t>24/0035</t>
  </si>
  <si>
    <t>24/0036</t>
  </si>
  <si>
    <t>24/0037</t>
  </si>
  <si>
    <t>C018</t>
  </si>
  <si>
    <t>C019</t>
  </si>
  <si>
    <t>C020</t>
  </si>
  <si>
    <t>C021</t>
  </si>
  <si>
    <t>C022</t>
  </si>
  <si>
    <t>C023</t>
  </si>
  <si>
    <t>C024</t>
  </si>
  <si>
    <t>C025</t>
  </si>
  <si>
    <t>C026</t>
  </si>
  <si>
    <t>C027</t>
  </si>
  <si>
    <t>C028</t>
  </si>
  <si>
    <t>C029</t>
  </si>
  <si>
    <t>C030</t>
  </si>
  <si>
    <t xml:space="preserve">RAC001023-10 </t>
  </si>
  <si>
    <t>FEB262025-10 E7</t>
  </si>
  <si>
    <t>RAC003026-10 E7</t>
  </si>
  <si>
    <t xml:space="preserve">FEC004013-12 </t>
  </si>
  <si>
    <t xml:space="preserve">FEC005014-10 </t>
  </si>
  <si>
    <t xml:space="preserve">FEC006014-12 </t>
  </si>
  <si>
    <t xml:space="preserve">FEC007022-10 </t>
  </si>
  <si>
    <t>FEC008024-10 E7</t>
  </si>
  <si>
    <t xml:space="preserve">FEC009015-12 </t>
  </si>
  <si>
    <t>FEC010014-12 E7</t>
  </si>
  <si>
    <t xml:space="preserve">FEB43205-10 </t>
  </si>
  <si>
    <t xml:space="preserve">FEB428015-12 </t>
  </si>
  <si>
    <t xml:space="preserve">FEC011015-12 </t>
  </si>
  <si>
    <t xml:space="preserve">FEB410023-10 </t>
  </si>
  <si>
    <t xml:space="preserve">FEB491015-12 </t>
  </si>
  <si>
    <t xml:space="preserve">FEB270026-10 </t>
  </si>
  <si>
    <t xml:space="preserve">FEB287025-10 </t>
  </si>
  <si>
    <t xml:space="preserve">FEC012025-10 </t>
  </si>
  <si>
    <t>FEC013025-10 E7</t>
  </si>
  <si>
    <t xml:space="preserve">FEC014015-12 </t>
  </si>
  <si>
    <t xml:space="preserve">FEC015025-10 </t>
  </si>
  <si>
    <t>REC016014-12 E7</t>
  </si>
  <si>
    <t xml:space="preserve">RAC017026-10 </t>
  </si>
  <si>
    <t>FEC018023-10 E7</t>
  </si>
  <si>
    <t xml:space="preserve">FEC019012-10 </t>
  </si>
  <si>
    <t>FEC020024-10 E7</t>
  </si>
  <si>
    <t xml:space="preserve">FEC021025-10 </t>
  </si>
  <si>
    <t xml:space="preserve">FEC022025-10 </t>
  </si>
  <si>
    <t xml:space="preserve">FEC023026-10 </t>
  </si>
  <si>
    <t xml:space="preserve">FEC024025-10 </t>
  </si>
  <si>
    <t xml:space="preserve">FEC025025-10 </t>
  </si>
  <si>
    <t xml:space="preserve">FEC026024-10 </t>
  </si>
  <si>
    <t>FEC027027-10 E7</t>
  </si>
  <si>
    <t xml:space="preserve">FEC028023-10 </t>
  </si>
  <si>
    <t xml:space="preserve">FEC029012-10 </t>
  </si>
  <si>
    <t>24/0038</t>
  </si>
  <si>
    <t>B469</t>
  </si>
  <si>
    <t>ENAC</t>
  </si>
  <si>
    <t xml:space="preserve">REC002012-10 </t>
  </si>
  <si>
    <t>MHAYA</t>
  </si>
  <si>
    <t>24/0039</t>
  </si>
  <si>
    <t>24/0040</t>
  </si>
  <si>
    <t>24/0041</t>
  </si>
  <si>
    <t>24/0042</t>
  </si>
  <si>
    <t>24/0043</t>
  </si>
  <si>
    <t>C031</t>
  </si>
  <si>
    <t>C032</t>
  </si>
  <si>
    <t>C033</t>
  </si>
  <si>
    <t>C034</t>
  </si>
  <si>
    <t>C035</t>
  </si>
  <si>
    <t>DEPO ORAN</t>
  </si>
  <si>
    <t>GCB DES</t>
  </si>
  <si>
    <t>SNOUCI ISMAIL</t>
  </si>
  <si>
    <t>BOUDOUH</t>
  </si>
  <si>
    <t>D155-A6</t>
  </si>
  <si>
    <t>B059</t>
  </si>
  <si>
    <t>100L6</t>
  </si>
  <si>
    <t>SNVI</t>
  </si>
  <si>
    <t>B016</t>
  </si>
  <si>
    <t>24/0044</t>
  </si>
  <si>
    <t>24/0045</t>
  </si>
  <si>
    <t>24/0046</t>
  </si>
  <si>
    <t>24/0047</t>
  </si>
  <si>
    <t>24/0048</t>
  </si>
  <si>
    <t>24/0049</t>
  </si>
  <si>
    <t>24/0050</t>
  </si>
  <si>
    <t>EAU</t>
  </si>
  <si>
    <t>KOMATSU</t>
  </si>
  <si>
    <t>C036</t>
  </si>
  <si>
    <t>C037</t>
  </si>
  <si>
    <t>C038</t>
  </si>
  <si>
    <t>C039</t>
  </si>
  <si>
    <t>C040</t>
  </si>
  <si>
    <t>FAIS ISUZU ECO BUS 3R TR</t>
  </si>
  <si>
    <t xml:space="preserve">FAIS MAN 30D 240 5R NL </t>
  </si>
  <si>
    <t>FAIS MAZDA 626 NM</t>
  </si>
  <si>
    <t>FAIS R310 4R TR PAS 10</t>
  </si>
  <si>
    <t>FAIS SG 4 3R TR 480x90</t>
  </si>
  <si>
    <t>FAIS TB 340 4R TR</t>
  </si>
  <si>
    <t>FAIS TOYOTA FJ45 4R TR</t>
  </si>
  <si>
    <t xml:space="preserve">FAIS TOYOTA FJ45 3R TR </t>
  </si>
  <si>
    <t>FAIS TOYOTA FJ45 4R NL</t>
  </si>
  <si>
    <t>FAIS TOYOTA FJ45 3R TR</t>
  </si>
  <si>
    <t>T.H.I</t>
  </si>
  <si>
    <t>A500</t>
  </si>
  <si>
    <t>VANHOOL</t>
  </si>
  <si>
    <t>B107</t>
  </si>
  <si>
    <t>24/0051</t>
  </si>
  <si>
    <t>24/0052</t>
  </si>
  <si>
    <t>24/0053</t>
  </si>
  <si>
    <t>24/0054</t>
  </si>
  <si>
    <t>24/0055</t>
  </si>
  <si>
    <t>24/0056</t>
  </si>
  <si>
    <t>24/0057</t>
  </si>
  <si>
    <t>24/0058</t>
  </si>
  <si>
    <t>HUILE</t>
  </si>
  <si>
    <t>B109</t>
  </si>
  <si>
    <t>C041</t>
  </si>
  <si>
    <t>COUP CNC</t>
  </si>
  <si>
    <t>HEROUINI</t>
  </si>
  <si>
    <t>FAMAG</t>
  </si>
  <si>
    <t>D60</t>
  </si>
  <si>
    <t>C042</t>
  </si>
  <si>
    <t>C043</t>
  </si>
  <si>
    <t>C044</t>
  </si>
  <si>
    <t>C045</t>
  </si>
  <si>
    <t>MAROUAN OUREGLA</t>
  </si>
  <si>
    <t>SARPI</t>
  </si>
  <si>
    <t>D155-A5</t>
  </si>
  <si>
    <t>200KVA</t>
  </si>
  <si>
    <t>500KVA</t>
  </si>
  <si>
    <t>B475</t>
  </si>
  <si>
    <t>24/0059</t>
  </si>
  <si>
    <t>24/0060</t>
  </si>
  <si>
    <t>24/0061</t>
  </si>
  <si>
    <t>C046</t>
  </si>
  <si>
    <t>ETUS TBESSA</t>
  </si>
  <si>
    <t>VOLVO</t>
  </si>
  <si>
    <t>B139</t>
  </si>
  <si>
    <t>24/0062</t>
  </si>
  <si>
    <t>B155</t>
  </si>
  <si>
    <t>FLIPINI</t>
  </si>
  <si>
    <t>LECIF ZAKARIA</t>
  </si>
  <si>
    <t>KADRI CHAHIR</t>
  </si>
  <si>
    <t>TOTO MOTORS</t>
  </si>
  <si>
    <t>ISUZU</t>
  </si>
  <si>
    <t xml:space="preserve">FTR </t>
  </si>
  <si>
    <t>B146</t>
  </si>
  <si>
    <t>24/0063</t>
  </si>
  <si>
    <t>24/0064</t>
  </si>
  <si>
    <t>24/0065</t>
  </si>
  <si>
    <t>24/0066</t>
  </si>
  <si>
    <t>24/0067</t>
  </si>
  <si>
    <t>24/0068</t>
  </si>
  <si>
    <t>24/0069</t>
  </si>
  <si>
    <t>AERO CITY</t>
  </si>
  <si>
    <t>B494</t>
  </si>
  <si>
    <t>C047</t>
  </si>
  <si>
    <t>C049</t>
  </si>
  <si>
    <t>FEB469026-10 E7</t>
  </si>
  <si>
    <t xml:space="preserve">RAC030023-10 </t>
  </si>
  <si>
    <t xml:space="preserve">FEC031013-12 </t>
  </si>
  <si>
    <t>FEC032026-10 E7</t>
  </si>
  <si>
    <t xml:space="preserve">FEC033022-10 </t>
  </si>
  <si>
    <t xml:space="preserve">RAC034025-10 </t>
  </si>
  <si>
    <t xml:space="preserve">FEC035026-10 </t>
  </si>
  <si>
    <t>RAB016027-10 E7</t>
  </si>
  <si>
    <t>RAB059026-10 E7</t>
  </si>
  <si>
    <t xml:space="preserve">FEC036014-12 </t>
  </si>
  <si>
    <t>RAC037024-10 E7</t>
  </si>
  <si>
    <t>FEC038023-10 E7</t>
  </si>
  <si>
    <t>FEC039025-10 E7</t>
  </si>
  <si>
    <t>FEC040025-10 E7</t>
  </si>
  <si>
    <t xml:space="preserve">FEC04104-10 </t>
  </si>
  <si>
    <t>FEB107014-12 E7</t>
  </si>
  <si>
    <t>REB107014-12 E7</t>
  </si>
  <si>
    <t xml:space="preserve">REC042022-10 </t>
  </si>
  <si>
    <t xml:space="preserve">RAB109024-10 </t>
  </si>
  <si>
    <t xml:space="preserve">C0430- </t>
  </si>
  <si>
    <t xml:space="preserve">FEC044022-10 </t>
  </si>
  <si>
    <t xml:space="preserve">RAC04504-10 </t>
  </si>
  <si>
    <t>RAB475026-10 E7</t>
  </si>
  <si>
    <t xml:space="preserve">RAC0460- </t>
  </si>
  <si>
    <t>RAB155023-10 E7</t>
  </si>
  <si>
    <t>FEC047024-10 E7</t>
  </si>
  <si>
    <t xml:space="preserve">RAB139023-10 </t>
  </si>
  <si>
    <t xml:space="preserve">RAB146013-12 </t>
  </si>
  <si>
    <t>FEC049025-10 E7</t>
  </si>
  <si>
    <t xml:space="preserve">RAB494024-10 </t>
  </si>
  <si>
    <t>C048</t>
  </si>
  <si>
    <t xml:space="preserve">FEC048026-10 </t>
  </si>
  <si>
    <t>24/0070</t>
  </si>
  <si>
    <t>NBS</t>
  </si>
  <si>
    <t>FRHAT OKD</t>
  </si>
  <si>
    <t>HALLIBURTON</t>
  </si>
  <si>
    <t>C050</t>
  </si>
  <si>
    <t>C051</t>
  </si>
  <si>
    <t>C052</t>
  </si>
  <si>
    <t>24/0071</t>
  </si>
  <si>
    <t xml:space="preserve">FIAT </t>
  </si>
  <si>
    <t>FIORINO</t>
  </si>
  <si>
    <t>C053</t>
  </si>
  <si>
    <t>NAHER DJELOUL</t>
  </si>
  <si>
    <t>BOUDISSA MED</t>
  </si>
  <si>
    <t>DAOADI ZOHIR</t>
  </si>
  <si>
    <t>24/0072</t>
  </si>
  <si>
    <t>24/0073</t>
  </si>
  <si>
    <t>24/0074</t>
  </si>
  <si>
    <t>24/0075</t>
  </si>
  <si>
    <t>24/0076</t>
  </si>
  <si>
    <t>24/0077</t>
  </si>
  <si>
    <t>24/0078</t>
  </si>
  <si>
    <t>24/0079</t>
  </si>
  <si>
    <t>24/0080</t>
  </si>
  <si>
    <t>24/0081</t>
  </si>
  <si>
    <t>24/0082</t>
  </si>
  <si>
    <t>24/0083</t>
  </si>
  <si>
    <t>24/0084</t>
  </si>
  <si>
    <t>24/0085</t>
  </si>
  <si>
    <t>24/0086</t>
  </si>
  <si>
    <t>24/0087</t>
  </si>
  <si>
    <t>24/0088</t>
  </si>
  <si>
    <t>24/0089</t>
  </si>
  <si>
    <t>CITROEN</t>
  </si>
  <si>
    <t>CLARCK</t>
  </si>
  <si>
    <t>C054</t>
  </si>
  <si>
    <t>C055</t>
  </si>
  <si>
    <t>C056</t>
  </si>
  <si>
    <t>C057</t>
  </si>
  <si>
    <t>C058</t>
  </si>
  <si>
    <t>B559</t>
  </si>
  <si>
    <t>B075</t>
  </si>
  <si>
    <t>C059</t>
  </si>
  <si>
    <t>C063</t>
  </si>
  <si>
    <t>C060</t>
  </si>
  <si>
    <t>C061</t>
  </si>
  <si>
    <t>C062</t>
  </si>
  <si>
    <t>C064</t>
  </si>
  <si>
    <t>24/0090</t>
  </si>
  <si>
    <t>24/0091</t>
  </si>
  <si>
    <t>24/0092</t>
  </si>
  <si>
    <t>24/0093</t>
  </si>
  <si>
    <t>24/0094</t>
  </si>
  <si>
    <t>24/0095</t>
  </si>
  <si>
    <t>24/0096</t>
  </si>
  <si>
    <t>24/0097</t>
  </si>
  <si>
    <t>24/0098</t>
  </si>
  <si>
    <t>24/0099</t>
  </si>
  <si>
    <t>24/0100</t>
  </si>
  <si>
    <t>24/0101</t>
  </si>
  <si>
    <t>24/0102</t>
  </si>
  <si>
    <t>24/0103</t>
  </si>
  <si>
    <t>24/0104</t>
  </si>
  <si>
    <t>24/0105</t>
  </si>
  <si>
    <t>24/0106</t>
  </si>
  <si>
    <t>24/0107</t>
  </si>
  <si>
    <t>24/0108</t>
  </si>
  <si>
    <t>24/0109</t>
  </si>
  <si>
    <t>24/0110</t>
  </si>
  <si>
    <t>24/0111</t>
  </si>
  <si>
    <t>24/0112</t>
  </si>
  <si>
    <t>24/0113</t>
  </si>
  <si>
    <t>24/0114</t>
  </si>
  <si>
    <t>24/0115</t>
  </si>
  <si>
    <t>24/0116</t>
  </si>
  <si>
    <t>24/0117</t>
  </si>
  <si>
    <t>24/0118</t>
  </si>
  <si>
    <t>24/0119</t>
  </si>
  <si>
    <t>24/0120</t>
  </si>
  <si>
    <t>24/0121</t>
  </si>
  <si>
    <t>24/0122</t>
  </si>
  <si>
    <t>24/0123</t>
  </si>
  <si>
    <t>24/0124</t>
  </si>
  <si>
    <t>24/0125</t>
  </si>
  <si>
    <t>24/0126</t>
  </si>
  <si>
    <t>24/0127</t>
  </si>
  <si>
    <t>24/0128</t>
  </si>
  <si>
    <t>24/0129</t>
  </si>
  <si>
    <t>24/0130</t>
  </si>
  <si>
    <t>24/0131</t>
  </si>
  <si>
    <t>24/0132</t>
  </si>
  <si>
    <t>24/0133</t>
  </si>
  <si>
    <t>24/0134</t>
  </si>
  <si>
    <t>24/0135</t>
  </si>
  <si>
    <t>24/0136</t>
  </si>
  <si>
    <t>24/0137</t>
  </si>
  <si>
    <t>24/0138</t>
  </si>
  <si>
    <t>24/0139</t>
  </si>
  <si>
    <t>24/0140</t>
  </si>
  <si>
    <t>24/0141</t>
  </si>
  <si>
    <t>24/0142</t>
  </si>
  <si>
    <t>24/0143</t>
  </si>
  <si>
    <t>24/0144</t>
  </si>
  <si>
    <t>24/0145</t>
  </si>
  <si>
    <t>24/0146</t>
  </si>
  <si>
    <t>24/0147</t>
  </si>
  <si>
    <t>24/0148</t>
  </si>
  <si>
    <t>24/0149</t>
  </si>
  <si>
    <t>24/0150</t>
  </si>
  <si>
    <t>24/0151</t>
  </si>
  <si>
    <t>24/0152</t>
  </si>
  <si>
    <t>24/0153</t>
  </si>
  <si>
    <t>24/0154</t>
  </si>
  <si>
    <t>24/0155</t>
  </si>
  <si>
    <t>24/0156</t>
  </si>
  <si>
    <t>24/0157</t>
  </si>
  <si>
    <t>24/0158</t>
  </si>
  <si>
    <t>24/0159</t>
  </si>
  <si>
    <t>24/0160</t>
  </si>
  <si>
    <t>24/0161</t>
  </si>
  <si>
    <t>24/0162</t>
  </si>
  <si>
    <t>24/0163</t>
  </si>
  <si>
    <t>24/0164</t>
  </si>
  <si>
    <t>24/0165</t>
  </si>
  <si>
    <t>24/0166</t>
  </si>
  <si>
    <t>24/0167</t>
  </si>
  <si>
    <t>24/0168</t>
  </si>
  <si>
    <t>24/0169</t>
  </si>
  <si>
    <t>24/0170</t>
  </si>
  <si>
    <t>24/0171</t>
  </si>
  <si>
    <t>24/0172</t>
  </si>
  <si>
    <t>24/0173</t>
  </si>
  <si>
    <t>24/0174</t>
  </si>
  <si>
    <t>24/0175</t>
  </si>
  <si>
    <t>24/0176</t>
  </si>
  <si>
    <t>24/0177</t>
  </si>
  <si>
    <t>24/0178</t>
  </si>
  <si>
    <t>C065</t>
  </si>
  <si>
    <t>C066</t>
  </si>
  <si>
    <t>C067</t>
  </si>
  <si>
    <t>C068</t>
  </si>
  <si>
    <t>C069</t>
  </si>
  <si>
    <t>C070</t>
  </si>
  <si>
    <t>C071</t>
  </si>
  <si>
    <t>C072</t>
  </si>
  <si>
    <t>C073</t>
  </si>
  <si>
    <t>C074</t>
  </si>
  <si>
    <t>C075</t>
  </si>
  <si>
    <t>C076</t>
  </si>
  <si>
    <t>C077</t>
  </si>
  <si>
    <t>C078</t>
  </si>
  <si>
    <t>B171</t>
  </si>
  <si>
    <t>C079</t>
  </si>
  <si>
    <t>C080</t>
  </si>
  <si>
    <t>C081</t>
  </si>
  <si>
    <t>C082</t>
  </si>
  <si>
    <t>B170</t>
  </si>
  <si>
    <t>C083</t>
  </si>
  <si>
    <t>C084</t>
  </si>
  <si>
    <t>C085</t>
  </si>
  <si>
    <t>C086</t>
  </si>
  <si>
    <t>C087</t>
  </si>
  <si>
    <t>C088</t>
  </si>
  <si>
    <t>C089</t>
  </si>
  <si>
    <t>C090</t>
  </si>
  <si>
    <t>C091</t>
  </si>
  <si>
    <t>C092</t>
  </si>
  <si>
    <t>C093</t>
  </si>
  <si>
    <t>C094</t>
  </si>
  <si>
    <t>C095</t>
  </si>
  <si>
    <t>C096</t>
  </si>
  <si>
    <t>C097</t>
  </si>
  <si>
    <t>C098</t>
  </si>
  <si>
    <t>C099</t>
  </si>
  <si>
    <t>C100</t>
  </si>
  <si>
    <t>TRAC YOUGZLAV</t>
  </si>
  <si>
    <t>HIGER</t>
  </si>
  <si>
    <t>CBH</t>
  </si>
  <si>
    <t>GBH</t>
  </si>
  <si>
    <t>KING LONG</t>
  </si>
  <si>
    <t>G260</t>
  </si>
  <si>
    <t>SHACMAN</t>
  </si>
  <si>
    <t>GLR8</t>
  </si>
  <si>
    <t>IVECO</t>
  </si>
  <si>
    <t>OM55</t>
  </si>
  <si>
    <t>B434</t>
  </si>
  <si>
    <t>C101</t>
  </si>
  <si>
    <t>C102</t>
  </si>
  <si>
    <t>C103</t>
  </si>
  <si>
    <t>C104</t>
  </si>
  <si>
    <t>C105</t>
  </si>
  <si>
    <t>B484</t>
  </si>
  <si>
    <t>C106</t>
  </si>
  <si>
    <t>MAGASIN</t>
  </si>
  <si>
    <t>C107</t>
  </si>
  <si>
    <t>PIE ALGERIA</t>
  </si>
  <si>
    <t>HARIRI OMAR</t>
  </si>
  <si>
    <t>SAMA IDRISS</t>
  </si>
  <si>
    <t>DAEWOO</t>
  </si>
  <si>
    <t>LIT ACE</t>
  </si>
  <si>
    <t>TOYOTA</t>
  </si>
  <si>
    <t>C108</t>
  </si>
  <si>
    <t>C109</t>
  </si>
  <si>
    <t>ALFA PIPE</t>
  </si>
  <si>
    <t>SALSBIL</t>
  </si>
  <si>
    <t>ECOBUS</t>
  </si>
  <si>
    <t>REC050026-10 E7</t>
  </si>
  <si>
    <t xml:space="preserve">REC051024-10 </t>
  </si>
  <si>
    <t xml:space="preserve">REC052024-10 </t>
  </si>
  <si>
    <t xml:space="preserve">RAC053012-10 </t>
  </si>
  <si>
    <t xml:space="preserve">RAC054014-12 </t>
  </si>
  <si>
    <t xml:space="preserve">RAC055013-12 </t>
  </si>
  <si>
    <t xml:space="preserve">FEC056024-10 </t>
  </si>
  <si>
    <t xml:space="preserve">FEC059014-12 </t>
  </si>
  <si>
    <t xml:space="preserve">FEB559026-10 </t>
  </si>
  <si>
    <t xml:space="preserve">FEB075013-10 </t>
  </si>
  <si>
    <t xml:space="preserve">FEC066035-10 </t>
  </si>
  <si>
    <t xml:space="preserve">FEC069034-10 </t>
  </si>
  <si>
    <t xml:space="preserve">FEC070034-10 </t>
  </si>
  <si>
    <t xml:space="preserve">FEC071034-10 </t>
  </si>
  <si>
    <t xml:space="preserve">FEC072034-10 </t>
  </si>
  <si>
    <t xml:space="preserve">FEC075014-10 </t>
  </si>
  <si>
    <t xml:space="preserve">FEC076014-10 </t>
  </si>
  <si>
    <t xml:space="preserve">FEC077014-10 </t>
  </si>
  <si>
    <t xml:space="preserve">FEC078014-10 </t>
  </si>
  <si>
    <t xml:space="preserve">FEB171014-10 </t>
  </si>
  <si>
    <t xml:space="preserve">FEC079014-10 </t>
  </si>
  <si>
    <t xml:space="preserve">FEC080014-10 </t>
  </si>
  <si>
    <t xml:space="preserve">FEC081014-10 </t>
  </si>
  <si>
    <t xml:space="preserve">FEC082014-10 </t>
  </si>
  <si>
    <t xml:space="preserve">FEB170014-10 </t>
  </si>
  <si>
    <t xml:space="preserve">FEC083014-10 </t>
  </si>
  <si>
    <t xml:space="preserve">FEC084014-10 </t>
  </si>
  <si>
    <t xml:space="preserve">FEC085014-10 </t>
  </si>
  <si>
    <t xml:space="preserve">FEC086014-10 </t>
  </si>
  <si>
    <t xml:space="preserve">FEC087014-10 </t>
  </si>
  <si>
    <t xml:space="preserve">FEC088014-10 </t>
  </si>
  <si>
    <t xml:space="preserve">FEC089014-10 </t>
  </si>
  <si>
    <t xml:space="preserve">FEC090014-10 </t>
  </si>
  <si>
    <t xml:space="preserve">FEC093013-10 </t>
  </si>
  <si>
    <t xml:space="preserve">FEC082013-10 </t>
  </si>
  <si>
    <t xml:space="preserve">FEC091013-10 </t>
  </si>
  <si>
    <t>FEC100025-10 E7</t>
  </si>
  <si>
    <t xml:space="preserve">FEB434015-12 </t>
  </si>
  <si>
    <t xml:space="preserve">FEB484014-12 </t>
  </si>
  <si>
    <t xml:space="preserve">REB075014-12 </t>
  </si>
  <si>
    <t>C110</t>
  </si>
  <si>
    <t>C111</t>
  </si>
  <si>
    <t>C112</t>
  </si>
  <si>
    <t>C113</t>
  </si>
  <si>
    <t>C114</t>
  </si>
  <si>
    <t>C115</t>
  </si>
  <si>
    <t>C116</t>
  </si>
  <si>
    <t>A270</t>
  </si>
  <si>
    <t>C117</t>
  </si>
  <si>
    <t>NOURIN BELKACEM</t>
  </si>
  <si>
    <t xml:space="preserve">KABOUYA </t>
  </si>
  <si>
    <t>KHIRENNAS MESSOUD</t>
  </si>
  <si>
    <t>B551</t>
  </si>
  <si>
    <t>C118</t>
  </si>
  <si>
    <t>B061</t>
  </si>
  <si>
    <t>PERKINS</t>
  </si>
  <si>
    <t>CAT STH 400KW</t>
  </si>
  <si>
    <t>C119</t>
  </si>
  <si>
    <t>C120</t>
  </si>
  <si>
    <t>C121</t>
  </si>
  <si>
    <t>E2200</t>
  </si>
  <si>
    <t>MAZDA</t>
  </si>
  <si>
    <t>B11</t>
  </si>
  <si>
    <t xml:space="preserve">FEC057014-12 </t>
  </si>
  <si>
    <t xml:space="preserve">FEC058023-10 </t>
  </si>
  <si>
    <t xml:space="preserve">FEC060015-12 </t>
  </si>
  <si>
    <t xml:space="preserve">FEC061023-10 </t>
  </si>
  <si>
    <t xml:space="preserve">FEC062023-10 </t>
  </si>
  <si>
    <t>FEC063025-10 E7</t>
  </si>
  <si>
    <t xml:space="preserve">FEC064036-10 </t>
  </si>
  <si>
    <t xml:space="preserve">FEC065035-10 </t>
  </si>
  <si>
    <t xml:space="preserve">FEC064035-10 </t>
  </si>
  <si>
    <t xml:space="preserve">FEC067034-10 </t>
  </si>
  <si>
    <t xml:space="preserve">FEC068034-10 </t>
  </si>
  <si>
    <t xml:space="preserve">FEC073014-10 </t>
  </si>
  <si>
    <t xml:space="preserve">FEC074014-10 </t>
  </si>
  <si>
    <t xml:space="preserve">FEC077013-10 </t>
  </si>
  <si>
    <t xml:space="preserve">FEC092013-10 </t>
  </si>
  <si>
    <t xml:space="preserve">FEC084013-10 </t>
  </si>
  <si>
    <t xml:space="preserve">FEC094013-10 </t>
  </si>
  <si>
    <t xml:space="preserve">FEC095013-10 </t>
  </si>
  <si>
    <t xml:space="preserve">FEC096013-10 </t>
  </si>
  <si>
    <t xml:space="preserve">FEC097013-10 </t>
  </si>
  <si>
    <t xml:space="preserve">FEC098013-10 </t>
  </si>
  <si>
    <t xml:space="preserve">FEC099012-10 </t>
  </si>
  <si>
    <t>FEC101025-10 E7</t>
  </si>
  <si>
    <t>FEC102024-10 E7</t>
  </si>
  <si>
    <t>FEC103024-10 E7</t>
  </si>
  <si>
    <t>FEC104024-10 E7</t>
  </si>
  <si>
    <t>FEC105024-10 E7</t>
  </si>
  <si>
    <t>FEC106024-10 E7</t>
  </si>
  <si>
    <t>FEC107025-10 E7</t>
  </si>
  <si>
    <t xml:space="preserve">FEC108015-12 </t>
  </si>
  <si>
    <t xml:space="preserve">FEC109023-10 </t>
  </si>
  <si>
    <t xml:space="preserve">FEC110014-12 </t>
  </si>
  <si>
    <t xml:space="preserve">FEC111025-10 </t>
  </si>
  <si>
    <t xml:space="preserve">FEC112025-10 </t>
  </si>
  <si>
    <t xml:space="preserve">FEC113014-12 </t>
  </si>
  <si>
    <t xml:space="preserve">RAC114024-10 </t>
  </si>
  <si>
    <t xml:space="preserve">FEC115026-10 </t>
  </si>
  <si>
    <t>RAC116012-10 E7</t>
  </si>
  <si>
    <t xml:space="preserve">RAC117024-10 </t>
  </si>
  <si>
    <t>FEC118015-12 E7</t>
  </si>
  <si>
    <t>FEB551026-10 E7</t>
  </si>
  <si>
    <t>RAB061023-10 E7</t>
  </si>
  <si>
    <t>FEC119025-10 E7</t>
  </si>
  <si>
    <t>RAC120012-10 E7</t>
  </si>
  <si>
    <t xml:space="preserve">RAC1210- </t>
  </si>
  <si>
    <t>FEC045034-10 E7</t>
  </si>
  <si>
    <t>REC045034-10 E7</t>
  </si>
  <si>
    <t>ARGOUB ABDLKADER</t>
  </si>
  <si>
    <t>ENTP</t>
  </si>
  <si>
    <t>HAKIM HADAD</t>
  </si>
  <si>
    <t>EOAT</t>
  </si>
  <si>
    <t>LIBEHR</t>
  </si>
  <si>
    <t>C122</t>
  </si>
  <si>
    <t>C123</t>
  </si>
  <si>
    <t>C124</t>
  </si>
  <si>
    <t>C125</t>
  </si>
  <si>
    <t>C126</t>
  </si>
  <si>
    <t>C127</t>
  </si>
  <si>
    <t>RAC122026-10 E7</t>
  </si>
  <si>
    <t>FEC123023-10 E7</t>
  </si>
  <si>
    <t>FEB262026-10 E7</t>
  </si>
  <si>
    <t>FEC124025-10 E7</t>
  </si>
  <si>
    <t>FEC125023-10 E7</t>
  </si>
  <si>
    <t>FEC126024-10 E7</t>
  </si>
  <si>
    <t>24/0179</t>
  </si>
  <si>
    <t>24/0180</t>
  </si>
  <si>
    <t>24/0181</t>
  </si>
  <si>
    <t>24/0182</t>
  </si>
  <si>
    <t>24/0183</t>
  </si>
  <si>
    <t>24/0184</t>
  </si>
  <si>
    <t>24/0185</t>
  </si>
  <si>
    <t>24/0186</t>
  </si>
  <si>
    <t>24/0187</t>
  </si>
  <si>
    <t>24/0188</t>
  </si>
  <si>
    <t>FORKLIFT</t>
  </si>
  <si>
    <t>C128</t>
  </si>
  <si>
    <t>C129</t>
  </si>
  <si>
    <t>B370</t>
  </si>
  <si>
    <t>C130</t>
  </si>
  <si>
    <t>C131</t>
  </si>
  <si>
    <t>C132</t>
  </si>
  <si>
    <t>C133</t>
  </si>
  <si>
    <t>C134</t>
  </si>
  <si>
    <t>FEC128026-10 E7</t>
  </si>
  <si>
    <t>REC129013-12 E7</t>
  </si>
  <si>
    <t>FEC130014-12 E7</t>
  </si>
  <si>
    <t>FEC131014-12 E7</t>
  </si>
  <si>
    <t>FEC132014-12 E7</t>
  </si>
  <si>
    <t>FEB370014-12 E7</t>
  </si>
  <si>
    <t>FEC133015-12 E7</t>
  </si>
  <si>
    <t>FEC134015-12 E7</t>
  </si>
  <si>
    <t>FEC134014-12 E7</t>
  </si>
  <si>
    <t>RAC127024-10 E7</t>
  </si>
  <si>
    <t>C135</t>
  </si>
  <si>
    <t>DAHMAN DAHMAN</t>
  </si>
  <si>
    <t xml:space="preserve">Audi </t>
  </si>
  <si>
    <t>C136</t>
  </si>
  <si>
    <t>Audi 80-B4</t>
  </si>
  <si>
    <t>FEC109023-10 E7</t>
  </si>
  <si>
    <t>FEC135012-10 E7</t>
  </si>
  <si>
    <t>RAC136013-10 E7</t>
  </si>
  <si>
    <t>N ELM</t>
  </si>
  <si>
    <t>B295</t>
  </si>
  <si>
    <t>24/0189</t>
  </si>
  <si>
    <t>24/0190</t>
  </si>
  <si>
    <t>24/0191</t>
  </si>
  <si>
    <t>24/0192</t>
  </si>
  <si>
    <t>24/0193</t>
  </si>
  <si>
    <t>24/0194</t>
  </si>
  <si>
    <t>24/0195</t>
  </si>
  <si>
    <t>24/0196</t>
  </si>
  <si>
    <t>24/0197</t>
  </si>
  <si>
    <t>24/0198</t>
  </si>
  <si>
    <t>24/0199</t>
  </si>
  <si>
    <t>24/0200</t>
  </si>
  <si>
    <t>24/0201</t>
  </si>
  <si>
    <t>24/0202</t>
  </si>
  <si>
    <t>24/0203</t>
  </si>
  <si>
    <t>24/0204</t>
  </si>
  <si>
    <t>24/0205</t>
  </si>
  <si>
    <t>24/0206</t>
  </si>
  <si>
    <t>24/0207</t>
  </si>
  <si>
    <t>24/0208</t>
  </si>
  <si>
    <t>24/0209</t>
  </si>
  <si>
    <t>24/0210</t>
  </si>
  <si>
    <t>24/0211</t>
  </si>
  <si>
    <t>24/0212</t>
  </si>
  <si>
    <t>24/0213</t>
  </si>
  <si>
    <t>24/0214</t>
  </si>
  <si>
    <t>24/0215</t>
  </si>
  <si>
    <t>24/0216</t>
  </si>
  <si>
    <t>SARL SAPAM</t>
  </si>
  <si>
    <t>C137</t>
  </si>
  <si>
    <t>C138</t>
  </si>
  <si>
    <t>C139</t>
  </si>
  <si>
    <t>C140</t>
  </si>
  <si>
    <t>C141</t>
  </si>
  <si>
    <t>FEB295024-10 E7</t>
  </si>
  <si>
    <t>FEC137023-10 E7</t>
  </si>
  <si>
    <t>REC138026-10 E7</t>
  </si>
  <si>
    <t>FEC138026-10 E7</t>
  </si>
  <si>
    <t>REC139026-10 E7</t>
  </si>
  <si>
    <t>FEC140025-10 E7</t>
  </si>
  <si>
    <t>FEC141024-10 E7</t>
  </si>
  <si>
    <t>C142</t>
  </si>
  <si>
    <t>ET9</t>
  </si>
  <si>
    <t xml:space="preserve">CAT </t>
  </si>
  <si>
    <t xml:space="preserve"> 3512 A (4Q-7942)</t>
  </si>
  <si>
    <t>MITSUBICHI</t>
  </si>
  <si>
    <t xml:space="preserve"> 110KVA</t>
  </si>
  <si>
    <t>SDMO</t>
  </si>
  <si>
    <t>MAJOR</t>
  </si>
  <si>
    <t xml:space="preserve"> 130KVA</t>
  </si>
  <si>
    <t>JCM</t>
  </si>
  <si>
    <t>220 Excavator</t>
  </si>
  <si>
    <t xml:space="preserve"> 3512 A</t>
  </si>
  <si>
    <t>CAT</t>
  </si>
  <si>
    <t xml:space="preserve"> 7T</t>
  </si>
  <si>
    <t>GERMAN</t>
  </si>
  <si>
    <t>FEC142024-10 E7</t>
  </si>
  <si>
    <t>C143</t>
  </si>
  <si>
    <t>C144</t>
  </si>
  <si>
    <t>TIDA</t>
  </si>
  <si>
    <t>NISSANE</t>
  </si>
  <si>
    <t>C145</t>
  </si>
  <si>
    <t>YAHIA AISSA</t>
  </si>
  <si>
    <t>C146</t>
  </si>
  <si>
    <t>C147</t>
  </si>
  <si>
    <t>24/0222</t>
  </si>
  <si>
    <t>24/0223</t>
  </si>
  <si>
    <t>24/0224</t>
  </si>
  <si>
    <t>24/0225</t>
  </si>
  <si>
    <t>24/0226</t>
  </si>
  <si>
    <t>24/0227</t>
  </si>
  <si>
    <t>24/0228</t>
  </si>
  <si>
    <t>24/0229</t>
  </si>
  <si>
    <t>24/0230</t>
  </si>
  <si>
    <t>24/0231</t>
  </si>
  <si>
    <t>24/0232</t>
  </si>
  <si>
    <t>24/0233</t>
  </si>
  <si>
    <t>24/0234</t>
  </si>
  <si>
    <t>24/0235</t>
  </si>
  <si>
    <t>24/0236</t>
  </si>
  <si>
    <t>24/0237</t>
  </si>
  <si>
    <t>24/0238</t>
  </si>
  <si>
    <t>24/0239</t>
  </si>
  <si>
    <t>24/0240</t>
  </si>
  <si>
    <t>24/0241</t>
  </si>
  <si>
    <t>24/0242</t>
  </si>
  <si>
    <t>24/0243</t>
  </si>
  <si>
    <t>24/0244</t>
  </si>
  <si>
    <t>24/0245</t>
  </si>
  <si>
    <t>24/0246</t>
  </si>
  <si>
    <t>24/0247</t>
  </si>
  <si>
    <t>24/0248</t>
  </si>
  <si>
    <t>24/0249</t>
  </si>
  <si>
    <t>24/0250</t>
  </si>
  <si>
    <t>24/0251</t>
  </si>
  <si>
    <t>24/0252</t>
  </si>
  <si>
    <t>24/0253</t>
  </si>
  <si>
    <t>24/0254</t>
  </si>
  <si>
    <t>24/0255</t>
  </si>
  <si>
    <t>24/0256</t>
  </si>
  <si>
    <t>24/0257</t>
  </si>
  <si>
    <t>24/0258</t>
  </si>
  <si>
    <t>24/0259</t>
  </si>
  <si>
    <t>24/0260</t>
  </si>
  <si>
    <t>24/0261</t>
  </si>
  <si>
    <t>24/0262</t>
  </si>
  <si>
    <t>24/0263</t>
  </si>
  <si>
    <t>24/0264</t>
  </si>
  <si>
    <t>24/0265</t>
  </si>
  <si>
    <t>24/0266</t>
  </si>
  <si>
    <t>24/0267</t>
  </si>
  <si>
    <t>24/0268</t>
  </si>
  <si>
    <t>24/0269</t>
  </si>
  <si>
    <t>24/0270</t>
  </si>
  <si>
    <t>24/0271</t>
  </si>
  <si>
    <t>24/0272</t>
  </si>
  <si>
    <t>24/0273</t>
  </si>
  <si>
    <t>24/0274</t>
  </si>
  <si>
    <t>24/0275</t>
  </si>
  <si>
    <t>24/0276</t>
  </si>
  <si>
    <t>24/0277</t>
  </si>
  <si>
    <t>24/0278</t>
  </si>
  <si>
    <t>24/0279</t>
  </si>
  <si>
    <t>24/0280</t>
  </si>
  <si>
    <t>24/0281</t>
  </si>
  <si>
    <t>24/0282</t>
  </si>
  <si>
    <t>24/0283</t>
  </si>
  <si>
    <t>24/0284</t>
  </si>
  <si>
    <t>24/0285</t>
  </si>
  <si>
    <t>24/0286</t>
  </si>
  <si>
    <t>24/0287</t>
  </si>
  <si>
    <t>24/0288</t>
  </si>
  <si>
    <t>24/0289</t>
  </si>
  <si>
    <t>24/0290</t>
  </si>
  <si>
    <t>24/0291</t>
  </si>
  <si>
    <t>24/0292</t>
  </si>
  <si>
    <t>24/0293</t>
  </si>
  <si>
    <t>BEN FERHAT CHAOUKI</t>
  </si>
  <si>
    <t>R19 1,4 ESS</t>
  </si>
  <si>
    <t>TPN 440</t>
  </si>
  <si>
    <t>B005</t>
  </si>
  <si>
    <t>C148</t>
  </si>
  <si>
    <t>OULED KOUIDER MAHI</t>
  </si>
  <si>
    <t>SELMANI ABDELHAMID</t>
  </si>
  <si>
    <t>B531</t>
  </si>
  <si>
    <t>B342</t>
  </si>
  <si>
    <t>B383</t>
  </si>
  <si>
    <t>C149</t>
  </si>
  <si>
    <t>FEC143025-10 E7</t>
  </si>
  <si>
    <t>FEC144025-10 E7</t>
  </si>
  <si>
    <t>RAC145012-10 E7</t>
  </si>
  <si>
    <t>FEC146014-12 E7</t>
  </si>
  <si>
    <t>FEC147025-10 E7</t>
  </si>
  <si>
    <t>RAC148012-10 E7</t>
  </si>
  <si>
    <t>FEB531015-12 E7</t>
  </si>
  <si>
    <t>FEB531025-10 E7</t>
  </si>
  <si>
    <t>FEB342024-10 E7</t>
  </si>
  <si>
    <t>FEB383024-10 E7</t>
  </si>
  <si>
    <t>FEC149026-10 E7</t>
  </si>
  <si>
    <t>RAB005012-10 E7</t>
  </si>
  <si>
    <t>C150</t>
  </si>
  <si>
    <t>FEC150012-10 E7</t>
  </si>
  <si>
    <t>B087</t>
  </si>
  <si>
    <t>C151</t>
  </si>
  <si>
    <t>C152</t>
  </si>
  <si>
    <t>C153</t>
  </si>
  <si>
    <t>C154</t>
  </si>
  <si>
    <t>KUBOTA</t>
  </si>
  <si>
    <t>VOLSWAGEN</t>
  </si>
  <si>
    <t>PASSAT</t>
  </si>
  <si>
    <t>KOMATSU 75</t>
  </si>
  <si>
    <t>R520/11QB-450</t>
  </si>
  <si>
    <t>POSTE A SOUDE</t>
  </si>
  <si>
    <t>CLARK</t>
  </si>
  <si>
    <t>CAT 966 H</t>
  </si>
  <si>
    <t>T4</t>
  </si>
  <si>
    <t>LIBHER</t>
  </si>
  <si>
    <t>JOHN DEERE</t>
  </si>
  <si>
    <t>TATA VISTA</t>
  </si>
  <si>
    <t xml:space="preserve">HYUNDAI </t>
  </si>
  <si>
    <t>COUNTY</t>
  </si>
  <si>
    <t>HINO</t>
  </si>
  <si>
    <t>IVECO ASTRA</t>
  </si>
  <si>
    <t>D-155 A6</t>
  </si>
  <si>
    <t>SWE210</t>
  </si>
  <si>
    <t>CHARGEUR GBC</t>
  </si>
  <si>
    <t>CHAUFFAGE T4</t>
  </si>
  <si>
    <t>HOWO</t>
  </si>
  <si>
    <t>NIVELEUSE</t>
  </si>
  <si>
    <t>POSTE-LINCON</t>
  </si>
  <si>
    <t>DAIHATSU</t>
  </si>
  <si>
    <t>DELTA</t>
  </si>
  <si>
    <t>CAT D9 GM</t>
  </si>
  <si>
    <t>CAT D9 PM</t>
  </si>
  <si>
    <t>VASE</t>
  </si>
  <si>
    <t>XCMG</t>
  </si>
  <si>
    <t>HL770</t>
  </si>
  <si>
    <t>MD27</t>
  </si>
  <si>
    <t>RETRO CHARGEUR</t>
  </si>
  <si>
    <t>VOLVO GM</t>
  </si>
  <si>
    <t>GE</t>
  </si>
  <si>
    <t>FTR</t>
  </si>
  <si>
    <t>PATROL</t>
  </si>
  <si>
    <t>LITE ACE</t>
  </si>
  <si>
    <t xml:space="preserve">FILIPINI </t>
  </si>
  <si>
    <t>PARTNER</t>
  </si>
  <si>
    <t>HILUX</t>
  </si>
  <si>
    <t>TRACTEUR</t>
  </si>
  <si>
    <t>TAFE 75</t>
  </si>
  <si>
    <t>MOL 40/30T</t>
  </si>
  <si>
    <t>FORD</t>
  </si>
  <si>
    <t>HITACHI PELLE</t>
  </si>
  <si>
    <t>FIAT</t>
  </si>
  <si>
    <t>RETRO</t>
  </si>
  <si>
    <t>JHON DEER</t>
  </si>
  <si>
    <t>PELLE HYDRAUMAC</t>
  </si>
  <si>
    <t>CIRTA</t>
  </si>
  <si>
    <t>NOVUS K4</t>
  </si>
  <si>
    <t xml:space="preserve">DOOSAN </t>
  </si>
  <si>
    <t>TEREX PH A600</t>
  </si>
  <si>
    <t>HIACE</t>
  </si>
  <si>
    <t>RETRO MST</t>
  </si>
  <si>
    <t>JEEP WILLIS</t>
  </si>
  <si>
    <t>SDEMO</t>
  </si>
  <si>
    <t>VOLVO TAD-351 NL</t>
  </si>
  <si>
    <t xml:space="preserve"> VANHOOL</t>
  </si>
  <si>
    <t>GERMAN 7T</t>
  </si>
  <si>
    <t xml:space="preserve"> G-E DANYOR  4R NL</t>
  </si>
  <si>
    <t xml:space="preserve"> EXPERT</t>
  </si>
  <si>
    <t>KINGLONG</t>
  </si>
  <si>
    <t>AM</t>
  </si>
  <si>
    <t>CAMION</t>
  </si>
  <si>
    <t>LAND CRUSER</t>
  </si>
  <si>
    <t>LIBHER 926</t>
  </si>
  <si>
    <t>CALRCK</t>
  </si>
  <si>
    <t>HYSTER H250E</t>
  </si>
  <si>
    <t>G,E PERKINS</t>
  </si>
  <si>
    <t>APA 5DM</t>
  </si>
  <si>
    <t xml:space="preserve">CLARCK </t>
  </si>
  <si>
    <t>TELESCOPE</t>
  </si>
  <si>
    <t>G,E</t>
  </si>
  <si>
    <t>GE 15KVA YANMAR</t>
  </si>
  <si>
    <t>TATA</t>
  </si>
  <si>
    <t>TGCP</t>
  </si>
  <si>
    <t>HONG YONG</t>
  </si>
  <si>
    <t>LIBHER 944</t>
  </si>
  <si>
    <t>DAWOO</t>
  </si>
  <si>
    <t>TAD-531</t>
  </si>
  <si>
    <t>CLARCK JCB</t>
  </si>
  <si>
    <t>GOLDONI</t>
  </si>
  <si>
    <t>T3</t>
  </si>
  <si>
    <t>PEUGEOT</t>
  </si>
  <si>
    <t>CAT 3508 (70Z)AM</t>
  </si>
  <si>
    <t>GE MTU 1200 KVA</t>
  </si>
  <si>
    <t>CAT 3512 A (CTE)</t>
  </si>
  <si>
    <t>MST</t>
  </si>
  <si>
    <t>R520</t>
  </si>
  <si>
    <t>FAW</t>
  </si>
  <si>
    <t>NIVLEUSE 505</t>
  </si>
  <si>
    <t>WA 380-3H</t>
  </si>
  <si>
    <t>KAWASAKI 90Z5</t>
  </si>
  <si>
    <t>CUMMINS</t>
  </si>
  <si>
    <t>NT855-G6</t>
  </si>
  <si>
    <t>13 élément</t>
  </si>
  <si>
    <t>VOLVO F12</t>
  </si>
  <si>
    <t>VISTA</t>
  </si>
  <si>
    <t>CHARGEUR</t>
  </si>
  <si>
    <t>HITACHI</t>
  </si>
  <si>
    <t>ZX520 CLC</t>
  </si>
  <si>
    <t>R300</t>
  </si>
  <si>
    <t xml:space="preserve"> KOMATSU</t>
  </si>
  <si>
    <t>NIVLEUSE</t>
  </si>
  <si>
    <t xml:space="preserve">chariot elevator </t>
  </si>
  <si>
    <t>PELLE HITACHI</t>
  </si>
  <si>
    <t>D155 A5</t>
  </si>
  <si>
    <t>MERCEDES</t>
  </si>
  <si>
    <t>M800-45W</t>
  </si>
  <si>
    <t>CAT 17-78-001</t>
  </si>
  <si>
    <t>T915</t>
  </si>
  <si>
    <t>FJ60</t>
  </si>
  <si>
    <t>CHAUFF OPTRA</t>
  </si>
  <si>
    <t>DEUTZ 6L</t>
  </si>
  <si>
    <t>CHAUFFAGE</t>
  </si>
  <si>
    <t>MITSUBISHI</t>
  </si>
  <si>
    <t>PIP WILDER</t>
  </si>
  <si>
    <t>FJ62</t>
  </si>
  <si>
    <t>100KVA</t>
  </si>
  <si>
    <t>SDEMO J110 KVA</t>
  </si>
  <si>
    <t>CHARIOT  HCR 900</t>
  </si>
  <si>
    <t>WB93 RS</t>
  </si>
  <si>
    <t>G W460</t>
  </si>
  <si>
    <t>Z 900</t>
  </si>
  <si>
    <t>GERMANE</t>
  </si>
  <si>
    <t xml:space="preserve"> 3T MODIFIER</t>
  </si>
  <si>
    <t xml:space="preserve"> 10T</t>
  </si>
  <si>
    <t>MANITOU</t>
  </si>
  <si>
    <t>MCV 120</t>
  </si>
  <si>
    <t>CITY BUS</t>
  </si>
  <si>
    <t>RETRO CITY</t>
  </si>
  <si>
    <t>MODEL</t>
  </si>
  <si>
    <t>QTE</t>
  </si>
  <si>
    <t>PAJERO 3 V76</t>
  </si>
  <si>
    <t>C155</t>
  </si>
  <si>
    <t>C156</t>
  </si>
  <si>
    <t>C157</t>
  </si>
  <si>
    <t>C158</t>
  </si>
  <si>
    <t>C159</t>
  </si>
  <si>
    <t>FEC151014-12 E7</t>
  </si>
  <si>
    <t>FEC152014-12 E7</t>
  </si>
  <si>
    <t>FEC153024-10 E7</t>
  </si>
  <si>
    <t>FEC154026-10 E7</t>
  </si>
  <si>
    <t>FEB087015-12 E7</t>
  </si>
  <si>
    <t>FEC155012-10 E7</t>
  </si>
  <si>
    <t>FEC156023-10 E7</t>
  </si>
  <si>
    <t>RAC157012-10 E7</t>
  </si>
  <si>
    <t>FEC158024-10 E7</t>
  </si>
  <si>
    <t>FEC159025-10 E7</t>
  </si>
  <si>
    <t>OKD(HACEN)</t>
  </si>
  <si>
    <t>C160</t>
  </si>
  <si>
    <t>C161</t>
  </si>
  <si>
    <t>FEC160025-10 E7</t>
  </si>
  <si>
    <t>FEC161024-10 E7</t>
  </si>
  <si>
    <t xml:space="preserve">MOA270013-12 </t>
  </si>
  <si>
    <t>C162</t>
  </si>
  <si>
    <t>C163</t>
  </si>
  <si>
    <t>C164</t>
  </si>
  <si>
    <t>C165</t>
  </si>
  <si>
    <t>C166</t>
  </si>
  <si>
    <t>FEC162026-10 E7</t>
  </si>
  <si>
    <t>FEC163024-10 E7</t>
  </si>
  <si>
    <t>FEC164025-10 E7</t>
  </si>
  <si>
    <t>RAC165026-10 E7</t>
  </si>
  <si>
    <t>FEC166023-10 E7</t>
  </si>
  <si>
    <t>C167</t>
  </si>
  <si>
    <t>FEC167024-10 E7</t>
  </si>
  <si>
    <t>24/0218</t>
  </si>
  <si>
    <t xml:space="preserve">EL HADJ SAID SAFI </t>
  </si>
  <si>
    <t>24/0219</t>
  </si>
  <si>
    <t>24/0217</t>
  </si>
  <si>
    <t>24/0220</t>
  </si>
  <si>
    <t>24/0221</t>
  </si>
  <si>
    <t xml:space="preserve">NISSAN </t>
  </si>
  <si>
    <t>P40</t>
  </si>
  <si>
    <t>C168</t>
  </si>
  <si>
    <t>C169</t>
  </si>
  <si>
    <t>REC168013-10 E7</t>
  </si>
  <si>
    <t>FEC169026-10 E7</t>
  </si>
  <si>
    <t>C170</t>
  </si>
  <si>
    <t>C171</t>
  </si>
  <si>
    <t>FEC170035-10 E7</t>
  </si>
  <si>
    <t>FEB270026-10 E7</t>
  </si>
  <si>
    <t>FEC171014-12 E7</t>
  </si>
  <si>
    <t xml:space="preserve"> HYUNDAI </t>
  </si>
  <si>
    <t xml:space="preserve"> R320 REF 11QB-45020</t>
  </si>
  <si>
    <t>COSIDER</t>
  </si>
  <si>
    <t>B394</t>
  </si>
  <si>
    <t>Cen/Dep</t>
  </si>
  <si>
    <t>INDICE</t>
  </si>
  <si>
    <t xml:space="preserve">TUBE </t>
  </si>
  <si>
    <t xml:space="preserve">AILETTE </t>
  </si>
  <si>
    <t>COLL/INF</t>
  </si>
  <si>
    <t>COLLECTEURS</t>
  </si>
  <si>
    <t>FAUX JOUE</t>
  </si>
  <si>
    <t>PLAQUE JOUE</t>
  </si>
  <si>
    <t>REF/P-FINIS</t>
  </si>
  <si>
    <t>DESIGNATION</t>
  </si>
  <si>
    <t>REF/S-FINIS</t>
  </si>
  <si>
    <t>REF/MAT</t>
  </si>
  <si>
    <t>POID/UNIT</t>
  </si>
  <si>
    <t>N° TUBE</t>
  </si>
  <si>
    <t>POID/TOTAL</t>
  </si>
  <si>
    <t>N° ailletes</t>
  </si>
  <si>
    <t>POID/ENS</t>
  </si>
  <si>
    <t>Indice</t>
  </si>
  <si>
    <t>TOG8</t>
  </si>
  <si>
    <t>DEPOT ORAN</t>
  </si>
  <si>
    <t>BETCHIM RIYAD</t>
  </si>
  <si>
    <t>C172</t>
  </si>
  <si>
    <t>C173</t>
  </si>
  <si>
    <t>C174</t>
  </si>
  <si>
    <t>C175</t>
  </si>
  <si>
    <t>NAFTAL GHARDAIA</t>
  </si>
  <si>
    <t>AB37590</t>
  </si>
  <si>
    <t>88KVA</t>
  </si>
  <si>
    <t>C176</t>
  </si>
  <si>
    <t>C177</t>
  </si>
  <si>
    <t>C178</t>
  </si>
  <si>
    <t>C179</t>
  </si>
  <si>
    <t>C180</t>
  </si>
  <si>
    <t>C181</t>
  </si>
  <si>
    <t>RECIOUI HOUCIN</t>
  </si>
  <si>
    <t>PAJERO L200</t>
  </si>
  <si>
    <t>C182</t>
  </si>
  <si>
    <t>C183</t>
  </si>
  <si>
    <t>R310</t>
  </si>
  <si>
    <t>KY</t>
  </si>
  <si>
    <t>GLR 190</t>
  </si>
  <si>
    <t>BU30</t>
  </si>
  <si>
    <t>B502</t>
  </si>
  <si>
    <t>C184</t>
  </si>
  <si>
    <t>C185</t>
  </si>
  <si>
    <t>C186</t>
  </si>
  <si>
    <t>C187</t>
  </si>
  <si>
    <t>C188</t>
  </si>
  <si>
    <t>C189</t>
  </si>
  <si>
    <t>C190</t>
  </si>
  <si>
    <t>C191</t>
  </si>
  <si>
    <t>C192</t>
  </si>
  <si>
    <t>C193</t>
  </si>
  <si>
    <t>C194</t>
  </si>
  <si>
    <t>C195</t>
  </si>
  <si>
    <t>C196</t>
  </si>
  <si>
    <t>C197</t>
  </si>
  <si>
    <t>C198</t>
  </si>
  <si>
    <t>C199</t>
  </si>
  <si>
    <t>C200</t>
  </si>
  <si>
    <t>C201</t>
  </si>
  <si>
    <t>F10/12</t>
  </si>
  <si>
    <t>COMP</t>
  </si>
  <si>
    <t>LAHRACHE HAMZA</t>
  </si>
  <si>
    <t>C202</t>
  </si>
  <si>
    <t>C203</t>
  </si>
  <si>
    <t>C204</t>
  </si>
  <si>
    <t>FOTON 952</t>
  </si>
  <si>
    <t>BEN ABDLLAH LHACHI</t>
  </si>
  <si>
    <t>C205</t>
  </si>
  <si>
    <t>C206</t>
  </si>
  <si>
    <t>C207</t>
  </si>
  <si>
    <t>C208</t>
  </si>
  <si>
    <t>C209</t>
  </si>
  <si>
    <t>B350</t>
  </si>
  <si>
    <t>GM</t>
  </si>
  <si>
    <t>ZEMALA YACINE</t>
  </si>
  <si>
    <t>HACEN OKD</t>
  </si>
  <si>
    <t>B130</t>
  </si>
  <si>
    <t>C210</t>
  </si>
  <si>
    <t>C211</t>
  </si>
  <si>
    <t>24/0294</t>
  </si>
  <si>
    <t>24/0295</t>
  </si>
  <si>
    <t>24/0296</t>
  </si>
  <si>
    <t>24/0297</t>
  </si>
  <si>
    <t>24/0298</t>
  </si>
  <si>
    <t>24/0299</t>
  </si>
  <si>
    <t>24/0300</t>
  </si>
  <si>
    <t>24/0301</t>
  </si>
  <si>
    <t>24/0302</t>
  </si>
  <si>
    <t>24/0303</t>
  </si>
  <si>
    <t>24/0304</t>
  </si>
  <si>
    <t>24/0305</t>
  </si>
  <si>
    <t>24/0306</t>
  </si>
  <si>
    <t>24/0307</t>
  </si>
  <si>
    <t>24/0308</t>
  </si>
  <si>
    <t>24/0309</t>
  </si>
  <si>
    <t>24/0310</t>
  </si>
  <si>
    <t>24/0311</t>
  </si>
  <si>
    <t>24/0312</t>
  </si>
  <si>
    <t>24/0313</t>
  </si>
  <si>
    <t>24/0314</t>
  </si>
  <si>
    <t>24/0315</t>
  </si>
  <si>
    <t>24/0316</t>
  </si>
  <si>
    <t>24/0317</t>
  </si>
  <si>
    <t>24/0318</t>
  </si>
  <si>
    <t>24/0319</t>
  </si>
  <si>
    <t>24/0320</t>
  </si>
  <si>
    <t>24/0321</t>
  </si>
  <si>
    <t>24/0322</t>
  </si>
  <si>
    <t>24/0323</t>
  </si>
  <si>
    <t>24/0324</t>
  </si>
  <si>
    <t>24/0325</t>
  </si>
  <si>
    <t>24/0326</t>
  </si>
  <si>
    <t>24/0327</t>
  </si>
  <si>
    <t>24/0328</t>
  </si>
  <si>
    <t>24/0329</t>
  </si>
  <si>
    <t>24/0330</t>
  </si>
  <si>
    <t>24/0331</t>
  </si>
  <si>
    <t>24/0332</t>
  </si>
  <si>
    <t>24/0333</t>
  </si>
  <si>
    <t>24/0334</t>
  </si>
  <si>
    <t>24/0335</t>
  </si>
  <si>
    <t>24/0336</t>
  </si>
  <si>
    <t>24/0337</t>
  </si>
  <si>
    <t>CAT C18</t>
  </si>
  <si>
    <t>B261</t>
  </si>
  <si>
    <t>BSC203</t>
  </si>
  <si>
    <t xml:space="preserve">E NT P </t>
  </si>
  <si>
    <t>NPS BAHRAIN</t>
  </si>
  <si>
    <t>C213</t>
  </si>
  <si>
    <t>SOULTANI</t>
  </si>
  <si>
    <t>C214</t>
  </si>
  <si>
    <t>CLARK BALNKAR</t>
  </si>
  <si>
    <t xml:space="preserve">EL OUNG HOUCINE </t>
  </si>
  <si>
    <t>4BZ</t>
  </si>
  <si>
    <t>HADOUN OKD</t>
  </si>
  <si>
    <t>REGIG</t>
  </si>
  <si>
    <t>B111</t>
  </si>
  <si>
    <t>ENAGEO</t>
  </si>
  <si>
    <t>NOMADE</t>
  </si>
  <si>
    <t xml:space="preserve">C13 </t>
  </si>
  <si>
    <t>GTFT</t>
  </si>
  <si>
    <t>BUS</t>
  </si>
  <si>
    <t>A 500</t>
  </si>
  <si>
    <t>B189</t>
  </si>
  <si>
    <t>C215</t>
  </si>
  <si>
    <t>C216</t>
  </si>
  <si>
    <t>C217</t>
  </si>
  <si>
    <t>C218</t>
  </si>
  <si>
    <t>C219</t>
  </si>
  <si>
    <t>C220</t>
  </si>
  <si>
    <t>C221</t>
  </si>
  <si>
    <t>C222</t>
  </si>
  <si>
    <t>C223</t>
  </si>
  <si>
    <t>C224</t>
  </si>
  <si>
    <t>C225</t>
  </si>
  <si>
    <t>C226</t>
  </si>
  <si>
    <t>C212</t>
  </si>
  <si>
    <t>504 DZL</t>
  </si>
  <si>
    <t>C227</t>
  </si>
  <si>
    <t>E2000</t>
  </si>
  <si>
    <t>C228</t>
  </si>
  <si>
    <t>J9 DZL</t>
  </si>
  <si>
    <t>FJ 45</t>
  </si>
  <si>
    <t>C229</t>
  </si>
  <si>
    <t>C230</t>
  </si>
  <si>
    <t>C231</t>
  </si>
  <si>
    <t>C232</t>
  </si>
  <si>
    <t>C233</t>
  </si>
  <si>
    <t>C234</t>
  </si>
  <si>
    <t>C235</t>
  </si>
  <si>
    <t>C236</t>
  </si>
  <si>
    <t>24/0338</t>
  </si>
  <si>
    <t>24/0339</t>
  </si>
  <si>
    <t>24/0340</t>
  </si>
  <si>
    <t>24/0341</t>
  </si>
  <si>
    <t>24/0342</t>
  </si>
  <si>
    <t>24/0343</t>
  </si>
  <si>
    <t>24/0344</t>
  </si>
  <si>
    <t>24/0345</t>
  </si>
  <si>
    <t>24/0346</t>
  </si>
  <si>
    <t>24/0347</t>
  </si>
  <si>
    <t>24/0348</t>
  </si>
  <si>
    <t>24/0349</t>
  </si>
  <si>
    <t>24/0350</t>
  </si>
  <si>
    <t>24/0351</t>
  </si>
  <si>
    <t>24/0352</t>
  </si>
  <si>
    <t>24/0353</t>
  </si>
  <si>
    <t>24/0354</t>
  </si>
  <si>
    <t>24/0355</t>
  </si>
  <si>
    <t>24/0356</t>
  </si>
  <si>
    <t>24/0357</t>
  </si>
  <si>
    <t>24/0358</t>
  </si>
  <si>
    <t>24/0359</t>
  </si>
  <si>
    <t>24/0360</t>
  </si>
  <si>
    <t>24/0361</t>
  </si>
  <si>
    <t>24/0362</t>
  </si>
  <si>
    <t>24/0363</t>
  </si>
  <si>
    <t>24/0364</t>
  </si>
  <si>
    <t>24/0365</t>
  </si>
  <si>
    <t>24/0366</t>
  </si>
  <si>
    <t>24/0367</t>
  </si>
  <si>
    <t>24/0368</t>
  </si>
  <si>
    <t>24/0369</t>
  </si>
  <si>
    <t>24/0370</t>
  </si>
  <si>
    <t>24/0371</t>
  </si>
  <si>
    <t>24/0372</t>
  </si>
  <si>
    <t>24/0373</t>
  </si>
  <si>
    <t>24/0374</t>
  </si>
  <si>
    <t>24/0375</t>
  </si>
  <si>
    <t>24/0376</t>
  </si>
  <si>
    <t>24/0377</t>
  </si>
  <si>
    <t>24/0378</t>
  </si>
  <si>
    <t>24/0379</t>
  </si>
  <si>
    <t>24/0380</t>
  </si>
  <si>
    <t>24/0381</t>
  </si>
  <si>
    <t>24/0382</t>
  </si>
  <si>
    <t>24/0383</t>
  </si>
  <si>
    <t>24/0384</t>
  </si>
  <si>
    <t>24/0385</t>
  </si>
  <si>
    <t>24/0386</t>
  </si>
  <si>
    <t>24/0387</t>
  </si>
  <si>
    <t>24/0388</t>
  </si>
  <si>
    <t>24/0389</t>
  </si>
  <si>
    <t>24/0390</t>
  </si>
  <si>
    <t>24/0391</t>
  </si>
  <si>
    <t>24/0392</t>
  </si>
  <si>
    <t>24/0393</t>
  </si>
  <si>
    <t>24/0394</t>
  </si>
  <si>
    <t>24/0395</t>
  </si>
  <si>
    <t>24/0396</t>
  </si>
  <si>
    <t>24/0397</t>
  </si>
  <si>
    <t>24/0398</t>
  </si>
  <si>
    <t>24/0399</t>
  </si>
  <si>
    <t>24/0400</t>
  </si>
  <si>
    <t>24/0401</t>
  </si>
  <si>
    <t>24/0402</t>
  </si>
  <si>
    <t>24/0403</t>
  </si>
  <si>
    <t>24/0404</t>
  </si>
  <si>
    <t>24/0405</t>
  </si>
  <si>
    <t>24/0406</t>
  </si>
  <si>
    <t>24/0407</t>
  </si>
  <si>
    <t>24/0408</t>
  </si>
  <si>
    <t>MASSOUDI HABIB</t>
  </si>
  <si>
    <t>C237</t>
  </si>
  <si>
    <t>WARI</t>
  </si>
  <si>
    <t>TB 340</t>
  </si>
  <si>
    <t>GERMAN 10T</t>
  </si>
  <si>
    <t>GERMAN 3T</t>
  </si>
  <si>
    <t>JCB</t>
  </si>
  <si>
    <t>MERCEDES V8</t>
  </si>
  <si>
    <t>B238</t>
  </si>
  <si>
    <t>B592</t>
  </si>
  <si>
    <t>B115</t>
  </si>
  <si>
    <t>C238</t>
  </si>
  <si>
    <t>B174</t>
  </si>
  <si>
    <t>C239</t>
  </si>
  <si>
    <t>C240</t>
  </si>
  <si>
    <t>C241</t>
  </si>
  <si>
    <t>C242</t>
  </si>
  <si>
    <t>C243</t>
  </si>
  <si>
    <t>C244</t>
  </si>
  <si>
    <t>C245</t>
  </si>
  <si>
    <t>C246</t>
  </si>
  <si>
    <t>C247</t>
  </si>
  <si>
    <t>C248</t>
  </si>
  <si>
    <t>C249</t>
  </si>
  <si>
    <t>C250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</si>
</sst>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]dd\-mm\-yy;@"/>
    <numFmt numFmtId="165" formatCode="&quot;F&quot;#,##0;&quot;F&quot;\-#,##0"/>
  </numFmts>
  <fonts count="4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rgb="FF000000"/>
      <name val="Times New Roman"/>
      <family val="1"/>
    </font>
    <font>
      <b/>
      <sz val="14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  <font>
      <u/>
      <sz val="11"/>
      <color theme="10"/>
      <name val="Calibri"/>
      <family val="2"/>
    </font>
    <font>
      <b/>
      <sz val="14"/>
      <color theme="1"/>
      <name val="Calibri"/>
      <family val="2"/>
      <scheme val="minor"/>
    </font>
    <font>
      <b/>
      <u/>
      <sz val="14"/>
      <color theme="4" tint="-0.249977111117893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  <font>
      <sz val="12"/>
      <color theme="1"/>
      <name val="Times New Roman"/>
      <family val="1"/>
    </font>
    <font>
      <sz val="11"/>
      <color rgb="FF000000"/>
      <name val="Calibri"/>
      <family val="2"/>
    </font>
    <font>
      <sz val="14"/>
      <color theme="1"/>
      <name val="Calibri"/>
      <family val="2"/>
      <scheme val="minor"/>
    </font>
    <font>
      <sz val="14"/>
      <color theme="1"/>
      <name val="Calibri"/>
      <family val="2"/>
    </font>
    <font>
      <b/>
      <sz val="12"/>
      <color rgb="FF000000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Calibri"/>
      <family val="2"/>
    </font>
    <font>
      <b/>
      <sz val="10"/>
      <color theme="1"/>
      <name val="Calibri"/>
      <family val="2"/>
    </font>
    <font>
      <b/>
      <i/>
      <u/>
      <sz val="10"/>
      <color theme="1"/>
      <name val="Calibri"/>
      <family val="2"/>
    </font>
    <font>
      <sz val="11"/>
      <color theme="1"/>
      <name val="Times New Roman"/>
      <family val="1"/>
    </font>
    <font>
      <b/>
      <sz val="11"/>
      <color rgb="FF000000"/>
      <name val="Times New Roman"/>
      <family val="1"/>
    </font>
    <font>
      <sz val="10"/>
      <color theme="1"/>
      <name val="Times New Roman"/>
      <family val="1"/>
    </font>
    <font>
      <b/>
      <sz val="10"/>
      <color rgb="FF0F243E"/>
      <name val="Times New Roman"/>
      <family val="1"/>
    </font>
    <font>
      <sz val="10"/>
      <color rgb="FF0F243E"/>
      <name val="Times New Roman"/>
      <family val="1"/>
    </font>
    <font>
      <b/>
      <u/>
      <sz val="10"/>
      <color theme="1"/>
      <name val="Calibri"/>
      <family val="2"/>
    </font>
    <font>
      <sz val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8" tint="0.59999389629810485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/>
        <bgColor theme="8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theme="8" tint="0.79998168889431442"/>
      </patternFill>
    </fill>
    <fill>
      <patternFill patternType="solid">
        <fgColor theme="0"/>
        <bgColor theme="0"/>
      </patternFill>
    </fill>
    <fill>
      <patternFill patternType="solid">
        <fgColor rgb="FFD8D8D8"/>
        <bgColor rgb="FFD8D8D8"/>
      </patternFill>
    </fill>
    <fill>
      <patternFill patternType="solid">
        <fgColor rgb="FFE5B8B7"/>
        <bgColor rgb="FFE5B8B7"/>
      </patternFill>
    </fill>
    <fill>
      <patternFill patternType="solid">
        <fgColor rgb="FFFDE9D9"/>
        <bgColor rgb="FFFDE9D9"/>
      </patternFill>
    </fill>
    <fill>
      <patternFill patternType="solid">
        <fgColor rgb="FFBFBFBF"/>
        <bgColor rgb="FFBFBFBF"/>
      </patternFill>
    </fill>
    <fill>
      <patternFill patternType="solid">
        <fgColor rgb="FFF2DBDB"/>
        <bgColor rgb="FFF2DBDB"/>
      </patternFill>
    </fill>
    <fill>
      <patternFill patternType="solid">
        <fgColor rgb="FFFBD4B4"/>
        <bgColor rgb="FFFBD4B4"/>
      </patternFill>
    </fill>
    <fill>
      <patternFill patternType="solid">
        <fgColor theme="5" tint="0.79998168889431442"/>
        <bgColor rgb="FFFDE9D9"/>
      </patternFill>
    </fill>
    <fill>
      <patternFill patternType="solid">
        <fgColor theme="4" tint="0.79998168889431442"/>
        <bgColor rgb="FFD6E3BC"/>
      </patternFill>
    </fill>
    <fill>
      <patternFill patternType="solid">
        <fgColor theme="4" tint="0.79998168889431442"/>
        <bgColor rgb="FFEAF1DD"/>
      </patternFill>
    </fill>
    <fill>
      <patternFill patternType="solid">
        <fgColor theme="4" tint="0.79998168889431442"/>
        <bgColor theme="0"/>
      </patternFill>
    </fill>
    <fill>
      <patternFill patternType="solid">
        <fgColor theme="0"/>
        <bgColor rgb="FFD6E3BC"/>
      </patternFill>
    </fill>
    <fill>
      <patternFill patternType="solid">
        <fgColor theme="0"/>
        <bgColor rgb="FFEAF1DD"/>
      </patternFill>
    </fill>
    <fill>
      <patternFill patternType="solid">
        <fgColor theme="0"/>
        <bgColor rgb="FFE5B8B7"/>
      </patternFill>
    </fill>
    <fill>
      <patternFill patternType="solid">
        <fgColor theme="0"/>
        <bgColor rgb="FFF2DBDB"/>
      </patternFill>
    </fill>
    <fill>
      <patternFill patternType="solid">
        <fgColor theme="0"/>
        <bgColor rgb="FFFBD4B4"/>
      </patternFill>
    </fill>
    <fill>
      <patternFill patternType="solid">
        <fgColor theme="0"/>
        <bgColor rgb="FFFDE9D9"/>
      </patternFill>
    </fill>
    <fill>
      <patternFill patternType="solid">
        <fgColor theme="0"/>
        <bgColor rgb="FFD8D8D8"/>
      </patternFill>
    </fill>
    <fill>
      <patternFill patternType="solid">
        <fgColor theme="0"/>
        <bgColor rgb="FFBFBFBF"/>
      </patternFill>
    </fill>
    <fill>
      <patternFill patternType="solid">
        <fgColor rgb="FFFFFF00"/>
        <bgColor theme="0"/>
      </patternFill>
    </fill>
  </fills>
  <borders count="7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indexed="64"/>
      </bottom>
      <diagonal/>
    </border>
    <border>
      <left style="thin">
        <color auto="1"/>
      </left>
      <right style="thin">
        <color rgb="FF000000"/>
      </right>
      <top style="thin">
        <color auto="1"/>
      </top>
      <bottom/>
      <diagonal/>
    </border>
    <border>
      <left style="thin">
        <color auto="1"/>
      </left>
      <right style="thin">
        <color rgb="FF000000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/>
      <diagonal/>
    </border>
    <border>
      <left style="thin">
        <color rgb="FF000000"/>
      </left>
      <right style="thin">
        <color auto="1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theme="1"/>
      </right>
      <top style="thin">
        <color auto="1"/>
      </top>
      <bottom/>
      <diagonal/>
    </border>
    <border>
      <left style="thin">
        <color auto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auto="1"/>
      </right>
      <top style="thin">
        <color auto="1"/>
      </top>
      <bottom/>
      <diagonal/>
    </border>
    <border>
      <left style="thin">
        <color theme="1"/>
      </left>
      <right style="thin">
        <color auto="1"/>
      </right>
      <top/>
      <bottom/>
      <diagonal/>
    </border>
    <border>
      <left style="thin">
        <color auto="1"/>
      </left>
      <right style="thin">
        <color theme="1"/>
      </right>
      <top/>
      <bottom style="thin">
        <color auto="1"/>
      </bottom>
      <diagonal/>
    </border>
    <border>
      <left style="thin">
        <color theme="1"/>
      </left>
      <right style="thin">
        <color auto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auto="1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2">
    <xf numFmtId="0" fontId="0" fillId="0" borderId="0"/>
    <xf numFmtId="0" fontId="1" fillId="0" borderId="0"/>
    <xf numFmtId="0" fontId="7" fillId="0" borderId="0" applyNumberForma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1" fillId="0" borderId="0"/>
    <xf numFmtId="0" fontId="25" fillId="0" borderId="0"/>
    <xf numFmtId="0" fontId="7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</cellStyleXfs>
  <cellXfs count="462">
    <xf numFmtId="0" fontId="0" fillId="0" borderId="0" xfId="0"/>
    <xf numFmtId="0" fontId="2" fillId="0" borderId="1" xfId="0" applyFont="1" applyBorder="1"/>
    <xf numFmtId="0" fontId="2" fillId="2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 wrapText="1"/>
    </xf>
    <xf numFmtId="0" fontId="3" fillId="2" borderId="1" xfId="1" applyFont="1" applyFill="1" applyBorder="1" applyAlignment="1">
      <alignment horizontal="left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0" fillId="0" borderId="1" xfId="0" applyBorder="1"/>
    <xf numFmtId="164" fontId="3" fillId="0" borderId="1" xfId="0" applyNumberFormat="1" applyFont="1" applyBorder="1" applyAlignment="1">
      <alignment horizontal="center" vertical="center"/>
    </xf>
    <xf numFmtId="0" fontId="4" fillId="0" borderId="1" xfId="0" applyFont="1" applyBorder="1"/>
    <xf numFmtId="0" fontId="5" fillId="0" borderId="1" xfId="0" applyFont="1" applyBorder="1"/>
    <xf numFmtId="164" fontId="3" fillId="2" borderId="1" xfId="2" applyNumberFormat="1" applyFont="1" applyFill="1" applyBorder="1" applyAlignment="1">
      <alignment horizontal="center" vertical="center"/>
    </xf>
    <xf numFmtId="0" fontId="3" fillId="2" borderId="1" xfId="2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5" fillId="3" borderId="1" xfId="0" applyFont="1" applyFill="1" applyBorder="1" applyAlignment="1">
      <alignment horizontal="center"/>
    </xf>
    <xf numFmtId="0" fontId="3" fillId="0" borderId="1" xfId="2" applyNumberFormat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3" fillId="2" borderId="1" xfId="2" applyFont="1" applyFill="1" applyBorder="1" applyAlignment="1">
      <alignment horizontal="center" vertical="center"/>
    </xf>
    <xf numFmtId="0" fontId="3" fillId="0" borderId="1" xfId="2" applyFont="1" applyFill="1" applyBorder="1" applyAlignment="1">
      <alignment horizontal="center" vertical="center"/>
    </xf>
    <xf numFmtId="0" fontId="15" fillId="0" borderId="0" xfId="0" applyFont="1" applyAlignment="1">
      <alignment horizontal="center"/>
    </xf>
    <xf numFmtId="0" fontId="16" fillId="0" borderId="0" xfId="0" applyFont="1"/>
    <xf numFmtId="0" fontId="13" fillId="2" borderId="1" xfId="0" applyFont="1" applyFill="1" applyBorder="1" applyAlignment="1">
      <alignment horizontal="center"/>
    </xf>
    <xf numFmtId="0" fontId="13" fillId="2" borderId="1" xfId="0" applyFont="1" applyFill="1" applyBorder="1"/>
    <xf numFmtId="0" fontId="13" fillId="2" borderId="2" xfId="0" applyFont="1" applyFill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3" fillId="2" borderId="0" xfId="0" applyFont="1" applyFill="1" applyAlignment="1">
      <alignment horizontal="center"/>
    </xf>
    <xf numFmtId="0" fontId="13" fillId="2" borderId="0" xfId="0" applyFont="1" applyFill="1"/>
    <xf numFmtId="0" fontId="13" fillId="2" borderId="3" xfId="0" applyFont="1" applyFill="1" applyBorder="1" applyAlignment="1">
      <alignment horizontal="center"/>
    </xf>
    <xf numFmtId="0" fontId="13" fillId="0" borderId="0" xfId="0" applyFont="1" applyAlignment="1">
      <alignment horizontal="center"/>
    </xf>
    <xf numFmtId="0" fontId="13" fillId="2" borderId="4" xfId="0" applyFont="1" applyFill="1" applyBorder="1" applyAlignment="1">
      <alignment horizontal="center"/>
    </xf>
    <xf numFmtId="0" fontId="13" fillId="0" borderId="3" xfId="0" applyFont="1" applyBorder="1" applyAlignment="1">
      <alignment horizontal="center"/>
    </xf>
    <xf numFmtId="0" fontId="13" fillId="0" borderId="2" xfId="0" applyFont="1" applyBorder="1" applyAlignment="1">
      <alignment horizontal="center"/>
    </xf>
    <xf numFmtId="0" fontId="15" fillId="0" borderId="1" xfId="0" applyFont="1" applyBorder="1"/>
    <xf numFmtId="0" fontId="13" fillId="2" borderId="2" xfId="0" applyFont="1" applyFill="1" applyBorder="1"/>
    <xf numFmtId="0" fontId="13" fillId="0" borderId="6" xfId="0" applyFont="1" applyBorder="1" applyAlignment="1">
      <alignment horizontal="center"/>
    </xf>
    <xf numFmtId="0" fontId="13" fillId="2" borderId="7" xfId="0" applyFont="1" applyFill="1" applyBorder="1"/>
    <xf numFmtId="0" fontId="13" fillId="0" borderId="7" xfId="0" applyFont="1" applyBorder="1" applyAlignment="1">
      <alignment horizontal="center"/>
    </xf>
    <xf numFmtId="0" fontId="13" fillId="0" borderId="8" xfId="0" applyFont="1" applyBorder="1" applyAlignment="1">
      <alignment horizontal="center"/>
    </xf>
    <xf numFmtId="0" fontId="13" fillId="0" borderId="9" xfId="0" applyFont="1" applyBorder="1" applyAlignment="1">
      <alignment horizontal="center"/>
    </xf>
    <xf numFmtId="0" fontId="13" fillId="0" borderId="10" xfId="0" applyFont="1" applyBorder="1" applyAlignment="1">
      <alignment horizontal="center"/>
    </xf>
    <xf numFmtId="0" fontId="13" fillId="0" borderId="11" xfId="0" applyFont="1" applyBorder="1" applyAlignment="1">
      <alignment horizontal="center"/>
    </xf>
    <xf numFmtId="0" fontId="13" fillId="2" borderId="12" xfId="0" applyFont="1" applyFill="1" applyBorder="1"/>
    <xf numFmtId="0" fontId="13" fillId="0" borderId="12" xfId="0" applyFont="1" applyBorder="1" applyAlignment="1">
      <alignment horizontal="center"/>
    </xf>
    <xf numFmtId="0" fontId="13" fillId="0" borderId="13" xfId="0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13" fillId="2" borderId="14" xfId="0" applyFont="1" applyFill="1" applyBorder="1"/>
    <xf numFmtId="0" fontId="13" fillId="0" borderId="15" xfId="0" applyFont="1" applyBorder="1" applyAlignment="1">
      <alignment horizontal="center"/>
    </xf>
    <xf numFmtId="0" fontId="13" fillId="0" borderId="16" xfId="0" applyFont="1" applyBorder="1" applyAlignment="1">
      <alignment horizontal="center"/>
    </xf>
    <xf numFmtId="0" fontId="13" fillId="0" borderId="17" xfId="0" applyFont="1" applyBorder="1" applyAlignment="1">
      <alignment horizontal="center"/>
    </xf>
    <xf numFmtId="0" fontId="13" fillId="0" borderId="18" xfId="0" applyFont="1" applyBorder="1" applyAlignment="1">
      <alignment horizontal="center"/>
    </xf>
    <xf numFmtId="0" fontId="15" fillId="0" borderId="7" xfId="0" applyFont="1" applyBorder="1"/>
    <xf numFmtId="0" fontId="14" fillId="5" borderId="6" xfId="0" applyFont="1" applyFill="1" applyBorder="1"/>
    <xf numFmtId="0" fontId="13" fillId="0" borderId="20" xfId="0" applyFont="1" applyBorder="1" applyAlignment="1">
      <alignment horizontal="center"/>
    </xf>
    <xf numFmtId="0" fontId="13" fillId="0" borderId="21" xfId="0" applyFont="1" applyBorder="1" applyAlignment="1">
      <alignment horizontal="center"/>
    </xf>
    <xf numFmtId="0" fontId="13" fillId="0" borderId="22" xfId="0" applyFont="1" applyBorder="1" applyAlignment="1">
      <alignment horizontal="center"/>
    </xf>
    <xf numFmtId="0" fontId="13" fillId="2" borderId="23" xfId="0" applyFont="1" applyFill="1" applyBorder="1"/>
    <xf numFmtId="0" fontId="0" fillId="2" borderId="0" xfId="0" applyFill="1"/>
    <xf numFmtId="0" fontId="15" fillId="0" borderId="12" xfId="0" applyFont="1" applyBorder="1"/>
    <xf numFmtId="0" fontId="19" fillId="2" borderId="1" xfId="0" applyFont="1" applyFill="1" applyBorder="1"/>
    <xf numFmtId="0" fontId="0" fillId="2" borderId="0" xfId="0" applyFill="1" applyAlignment="1">
      <alignment horizontal="center"/>
    </xf>
    <xf numFmtId="0" fontId="13" fillId="0" borderId="24" xfId="0" applyFont="1" applyBorder="1" applyAlignment="1">
      <alignment horizontal="center"/>
    </xf>
    <xf numFmtId="0" fontId="13" fillId="5" borderId="1" xfId="0" applyFont="1" applyFill="1" applyBorder="1" applyAlignment="1">
      <alignment horizontal="center"/>
    </xf>
    <xf numFmtId="0" fontId="13" fillId="5" borderId="0" xfId="0" applyFont="1" applyFill="1" applyAlignment="1">
      <alignment horizontal="center"/>
    </xf>
    <xf numFmtId="0" fontId="13" fillId="5" borderId="7" xfId="0" applyFont="1" applyFill="1" applyBorder="1" applyAlignment="1">
      <alignment horizontal="center"/>
    </xf>
    <xf numFmtId="0" fontId="0" fillId="5" borderId="0" xfId="0" applyFill="1"/>
    <xf numFmtId="0" fontId="15" fillId="0" borderId="1" xfId="0" applyFont="1" applyBorder="1" applyAlignment="1">
      <alignment horizontal="center"/>
    </xf>
    <xf numFmtId="0" fontId="13" fillId="0" borderId="1" xfId="0" applyFont="1" applyBorder="1"/>
    <xf numFmtId="0" fontId="13" fillId="0" borderId="1" xfId="0" applyFont="1" applyBorder="1" applyAlignment="1">
      <alignment horizontal="center" vertical="center"/>
    </xf>
    <xf numFmtId="0" fontId="13" fillId="0" borderId="25" xfId="0" applyFont="1" applyBorder="1" applyAlignment="1">
      <alignment horizontal="center"/>
    </xf>
    <xf numFmtId="0" fontId="13" fillId="2" borderId="5" xfId="0" applyFont="1" applyFill="1" applyBorder="1"/>
    <xf numFmtId="0" fontId="13" fillId="0" borderId="5" xfId="0" applyFont="1" applyBorder="1" applyAlignment="1">
      <alignment horizontal="center"/>
    </xf>
    <xf numFmtId="0" fontId="13" fillId="2" borderId="5" xfId="0" applyFont="1" applyFill="1" applyBorder="1" applyAlignment="1">
      <alignment horizontal="center"/>
    </xf>
    <xf numFmtId="0" fontId="13" fillId="0" borderId="26" xfId="0" applyFont="1" applyBorder="1" applyAlignment="1">
      <alignment horizontal="center"/>
    </xf>
    <xf numFmtId="0" fontId="17" fillId="2" borderId="1" xfId="0" applyFont="1" applyFill="1" applyBorder="1" applyAlignment="1">
      <alignment horizontal="center"/>
    </xf>
    <xf numFmtId="0" fontId="18" fillId="2" borderId="1" xfId="0" applyFont="1" applyFill="1" applyBorder="1" applyAlignment="1">
      <alignment horizontal="center"/>
    </xf>
    <xf numFmtId="16" fontId="17" fillId="2" borderId="1" xfId="0" applyNumberFormat="1" applyFont="1" applyFill="1" applyBorder="1" applyAlignment="1">
      <alignment horizontal="center"/>
    </xf>
    <xf numFmtId="0" fontId="18" fillId="2" borderId="0" xfId="0" applyFont="1" applyFill="1" applyAlignment="1">
      <alignment horizontal="center"/>
    </xf>
    <xf numFmtId="16" fontId="12" fillId="2" borderId="1" xfId="0" applyNumberFormat="1" applyFont="1" applyFill="1" applyBorder="1" applyAlignment="1">
      <alignment horizontal="center"/>
    </xf>
    <xf numFmtId="0" fontId="12" fillId="2" borderId="1" xfId="0" applyFont="1" applyFill="1" applyBorder="1"/>
    <xf numFmtId="0" fontId="18" fillId="2" borderId="1" xfId="0" applyFont="1" applyFill="1" applyBorder="1" applyAlignment="1">
      <alignment horizontal="center" vertical="center"/>
    </xf>
    <xf numFmtId="0" fontId="14" fillId="2" borderId="1" xfId="0" applyFont="1" applyFill="1" applyBorder="1"/>
    <xf numFmtId="0" fontId="14" fillId="2" borderId="2" xfId="0" applyFont="1" applyFill="1" applyBorder="1"/>
    <xf numFmtId="0" fontId="18" fillId="2" borderId="2" xfId="0" applyFont="1" applyFill="1" applyBorder="1" applyAlignment="1">
      <alignment horizontal="center" vertical="center"/>
    </xf>
    <xf numFmtId="0" fontId="18" fillId="2" borderId="2" xfId="0" applyFont="1" applyFill="1" applyBorder="1" applyAlignment="1">
      <alignment horizontal="center"/>
    </xf>
    <xf numFmtId="0" fontId="17" fillId="2" borderId="2" xfId="0" applyFont="1" applyFill="1" applyBorder="1" applyAlignment="1">
      <alignment horizontal="center"/>
    </xf>
    <xf numFmtId="14" fontId="12" fillId="2" borderId="2" xfId="0" applyNumberFormat="1" applyFont="1" applyFill="1" applyBorder="1" applyAlignment="1">
      <alignment vertical="center"/>
    </xf>
    <xf numFmtId="16" fontId="12" fillId="2" borderId="5" xfId="0" applyNumberFormat="1" applyFont="1" applyFill="1" applyBorder="1" applyAlignment="1">
      <alignment horizontal="center"/>
    </xf>
    <xf numFmtId="0" fontId="18" fillId="2" borderId="5" xfId="0" applyFont="1" applyFill="1" applyBorder="1" applyAlignment="1">
      <alignment horizontal="center"/>
    </xf>
    <xf numFmtId="0" fontId="17" fillId="2" borderId="5" xfId="0" applyFont="1" applyFill="1" applyBorder="1" applyAlignment="1">
      <alignment horizontal="center"/>
    </xf>
    <xf numFmtId="0" fontId="18" fillId="2" borderId="19" xfId="0" applyFont="1" applyFill="1" applyBorder="1" applyAlignment="1">
      <alignment horizontal="center"/>
    </xf>
    <xf numFmtId="0" fontId="17" fillId="2" borderId="19" xfId="0" applyFont="1" applyFill="1" applyBorder="1" applyAlignment="1">
      <alignment horizontal="center"/>
    </xf>
    <xf numFmtId="0" fontId="14" fillId="2" borderId="6" xfId="0" applyFont="1" applyFill="1" applyBorder="1"/>
    <xf numFmtId="0" fontId="18" fillId="2" borderId="7" xfId="0" applyFont="1" applyFill="1" applyBorder="1" applyAlignment="1">
      <alignment horizontal="center" vertical="center"/>
    </xf>
    <xf numFmtId="0" fontId="18" fillId="2" borderId="7" xfId="0" applyFont="1" applyFill="1" applyBorder="1" applyAlignment="1">
      <alignment horizontal="center"/>
    </xf>
    <xf numFmtId="0" fontId="17" fillId="2" borderId="7" xfId="0" applyFont="1" applyFill="1" applyBorder="1" applyAlignment="1">
      <alignment horizontal="center"/>
    </xf>
    <xf numFmtId="0" fontId="17" fillId="2" borderId="8" xfId="0" applyFont="1" applyFill="1" applyBorder="1" applyAlignment="1">
      <alignment horizontal="center"/>
    </xf>
    <xf numFmtId="14" fontId="18" fillId="2" borderId="2" xfId="0" applyNumberFormat="1" applyFont="1" applyFill="1" applyBorder="1" applyAlignment="1">
      <alignment horizontal="center" vertical="center"/>
    </xf>
    <xf numFmtId="0" fontId="0" fillId="2" borderId="2" xfId="0" applyFill="1" applyBorder="1"/>
    <xf numFmtId="0" fontId="8" fillId="2" borderId="2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/>
    </xf>
    <xf numFmtId="0" fontId="15" fillId="2" borderId="2" xfId="0" applyFont="1" applyFill="1" applyBorder="1" applyAlignment="1">
      <alignment horizontal="center"/>
    </xf>
    <xf numFmtId="14" fontId="8" fillId="2" borderId="2" xfId="0" applyNumberFormat="1" applyFont="1" applyFill="1" applyBorder="1" applyAlignment="1">
      <alignment horizontal="center" vertical="center"/>
    </xf>
    <xf numFmtId="0" fontId="0" fillId="2" borderId="1" xfId="0" applyFill="1" applyBorder="1"/>
    <xf numFmtId="0" fontId="8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/>
    </xf>
    <xf numFmtId="0" fontId="15" fillId="2" borderId="1" xfId="0" applyFont="1" applyFill="1" applyBorder="1" applyAlignment="1">
      <alignment horizontal="center"/>
    </xf>
    <xf numFmtId="0" fontId="13" fillId="2" borderId="19" xfId="0" applyFont="1" applyFill="1" applyBorder="1" applyAlignment="1">
      <alignment horizontal="center"/>
    </xf>
    <xf numFmtId="0" fontId="22" fillId="0" borderId="1" xfId="0" applyFont="1" applyBorder="1"/>
    <xf numFmtId="0" fontId="24" fillId="0" borderId="0" xfId="0" applyFont="1"/>
    <xf numFmtId="0" fontId="22" fillId="2" borderId="1" xfId="0" applyFont="1" applyFill="1" applyBorder="1"/>
    <xf numFmtId="0" fontId="13" fillId="6" borderId="1" xfId="0" applyFont="1" applyFill="1" applyBorder="1"/>
    <xf numFmtId="0" fontId="13" fillId="6" borderId="1" xfId="0" applyFont="1" applyFill="1" applyBorder="1" applyAlignment="1">
      <alignment horizontal="center"/>
    </xf>
    <xf numFmtId="0" fontId="13" fillId="6" borderId="17" xfId="0" applyFont="1" applyFill="1" applyBorder="1" applyAlignment="1">
      <alignment horizontal="center"/>
    </xf>
    <xf numFmtId="0" fontId="15" fillId="6" borderId="1" xfId="0" applyFont="1" applyFill="1" applyBorder="1" applyAlignment="1">
      <alignment horizontal="center"/>
    </xf>
    <xf numFmtId="0" fontId="13" fillId="0" borderId="27" xfId="0" applyFont="1" applyBorder="1" applyAlignment="1">
      <alignment horizontal="center"/>
    </xf>
    <xf numFmtId="0" fontId="13" fillId="0" borderId="28" xfId="0" applyFont="1" applyBorder="1" applyAlignment="1">
      <alignment horizontal="center"/>
    </xf>
    <xf numFmtId="0" fontId="13" fillId="0" borderId="29" xfId="0" applyFont="1" applyBorder="1" applyAlignment="1">
      <alignment horizontal="center"/>
    </xf>
    <xf numFmtId="0" fontId="13" fillId="2" borderId="28" xfId="0" applyFont="1" applyFill="1" applyBorder="1" applyAlignment="1">
      <alignment horizontal="center"/>
    </xf>
    <xf numFmtId="0" fontId="23" fillId="0" borderId="30" xfId="0" applyFont="1" applyBorder="1" applyAlignment="1">
      <alignment horizontal="center"/>
    </xf>
    <xf numFmtId="0" fontId="15" fillId="0" borderId="28" xfId="0" applyFont="1" applyBorder="1" applyAlignment="1">
      <alignment horizontal="center"/>
    </xf>
    <xf numFmtId="0" fontId="13" fillId="2" borderId="22" xfId="0" applyFont="1" applyFill="1" applyBorder="1" applyAlignment="1">
      <alignment horizontal="center"/>
    </xf>
    <xf numFmtId="0" fontId="13" fillId="7" borderId="1" xfId="0" applyFont="1" applyFill="1" applyBorder="1"/>
    <xf numFmtId="0" fontId="2" fillId="8" borderId="1" xfId="0" applyFont="1" applyFill="1" applyBorder="1"/>
    <xf numFmtId="0" fontId="5" fillId="8" borderId="1" xfId="0" applyFont="1" applyFill="1" applyBorder="1" applyAlignment="1">
      <alignment horizontal="center"/>
    </xf>
    <xf numFmtId="0" fontId="5" fillId="8" borderId="1" xfId="0" applyFont="1" applyFill="1" applyBorder="1"/>
    <xf numFmtId="0" fontId="5" fillId="9" borderId="1" xfId="0" applyFont="1" applyFill="1" applyBorder="1" applyAlignment="1">
      <alignment horizontal="center"/>
    </xf>
    <xf numFmtId="0" fontId="9" fillId="8" borderId="1" xfId="0" applyFont="1" applyFill="1" applyBorder="1" applyAlignment="1">
      <alignment horizontal="center"/>
    </xf>
    <xf numFmtId="164" fontId="3" fillId="8" borderId="1" xfId="2" applyNumberFormat="1" applyFont="1" applyFill="1" applyBorder="1" applyAlignment="1">
      <alignment horizontal="center" vertical="center"/>
    </xf>
    <xf numFmtId="0" fontId="3" fillId="8" borderId="1" xfId="2" applyFont="1" applyFill="1" applyBorder="1" applyAlignment="1">
      <alignment horizontal="center"/>
    </xf>
    <xf numFmtId="0" fontId="5" fillId="8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0" fillId="8" borderId="0" xfId="0" applyFill="1"/>
    <xf numFmtId="0" fontId="0" fillId="10" borderId="0" xfId="0" applyFill="1"/>
    <xf numFmtId="164" fontId="3" fillId="0" borderId="1" xfId="2" applyNumberFormat="1" applyFont="1" applyFill="1" applyBorder="1" applyAlignment="1">
      <alignment horizontal="center" vertical="center"/>
    </xf>
    <xf numFmtId="0" fontId="3" fillId="0" borderId="1" xfId="2" applyFont="1" applyFill="1" applyBorder="1" applyAlignment="1">
      <alignment horizontal="center"/>
    </xf>
    <xf numFmtId="0" fontId="3" fillId="11" borderId="1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49" fontId="5" fillId="0" borderId="1" xfId="0" applyNumberFormat="1" applyFont="1" applyBorder="1" applyAlignment="1">
      <alignment horizontal="center" vertical="center"/>
    </xf>
    <xf numFmtId="0" fontId="13" fillId="0" borderId="19" xfId="0" applyFont="1" applyBorder="1" applyAlignment="1">
      <alignment horizontal="center"/>
    </xf>
    <xf numFmtId="0" fontId="13" fillId="0" borderId="23" xfId="0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2" borderId="31" xfId="0" applyFont="1" applyFill="1" applyBorder="1" applyAlignment="1">
      <alignment horizontal="center" vertical="center"/>
    </xf>
    <xf numFmtId="0" fontId="2" fillId="0" borderId="1" xfId="3" applyFont="1" applyBorder="1" applyAlignment="1">
      <alignment horizontal="center" vertical="center"/>
    </xf>
    <xf numFmtId="0" fontId="3" fillId="0" borderId="1" xfId="3" applyFont="1" applyBorder="1" applyAlignment="1">
      <alignment horizontal="center" vertical="center"/>
    </xf>
    <xf numFmtId="0" fontId="3" fillId="2" borderId="1" xfId="7" applyFont="1" applyFill="1" applyBorder="1" applyAlignment="1">
      <alignment horizontal="center" vertical="center"/>
    </xf>
    <xf numFmtId="0" fontId="2" fillId="2" borderId="1" xfId="7" applyFont="1" applyFill="1" applyBorder="1" applyAlignment="1">
      <alignment horizontal="left" vertical="center"/>
    </xf>
    <xf numFmtId="0" fontId="2" fillId="2" borderId="1" xfId="7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/>
    </xf>
    <xf numFmtId="0" fontId="5" fillId="8" borderId="1" xfId="0" applyFont="1" applyFill="1" applyBorder="1" applyAlignment="1">
      <alignment horizontal="left"/>
    </xf>
    <xf numFmtId="0" fontId="5" fillId="2" borderId="0" xfId="0" applyFont="1" applyFill="1" applyAlignment="1">
      <alignment horizontal="left"/>
    </xf>
    <xf numFmtId="0" fontId="26" fillId="8" borderId="1" xfId="0" applyFont="1" applyFill="1" applyBorder="1"/>
    <xf numFmtId="0" fontId="26" fillId="0" borderId="1" xfId="0" applyFont="1" applyBorder="1"/>
    <xf numFmtId="0" fontId="2" fillId="12" borderId="1" xfId="0" applyFont="1" applyFill="1" applyBorder="1"/>
    <xf numFmtId="0" fontId="5" fillId="12" borderId="1" xfId="0" applyFont="1" applyFill="1" applyBorder="1" applyAlignment="1">
      <alignment horizontal="center"/>
    </xf>
    <xf numFmtId="0" fontId="5" fillId="12" borderId="1" xfId="0" applyFont="1" applyFill="1" applyBorder="1" applyAlignment="1">
      <alignment horizontal="left"/>
    </xf>
    <xf numFmtId="0" fontId="5" fillId="13" borderId="1" xfId="0" applyFont="1" applyFill="1" applyBorder="1" applyAlignment="1">
      <alignment horizontal="center"/>
    </xf>
    <xf numFmtId="0" fontId="9" fillId="12" borderId="1" xfId="0" applyFont="1" applyFill="1" applyBorder="1" applyAlignment="1">
      <alignment horizontal="center"/>
    </xf>
    <xf numFmtId="164" fontId="3" fillId="12" borderId="1" xfId="2" applyNumberFormat="1" applyFont="1" applyFill="1" applyBorder="1" applyAlignment="1">
      <alignment horizontal="center" vertical="center"/>
    </xf>
    <xf numFmtId="0" fontId="3" fillId="12" borderId="1" xfId="2" applyFont="1" applyFill="1" applyBorder="1" applyAlignment="1">
      <alignment horizontal="center"/>
    </xf>
    <xf numFmtId="0" fontId="3" fillId="12" borderId="1" xfId="0" applyFont="1" applyFill="1" applyBorder="1" applyAlignment="1">
      <alignment horizontal="center" vertical="center"/>
    </xf>
    <xf numFmtId="0" fontId="5" fillId="12" borderId="1" xfId="0" applyFont="1" applyFill="1" applyBorder="1" applyAlignment="1">
      <alignment horizontal="center" vertical="center"/>
    </xf>
    <xf numFmtId="0" fontId="0" fillId="12" borderId="0" xfId="0" applyFill="1"/>
    <xf numFmtId="0" fontId="0" fillId="0" borderId="0" xfId="0" applyAlignment="1">
      <alignment wrapText="1"/>
    </xf>
    <xf numFmtId="0" fontId="3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3" fillId="0" borderId="1" xfId="0" applyFont="1" applyBorder="1" applyAlignment="1">
      <alignment horizontal="center" wrapText="1"/>
    </xf>
    <xf numFmtId="0" fontId="2" fillId="2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/>
    </xf>
    <xf numFmtId="0" fontId="3" fillId="0" borderId="28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 wrapText="1"/>
    </xf>
    <xf numFmtId="165" fontId="3" fillId="0" borderId="1" xfId="0" applyNumberFormat="1" applyFont="1" applyBorder="1" applyAlignment="1">
      <alignment horizontal="center" vertical="center" wrapText="1"/>
    </xf>
    <xf numFmtId="0" fontId="5" fillId="0" borderId="1" xfId="10" applyFont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2" borderId="1" xfId="2" applyNumberFormat="1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5" fillId="10" borderId="1" xfId="0" applyFont="1" applyFill="1" applyBorder="1" applyAlignment="1">
      <alignment horizontal="center"/>
    </xf>
    <xf numFmtId="0" fontId="5" fillId="0" borderId="0" xfId="0" applyFont="1"/>
    <xf numFmtId="0" fontId="27" fillId="14" borderId="1" xfId="0" applyFont="1" applyFill="1" applyBorder="1" applyAlignment="1">
      <alignment horizontal="center"/>
    </xf>
    <xf numFmtId="0" fontId="26" fillId="0" borderId="0" xfId="0" applyFont="1"/>
    <xf numFmtId="0" fontId="27" fillId="0" borderId="1" xfId="0" applyFont="1" applyBorder="1" applyAlignment="1">
      <alignment horizontal="center"/>
    </xf>
    <xf numFmtId="0" fontId="5" fillId="2" borderId="1" xfId="0" applyFont="1" applyFill="1" applyBorder="1" applyAlignment="1">
      <alignment horizontal="center" vertical="center" wrapText="1"/>
    </xf>
    <xf numFmtId="0" fontId="26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4" fillId="14" borderId="1" xfId="0" applyFont="1" applyFill="1" applyBorder="1" applyAlignment="1">
      <alignment horizontal="center"/>
    </xf>
    <xf numFmtId="0" fontId="23" fillId="0" borderId="1" xfId="0" applyFont="1" applyBorder="1"/>
    <xf numFmtId="0" fontId="28" fillId="14" borderId="1" xfId="0" applyFont="1" applyFill="1" applyBorder="1" applyAlignment="1">
      <alignment horizontal="left" vertical="center"/>
    </xf>
    <xf numFmtId="0" fontId="5" fillId="14" borderId="1" xfId="0" applyFont="1" applyFill="1" applyBorder="1" applyAlignment="1">
      <alignment horizontal="left" vertical="center"/>
    </xf>
    <xf numFmtId="0" fontId="2" fillId="14" borderId="1" xfId="0" applyFont="1" applyFill="1" applyBorder="1" applyAlignment="1">
      <alignment horizontal="left" vertical="center"/>
    </xf>
    <xf numFmtId="0" fontId="3" fillId="0" borderId="24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 wrapText="1"/>
    </xf>
    <xf numFmtId="0" fontId="29" fillId="15" borderId="33" xfId="0" applyFont="1" applyFill="1" applyBorder="1" applyAlignment="1">
      <alignment horizontal="center" vertical="center" wrapText="1"/>
    </xf>
    <xf numFmtId="0" fontId="30" fillId="0" borderId="34" xfId="0" applyFont="1" applyBorder="1" applyAlignment="1">
      <alignment horizontal="center"/>
    </xf>
    <xf numFmtId="0" fontId="30" fillId="0" borderId="35" xfId="0" applyFont="1" applyBorder="1" applyAlignment="1">
      <alignment horizontal="center"/>
    </xf>
    <xf numFmtId="0" fontId="30" fillId="14" borderId="34" xfId="0" applyFont="1" applyFill="1" applyBorder="1" applyAlignment="1">
      <alignment horizontal="center" vertical="center"/>
    </xf>
    <xf numFmtId="0" fontId="30" fillId="14" borderId="36" xfId="0" applyFont="1" applyFill="1" applyBorder="1" applyAlignment="1">
      <alignment horizontal="center" vertical="center"/>
    </xf>
    <xf numFmtId="0" fontId="31" fillId="15" borderId="38" xfId="0" applyFont="1" applyFill="1" applyBorder="1"/>
    <xf numFmtId="0" fontId="30" fillId="14" borderId="40" xfId="0" applyFont="1" applyFill="1" applyBorder="1"/>
    <xf numFmtId="0" fontId="30" fillId="0" borderId="41" xfId="0" applyFont="1" applyBorder="1" applyAlignment="1">
      <alignment horizontal="center"/>
    </xf>
    <xf numFmtId="0" fontId="30" fillId="14" borderId="41" xfId="0" applyFont="1" applyFill="1" applyBorder="1"/>
    <xf numFmtId="0" fontId="30" fillId="0" borderId="42" xfId="0" applyFont="1" applyBorder="1" applyAlignment="1">
      <alignment horizontal="center"/>
    </xf>
    <xf numFmtId="0" fontId="30" fillId="16" borderId="44" xfId="0" applyFont="1" applyFill="1" applyBorder="1"/>
    <xf numFmtId="0" fontId="32" fillId="16" borderId="44" xfId="0" applyFont="1" applyFill="1" applyBorder="1"/>
    <xf numFmtId="0" fontId="32" fillId="16" borderId="44" xfId="0" applyFont="1" applyFill="1" applyBorder="1" applyAlignment="1">
      <alignment horizontal="center"/>
    </xf>
    <xf numFmtId="0" fontId="30" fillId="17" borderId="44" xfId="0" applyFont="1" applyFill="1" applyBorder="1"/>
    <xf numFmtId="0" fontId="32" fillId="17" borderId="44" xfId="0" applyFont="1" applyFill="1" applyBorder="1"/>
    <xf numFmtId="0" fontId="31" fillId="17" borderId="44" xfId="0" applyFont="1" applyFill="1" applyBorder="1" applyAlignment="1">
      <alignment horizontal="center" vertical="center"/>
    </xf>
    <xf numFmtId="0" fontId="31" fillId="17" borderId="44" xfId="0" applyFont="1" applyFill="1" applyBorder="1" applyAlignment="1">
      <alignment horizontal="center"/>
    </xf>
    <xf numFmtId="0" fontId="30" fillId="15" borderId="44" xfId="0" applyFont="1" applyFill="1" applyBorder="1"/>
    <xf numFmtId="0" fontId="31" fillId="15" borderId="44" xfId="0" applyFont="1" applyFill="1" applyBorder="1"/>
    <xf numFmtId="0" fontId="32" fillId="15" borderId="44" xfId="0" applyFont="1" applyFill="1" applyBorder="1"/>
    <xf numFmtId="0" fontId="31" fillId="15" borderId="44" xfId="0" applyFont="1" applyFill="1" applyBorder="1" applyAlignment="1">
      <alignment horizontal="center"/>
    </xf>
    <xf numFmtId="0" fontId="31" fillId="18" borderId="44" xfId="0" applyFont="1" applyFill="1" applyBorder="1" applyAlignment="1">
      <alignment horizontal="center"/>
    </xf>
    <xf numFmtId="0" fontId="33" fillId="14" borderId="39" xfId="0" applyFont="1" applyFill="1" applyBorder="1" applyAlignment="1">
      <alignment horizontal="center"/>
    </xf>
    <xf numFmtId="0" fontId="34" fillId="14" borderId="1" xfId="0" applyFont="1" applyFill="1" applyBorder="1" applyAlignment="1">
      <alignment horizontal="left" vertical="center"/>
    </xf>
    <xf numFmtId="0" fontId="35" fillId="14" borderId="45" xfId="0" applyFont="1" applyFill="1" applyBorder="1"/>
    <xf numFmtId="0" fontId="37" fillId="16" borderId="39" xfId="0" applyFont="1" applyFill="1" applyBorder="1" applyAlignment="1">
      <alignment horizontal="center"/>
    </xf>
    <xf numFmtId="0" fontId="37" fillId="19" borderId="39" xfId="0" applyFont="1" applyFill="1" applyBorder="1" applyAlignment="1">
      <alignment horizontal="center"/>
    </xf>
    <xf numFmtId="2" fontId="37" fillId="19" borderId="39" xfId="0" applyNumberFormat="1" applyFont="1" applyFill="1" applyBorder="1" applyAlignment="1">
      <alignment horizontal="center"/>
    </xf>
    <xf numFmtId="1" fontId="35" fillId="20" borderId="39" xfId="0" applyNumberFormat="1" applyFont="1" applyFill="1" applyBorder="1" applyAlignment="1">
      <alignment horizontal="center" vertical="center" wrapText="1"/>
    </xf>
    <xf numFmtId="2" fontId="35" fillId="16" borderId="39" xfId="0" applyNumberFormat="1" applyFont="1" applyFill="1" applyBorder="1" applyAlignment="1">
      <alignment horizontal="center" vertical="center"/>
    </xf>
    <xf numFmtId="0" fontId="36" fillId="21" borderId="39" xfId="0" applyFont="1" applyFill="1" applyBorder="1" applyAlignment="1">
      <alignment horizontal="center"/>
    </xf>
    <xf numFmtId="2" fontId="35" fillId="17" borderId="39" xfId="0" applyNumberFormat="1" applyFont="1" applyFill="1" applyBorder="1" applyAlignment="1">
      <alignment horizontal="center"/>
    </xf>
    <xf numFmtId="0" fontId="35" fillId="21" borderId="39" xfId="0" applyFont="1" applyFill="1" applyBorder="1" applyAlignment="1">
      <alignment horizontal="center"/>
    </xf>
    <xf numFmtId="2" fontId="36" fillId="17" borderId="39" xfId="0" applyNumberFormat="1" applyFont="1" applyFill="1" applyBorder="1" applyAlignment="1">
      <alignment horizontal="center"/>
    </xf>
    <xf numFmtId="2" fontId="35" fillId="15" borderId="39" xfId="0" applyNumberFormat="1" applyFont="1" applyFill="1" applyBorder="1" applyAlignment="1">
      <alignment horizontal="center"/>
    </xf>
    <xf numFmtId="0" fontId="35" fillId="15" borderId="39" xfId="0" applyFont="1" applyFill="1" applyBorder="1" applyAlignment="1">
      <alignment horizontal="center"/>
    </xf>
    <xf numFmtId="0" fontId="36" fillId="15" borderId="39" xfId="0" applyFont="1" applyFill="1" applyBorder="1" applyAlignment="1">
      <alignment horizontal="center"/>
    </xf>
    <xf numFmtId="2" fontId="33" fillId="18" borderId="39" xfId="0" applyNumberFormat="1" applyFont="1" applyFill="1" applyBorder="1" applyAlignment="1">
      <alignment horizontal="center"/>
    </xf>
    <xf numFmtId="0" fontId="30" fillId="22" borderId="47" xfId="0" applyFont="1" applyFill="1" applyBorder="1"/>
    <xf numFmtId="0" fontId="30" fillId="22" borderId="48" xfId="0" applyFont="1" applyFill="1" applyBorder="1"/>
    <xf numFmtId="0" fontId="32" fillId="22" borderId="48" xfId="0" applyFont="1" applyFill="1" applyBorder="1"/>
    <xf numFmtId="0" fontId="32" fillId="22" borderId="48" xfId="0" applyFont="1" applyFill="1" applyBorder="1" applyAlignment="1">
      <alignment horizontal="center"/>
    </xf>
    <xf numFmtId="0" fontId="36" fillId="22" borderId="45" xfId="0" applyFont="1" applyFill="1" applyBorder="1" applyAlignment="1">
      <alignment horizontal="center"/>
    </xf>
    <xf numFmtId="0" fontId="36" fillId="23" borderId="45" xfId="0" applyFont="1" applyFill="1" applyBorder="1" applyAlignment="1">
      <alignment horizontal="center"/>
    </xf>
    <xf numFmtId="2" fontId="36" fillId="23" borderId="45" xfId="0" applyNumberFormat="1" applyFont="1" applyFill="1" applyBorder="1" applyAlignment="1">
      <alignment horizontal="center"/>
    </xf>
    <xf numFmtId="0" fontId="35" fillId="24" borderId="45" xfId="0" applyFont="1" applyFill="1" applyBorder="1" applyAlignment="1">
      <alignment horizontal="center" vertical="center" wrapText="1"/>
    </xf>
    <xf numFmtId="2" fontId="36" fillId="22" borderId="45" xfId="0" applyNumberFormat="1" applyFont="1" applyFill="1" applyBorder="1" applyAlignment="1">
      <alignment horizontal="center"/>
    </xf>
    <xf numFmtId="2" fontId="35" fillId="15" borderId="55" xfId="0" applyNumberFormat="1" applyFont="1" applyFill="1" applyBorder="1" applyAlignment="1">
      <alignment horizontal="center"/>
    </xf>
    <xf numFmtId="0" fontId="33" fillId="14" borderId="66" xfId="0" applyFont="1" applyFill="1" applyBorder="1" applyAlignment="1">
      <alignment horizontal="center"/>
    </xf>
    <xf numFmtId="0" fontId="34" fillId="14" borderId="2" xfId="0" applyFont="1" applyFill="1" applyBorder="1" applyAlignment="1">
      <alignment horizontal="left" vertical="center"/>
    </xf>
    <xf numFmtId="0" fontId="35" fillId="14" borderId="44" xfId="0" applyFont="1" applyFill="1" applyBorder="1"/>
    <xf numFmtId="0" fontId="36" fillId="22" borderId="44" xfId="0" applyFont="1" applyFill="1" applyBorder="1" applyAlignment="1">
      <alignment horizontal="center"/>
    </xf>
    <xf numFmtId="0" fontId="36" fillId="23" borderId="44" xfId="0" applyFont="1" applyFill="1" applyBorder="1" applyAlignment="1">
      <alignment horizontal="center"/>
    </xf>
    <xf numFmtId="0" fontId="35" fillId="24" borderId="44" xfId="0" applyFont="1" applyFill="1" applyBorder="1" applyAlignment="1">
      <alignment horizontal="center" vertical="center" wrapText="1"/>
    </xf>
    <xf numFmtId="2" fontId="36" fillId="22" borderId="44" xfId="0" applyNumberFormat="1" applyFont="1" applyFill="1" applyBorder="1" applyAlignment="1">
      <alignment horizontal="center"/>
    </xf>
    <xf numFmtId="0" fontId="37" fillId="19" borderId="55" xfId="0" applyFont="1" applyFill="1" applyBorder="1" applyAlignment="1">
      <alignment horizontal="center"/>
    </xf>
    <xf numFmtId="2" fontId="37" fillId="19" borderId="55" xfId="0" applyNumberFormat="1" applyFont="1" applyFill="1" applyBorder="1" applyAlignment="1">
      <alignment horizontal="center"/>
    </xf>
    <xf numFmtId="1" fontId="35" fillId="20" borderId="55" xfId="0" applyNumberFormat="1" applyFont="1" applyFill="1" applyBorder="1" applyAlignment="1">
      <alignment horizontal="center" vertical="center" wrapText="1"/>
    </xf>
    <xf numFmtId="2" fontId="35" fillId="16" borderId="55" xfId="0" applyNumberFormat="1" applyFont="1" applyFill="1" applyBorder="1" applyAlignment="1">
      <alignment horizontal="center" vertical="center"/>
    </xf>
    <xf numFmtId="0" fontId="36" fillId="21" borderId="55" xfId="0" applyFont="1" applyFill="1" applyBorder="1" applyAlignment="1">
      <alignment horizontal="center"/>
    </xf>
    <xf numFmtId="2" fontId="35" fillId="17" borderId="55" xfId="0" applyNumberFormat="1" applyFont="1" applyFill="1" applyBorder="1" applyAlignment="1">
      <alignment horizontal="center"/>
    </xf>
    <xf numFmtId="0" fontId="35" fillId="21" borderId="55" xfId="0" applyFont="1" applyFill="1" applyBorder="1" applyAlignment="1">
      <alignment horizontal="center"/>
    </xf>
    <xf numFmtId="2" fontId="36" fillId="17" borderId="55" xfId="0" applyNumberFormat="1" applyFont="1" applyFill="1" applyBorder="1" applyAlignment="1">
      <alignment horizontal="center"/>
    </xf>
    <xf numFmtId="0" fontId="35" fillId="15" borderId="55" xfId="0" applyFont="1" applyFill="1" applyBorder="1" applyAlignment="1">
      <alignment horizontal="center"/>
    </xf>
    <xf numFmtId="0" fontId="36" fillId="15" borderId="55" xfId="0" applyFont="1" applyFill="1" applyBorder="1" applyAlignment="1">
      <alignment horizontal="center"/>
    </xf>
    <xf numFmtId="2" fontId="33" fillId="18" borderId="55" xfId="0" applyNumberFormat="1" applyFont="1" applyFill="1" applyBorder="1" applyAlignment="1">
      <alignment horizontal="center"/>
    </xf>
    <xf numFmtId="164" fontId="3" fillId="2" borderId="2" xfId="2" applyNumberFormat="1" applyFont="1" applyFill="1" applyBorder="1" applyAlignment="1">
      <alignment horizontal="center" vertical="center"/>
    </xf>
    <xf numFmtId="2" fontId="36" fillId="23" borderId="67" xfId="0" applyNumberFormat="1" applyFont="1" applyFill="1" applyBorder="1" applyAlignment="1">
      <alignment horizontal="center"/>
    </xf>
    <xf numFmtId="0" fontId="37" fillId="16" borderId="69" xfId="0" applyFont="1" applyFill="1" applyBorder="1" applyAlignment="1">
      <alignment horizontal="center"/>
    </xf>
    <xf numFmtId="0" fontId="37" fillId="16" borderId="70" xfId="0" applyFont="1" applyFill="1" applyBorder="1" applyAlignment="1">
      <alignment horizontal="center"/>
    </xf>
    <xf numFmtId="0" fontId="35" fillId="24" borderId="1" xfId="0" applyFont="1" applyFill="1" applyBorder="1" applyAlignment="1">
      <alignment horizontal="center" vertical="center" wrapText="1"/>
    </xf>
    <xf numFmtId="2" fontId="36" fillId="22" borderId="1" xfId="0" applyNumberFormat="1" applyFont="1" applyFill="1" applyBorder="1" applyAlignment="1">
      <alignment horizontal="center"/>
    </xf>
    <xf numFmtId="0" fontId="35" fillId="14" borderId="44" xfId="0" applyFont="1" applyFill="1" applyBorder="1" applyAlignment="1">
      <alignment horizontal="left" vertical="top"/>
    </xf>
    <xf numFmtId="0" fontId="9" fillId="0" borderId="2" xfId="0" applyFont="1" applyBorder="1" applyAlignment="1">
      <alignment horizontal="center" vertical="center"/>
    </xf>
    <xf numFmtId="0" fontId="33" fillId="14" borderId="68" xfId="0" applyFont="1" applyFill="1" applyBorder="1" applyAlignment="1">
      <alignment horizontal="center"/>
    </xf>
    <xf numFmtId="0" fontId="37" fillId="16" borderId="55" xfId="0" applyFont="1" applyFill="1" applyBorder="1" applyAlignment="1">
      <alignment horizontal="center"/>
    </xf>
    <xf numFmtId="0" fontId="33" fillId="14" borderId="1" xfId="0" applyFont="1" applyFill="1" applyBorder="1" applyAlignment="1">
      <alignment horizontal="center"/>
    </xf>
    <xf numFmtId="0" fontId="35" fillId="14" borderId="1" xfId="0" applyFont="1" applyFill="1" applyBorder="1"/>
    <xf numFmtId="0" fontId="36" fillId="22" borderId="1" xfId="0" applyFont="1" applyFill="1" applyBorder="1" applyAlignment="1">
      <alignment horizontal="center"/>
    </xf>
    <xf numFmtId="0" fontId="36" fillId="23" borderId="1" xfId="0" applyFont="1" applyFill="1" applyBorder="1" applyAlignment="1">
      <alignment horizontal="center"/>
    </xf>
    <xf numFmtId="2" fontId="36" fillId="23" borderId="1" xfId="0" applyNumberFormat="1" applyFont="1" applyFill="1" applyBorder="1" applyAlignment="1">
      <alignment horizontal="center"/>
    </xf>
    <xf numFmtId="0" fontId="37" fillId="16" borderId="1" xfId="0" applyFont="1" applyFill="1" applyBorder="1" applyAlignment="1">
      <alignment horizontal="center"/>
    </xf>
    <xf numFmtId="0" fontId="37" fillId="19" borderId="1" xfId="0" applyFont="1" applyFill="1" applyBorder="1" applyAlignment="1">
      <alignment horizontal="center"/>
    </xf>
    <xf numFmtId="2" fontId="37" fillId="19" borderId="1" xfId="0" applyNumberFormat="1" applyFont="1" applyFill="1" applyBorder="1" applyAlignment="1">
      <alignment horizontal="center"/>
    </xf>
    <xf numFmtId="1" fontId="35" fillId="20" borderId="1" xfId="0" applyNumberFormat="1" applyFont="1" applyFill="1" applyBorder="1" applyAlignment="1">
      <alignment horizontal="center" vertical="center" wrapText="1"/>
    </xf>
    <xf numFmtId="2" fontId="35" fillId="16" borderId="1" xfId="0" applyNumberFormat="1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/>
    </xf>
    <xf numFmtId="2" fontId="35" fillId="17" borderId="1" xfId="0" applyNumberFormat="1" applyFont="1" applyFill="1" applyBorder="1" applyAlignment="1">
      <alignment horizontal="center"/>
    </xf>
    <xf numFmtId="0" fontId="35" fillId="21" borderId="1" xfId="0" applyFont="1" applyFill="1" applyBorder="1" applyAlignment="1">
      <alignment horizontal="center"/>
    </xf>
    <xf numFmtId="2" fontId="36" fillId="17" borderId="1" xfId="0" applyNumberFormat="1" applyFont="1" applyFill="1" applyBorder="1" applyAlignment="1">
      <alignment horizontal="center"/>
    </xf>
    <xf numFmtId="2" fontId="35" fillId="15" borderId="1" xfId="0" applyNumberFormat="1" applyFont="1" applyFill="1" applyBorder="1" applyAlignment="1">
      <alignment horizontal="center"/>
    </xf>
    <xf numFmtId="0" fontId="35" fillId="15" borderId="1" xfId="0" applyFont="1" applyFill="1" applyBorder="1" applyAlignment="1">
      <alignment horizontal="center"/>
    </xf>
    <xf numFmtId="0" fontId="36" fillId="15" borderId="1" xfId="0" applyFont="1" applyFill="1" applyBorder="1" applyAlignment="1">
      <alignment horizontal="center"/>
    </xf>
    <xf numFmtId="2" fontId="33" fillId="18" borderId="1" xfId="0" applyNumberFormat="1" applyFont="1" applyFill="1" applyBorder="1" applyAlignment="1">
      <alignment horizontal="center"/>
    </xf>
    <xf numFmtId="0" fontId="2" fillId="0" borderId="1" xfId="0" applyFont="1" applyBorder="1" applyAlignment="1">
      <alignment vertical="center"/>
    </xf>
    <xf numFmtId="0" fontId="2" fillId="14" borderId="2" xfId="0" applyFont="1" applyFill="1" applyBorder="1" applyAlignment="1">
      <alignment horizontal="left" vertical="center"/>
    </xf>
    <xf numFmtId="164" fontId="3" fillId="0" borderId="2" xfId="2" applyNumberFormat="1" applyFont="1" applyFill="1" applyBorder="1" applyAlignment="1">
      <alignment horizontal="center" vertical="center"/>
    </xf>
    <xf numFmtId="0" fontId="33" fillId="0" borderId="19" xfId="0" applyFont="1" applyBorder="1" applyAlignment="1">
      <alignment horizontal="center"/>
    </xf>
    <xf numFmtId="0" fontId="5" fillId="2" borderId="1" xfId="0" applyFont="1" applyFill="1" applyBorder="1" applyAlignment="1">
      <alignment horizontal="left"/>
    </xf>
    <xf numFmtId="0" fontId="9" fillId="2" borderId="2" xfId="0" applyFont="1" applyFill="1" applyBorder="1" applyAlignment="1">
      <alignment horizontal="center" vertical="center"/>
    </xf>
    <xf numFmtId="0" fontId="36" fillId="25" borderId="1" xfId="0" applyFont="1" applyFill="1" applyBorder="1" applyAlignment="1">
      <alignment horizontal="center"/>
    </xf>
    <xf numFmtId="0" fontId="36" fillId="26" borderId="1" xfId="0" applyFont="1" applyFill="1" applyBorder="1" applyAlignment="1">
      <alignment horizontal="center"/>
    </xf>
    <xf numFmtId="2" fontId="36" fillId="26" borderId="1" xfId="0" applyNumberFormat="1" applyFont="1" applyFill="1" applyBorder="1" applyAlignment="1">
      <alignment horizontal="center"/>
    </xf>
    <xf numFmtId="0" fontId="35" fillId="14" borderId="1" xfId="0" applyFont="1" applyFill="1" applyBorder="1" applyAlignment="1">
      <alignment horizontal="center" vertical="center" wrapText="1"/>
    </xf>
    <xf numFmtId="2" fontId="36" fillId="25" borderId="1" xfId="0" applyNumberFormat="1" applyFont="1" applyFill="1" applyBorder="1" applyAlignment="1">
      <alignment horizontal="center"/>
    </xf>
    <xf numFmtId="0" fontId="37" fillId="27" borderId="1" xfId="0" applyFont="1" applyFill="1" applyBorder="1" applyAlignment="1">
      <alignment horizontal="center"/>
    </xf>
    <xf numFmtId="0" fontId="37" fillId="28" borderId="1" xfId="0" applyFont="1" applyFill="1" applyBorder="1" applyAlignment="1">
      <alignment horizontal="center"/>
    </xf>
    <xf numFmtId="2" fontId="37" fillId="28" borderId="1" xfId="0" applyNumberFormat="1" applyFont="1" applyFill="1" applyBorder="1" applyAlignment="1">
      <alignment horizontal="center"/>
    </xf>
    <xf numFmtId="1" fontId="35" fillId="29" borderId="1" xfId="0" applyNumberFormat="1" applyFont="1" applyFill="1" applyBorder="1" applyAlignment="1">
      <alignment horizontal="center" vertical="center" wrapText="1"/>
    </xf>
    <xf numFmtId="2" fontId="35" fillId="27" borderId="1" xfId="0" applyNumberFormat="1" applyFont="1" applyFill="1" applyBorder="1" applyAlignment="1">
      <alignment horizontal="center" vertical="center"/>
    </xf>
    <xf numFmtId="0" fontId="36" fillId="30" borderId="1" xfId="0" applyFont="1" applyFill="1" applyBorder="1" applyAlignment="1">
      <alignment horizontal="center"/>
    </xf>
    <xf numFmtId="2" fontId="35" fillId="30" borderId="1" xfId="0" applyNumberFormat="1" applyFont="1" applyFill="1" applyBorder="1" applyAlignment="1">
      <alignment horizontal="center"/>
    </xf>
    <xf numFmtId="0" fontId="35" fillId="30" borderId="1" xfId="0" applyFont="1" applyFill="1" applyBorder="1" applyAlignment="1">
      <alignment horizontal="center"/>
    </xf>
    <xf numFmtId="2" fontId="36" fillId="30" borderId="1" xfId="0" applyNumberFormat="1" applyFont="1" applyFill="1" applyBorder="1" applyAlignment="1">
      <alignment horizontal="center"/>
    </xf>
    <xf numFmtId="2" fontId="35" fillId="31" borderId="1" xfId="0" applyNumberFormat="1" applyFont="1" applyFill="1" applyBorder="1" applyAlignment="1">
      <alignment horizontal="center"/>
    </xf>
    <xf numFmtId="0" fontId="35" fillId="31" borderId="1" xfId="0" applyFont="1" applyFill="1" applyBorder="1" applyAlignment="1">
      <alignment horizontal="center"/>
    </xf>
    <xf numFmtId="0" fontId="36" fillId="31" borderId="1" xfId="0" applyFont="1" applyFill="1" applyBorder="1" applyAlignment="1">
      <alignment horizontal="center"/>
    </xf>
    <xf numFmtId="2" fontId="33" fillId="32" borderId="1" xfId="0" applyNumberFormat="1" applyFont="1" applyFill="1" applyBorder="1" applyAlignment="1">
      <alignment horizontal="center"/>
    </xf>
    <xf numFmtId="0" fontId="35" fillId="14" borderId="19" xfId="0" applyFont="1" applyFill="1" applyBorder="1"/>
    <xf numFmtId="0" fontId="36" fillId="23" borderId="19" xfId="0" applyFont="1" applyFill="1" applyBorder="1" applyAlignment="1">
      <alignment horizontal="center"/>
    </xf>
    <xf numFmtId="2" fontId="36" fillId="23" borderId="19" xfId="0" applyNumberFormat="1" applyFont="1" applyFill="1" applyBorder="1" applyAlignment="1">
      <alignment horizontal="center"/>
    </xf>
    <xf numFmtId="0" fontId="37" fillId="19" borderId="19" xfId="0" applyFont="1" applyFill="1" applyBorder="1" applyAlignment="1">
      <alignment horizontal="center"/>
    </xf>
    <xf numFmtId="0" fontId="35" fillId="24" borderId="19" xfId="0" applyFont="1" applyFill="1" applyBorder="1" applyAlignment="1">
      <alignment horizontal="center" vertical="center" wrapText="1"/>
    </xf>
    <xf numFmtId="2" fontId="36" fillId="22" borderId="19" xfId="0" applyNumberFormat="1" applyFont="1" applyFill="1" applyBorder="1" applyAlignment="1">
      <alignment horizontal="center"/>
    </xf>
    <xf numFmtId="1" fontId="35" fillId="20" borderId="19" xfId="0" applyNumberFormat="1" applyFont="1" applyFill="1" applyBorder="1" applyAlignment="1">
      <alignment horizontal="center" vertical="center" wrapText="1"/>
    </xf>
    <xf numFmtId="0" fontId="36" fillId="21" borderId="19" xfId="0" applyFont="1" applyFill="1" applyBorder="1" applyAlignment="1">
      <alignment horizontal="center"/>
    </xf>
    <xf numFmtId="2" fontId="35" fillId="17" borderId="19" xfId="0" applyNumberFormat="1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3" fillId="33" borderId="1" xfId="0" applyFont="1" applyFill="1" applyBorder="1" applyAlignment="1">
      <alignment horizontal="left" vertical="center"/>
    </xf>
    <xf numFmtId="164" fontId="3" fillId="10" borderId="2" xfId="2" applyNumberFormat="1" applyFont="1" applyFill="1" applyBorder="1" applyAlignment="1">
      <alignment horizontal="center" vertical="center"/>
    </xf>
    <xf numFmtId="0" fontId="3" fillId="10" borderId="1" xfId="2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 vertical="center"/>
    </xf>
    <xf numFmtId="0" fontId="39" fillId="10" borderId="1" xfId="0" applyFont="1" applyFill="1" applyBorder="1"/>
    <xf numFmtId="0" fontId="3" fillId="10" borderId="1" xfId="0" applyFont="1" applyFill="1" applyBorder="1" applyAlignment="1">
      <alignment horizontal="center" vertical="center" wrapText="1"/>
    </xf>
    <xf numFmtId="2" fontId="35" fillId="15" borderId="55" xfId="0" applyNumberFormat="1" applyFont="1" applyFill="1" applyBorder="1" applyAlignment="1">
      <alignment horizontal="center" vertical="center"/>
    </xf>
    <xf numFmtId="2" fontId="35" fillId="15" borderId="44" xfId="0" applyNumberFormat="1" applyFont="1" applyFill="1" applyBorder="1" applyAlignment="1">
      <alignment horizontal="center" vertical="center"/>
    </xf>
    <xf numFmtId="2" fontId="35" fillId="15" borderId="55" xfId="0" applyNumberFormat="1" applyFont="1" applyFill="1" applyBorder="1" applyAlignment="1">
      <alignment horizontal="center"/>
    </xf>
    <xf numFmtId="2" fontId="35" fillId="15" borderId="44" xfId="0" applyNumberFormat="1" applyFont="1" applyFill="1" applyBorder="1" applyAlignment="1">
      <alignment horizontal="center"/>
    </xf>
    <xf numFmtId="2" fontId="33" fillId="18" borderId="55" xfId="0" applyNumberFormat="1" applyFont="1" applyFill="1" applyBorder="1" applyAlignment="1">
      <alignment horizontal="center" vertical="center"/>
    </xf>
    <xf numFmtId="2" fontId="33" fillId="18" borderId="44" xfId="0" applyNumberFormat="1" applyFont="1" applyFill="1" applyBorder="1" applyAlignment="1">
      <alignment horizontal="center" vertical="center"/>
    </xf>
    <xf numFmtId="2" fontId="36" fillId="17" borderId="55" xfId="0" applyNumberFormat="1" applyFont="1" applyFill="1" applyBorder="1" applyAlignment="1">
      <alignment horizontal="center" vertical="center"/>
    </xf>
    <xf numFmtId="2" fontId="36" fillId="17" borderId="44" xfId="0" applyNumberFormat="1" applyFont="1" applyFill="1" applyBorder="1" applyAlignment="1">
      <alignment horizontal="center" vertical="center"/>
    </xf>
    <xf numFmtId="0" fontId="35" fillId="15" borderId="55" xfId="0" applyFont="1" applyFill="1" applyBorder="1" applyAlignment="1">
      <alignment horizontal="center" vertical="center"/>
    </xf>
    <xf numFmtId="0" fontId="35" fillId="15" borderId="44" xfId="0" applyFont="1" applyFill="1" applyBorder="1" applyAlignment="1">
      <alignment horizontal="center" vertical="center"/>
    </xf>
    <xf numFmtId="0" fontId="36" fillId="15" borderId="55" xfId="0" applyFont="1" applyFill="1" applyBorder="1" applyAlignment="1">
      <alignment horizontal="center" vertical="center"/>
    </xf>
    <xf numFmtId="0" fontId="36" fillId="15" borderId="44" xfId="0" applyFont="1" applyFill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164" fontId="3" fillId="2" borderId="2" xfId="2" applyNumberFormat="1" applyFont="1" applyFill="1" applyBorder="1" applyAlignment="1">
      <alignment horizontal="center" vertical="center"/>
    </xf>
    <xf numFmtId="164" fontId="3" fillId="2" borderId="5" xfId="2" applyNumberFormat="1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0" borderId="64" xfId="0" applyFont="1" applyBorder="1" applyAlignment="1">
      <alignment horizontal="center" vertical="center"/>
    </xf>
    <xf numFmtId="0" fontId="5" fillId="0" borderId="65" xfId="0" applyFont="1" applyBorder="1" applyAlignment="1">
      <alignment horizontal="center" vertical="center"/>
    </xf>
    <xf numFmtId="0" fontId="34" fillId="14" borderId="1" xfId="0" applyFont="1" applyFill="1" applyBorder="1" applyAlignment="1">
      <alignment horizontal="center" vertical="center"/>
    </xf>
    <xf numFmtId="0" fontId="34" fillId="14" borderId="2" xfId="0" applyFont="1" applyFill="1" applyBorder="1" applyAlignment="1">
      <alignment horizontal="center" vertical="center"/>
    </xf>
    <xf numFmtId="0" fontId="35" fillId="14" borderId="2" xfId="0" applyFont="1" applyFill="1" applyBorder="1" applyAlignment="1">
      <alignment horizontal="center" vertical="center"/>
    </xf>
    <xf numFmtId="0" fontId="35" fillId="14" borderId="19" xfId="0" applyFont="1" applyFill="1" applyBorder="1" applyAlignment="1">
      <alignment horizontal="center" vertical="center"/>
    </xf>
    <xf numFmtId="2" fontId="35" fillId="15" borderId="45" xfId="0" applyNumberFormat="1" applyFont="1" applyFill="1" applyBorder="1" applyAlignment="1">
      <alignment horizontal="center" vertical="center"/>
    </xf>
    <xf numFmtId="2" fontId="35" fillId="15" borderId="45" xfId="0" applyNumberFormat="1" applyFont="1" applyFill="1" applyBorder="1" applyAlignment="1">
      <alignment horizontal="center"/>
    </xf>
    <xf numFmtId="2" fontId="33" fillId="18" borderId="45" xfId="0" applyNumberFormat="1" applyFont="1" applyFill="1" applyBorder="1" applyAlignment="1">
      <alignment horizontal="center" vertical="center"/>
    </xf>
    <xf numFmtId="2" fontId="36" fillId="17" borderId="45" xfId="0" applyNumberFormat="1" applyFont="1" applyFill="1" applyBorder="1" applyAlignment="1">
      <alignment horizontal="center" vertical="center"/>
    </xf>
    <xf numFmtId="0" fontId="35" fillId="15" borderId="45" xfId="0" applyFont="1" applyFill="1" applyBorder="1" applyAlignment="1">
      <alignment horizontal="center" vertical="center"/>
    </xf>
    <xf numFmtId="0" fontId="36" fillId="15" borderId="45" xfId="0" applyFont="1" applyFill="1" applyBorder="1" applyAlignment="1">
      <alignment horizontal="center" vertical="center"/>
    </xf>
    <xf numFmtId="0" fontId="3" fillId="2" borderId="2" xfId="2" applyFont="1" applyFill="1" applyBorder="1" applyAlignment="1">
      <alignment horizontal="center" vertical="center"/>
    </xf>
    <xf numFmtId="0" fontId="3" fillId="2" borderId="5" xfId="2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6" fillId="21" borderId="55" xfId="0" applyFont="1" applyFill="1" applyBorder="1" applyAlignment="1">
      <alignment horizontal="center" vertical="center"/>
    </xf>
    <xf numFmtId="0" fontId="36" fillId="21" borderId="44" xfId="0" applyFont="1" applyFill="1" applyBorder="1" applyAlignment="1">
      <alignment horizontal="center" vertical="center"/>
    </xf>
    <xf numFmtId="2" fontId="35" fillId="17" borderId="55" xfId="0" applyNumberFormat="1" applyFont="1" applyFill="1" applyBorder="1" applyAlignment="1">
      <alignment horizontal="center" vertical="center"/>
    </xf>
    <xf numFmtId="2" fontId="35" fillId="17" borderId="44" xfId="0" applyNumberFormat="1" applyFont="1" applyFill="1" applyBorder="1" applyAlignment="1">
      <alignment horizontal="center" vertical="center"/>
    </xf>
    <xf numFmtId="0" fontId="35" fillId="21" borderId="55" xfId="0" applyFont="1" applyFill="1" applyBorder="1" applyAlignment="1">
      <alignment horizontal="center" vertical="center"/>
    </xf>
    <xf numFmtId="0" fontId="35" fillId="21" borderId="44" xfId="0" applyFont="1" applyFill="1" applyBorder="1" applyAlignment="1">
      <alignment horizontal="center" vertical="center"/>
    </xf>
    <xf numFmtId="0" fontId="34" fillId="14" borderId="19" xfId="0" applyFont="1" applyFill="1" applyBorder="1" applyAlignment="1">
      <alignment horizontal="center" vertical="center"/>
    </xf>
    <xf numFmtId="0" fontId="36" fillId="22" borderId="55" xfId="0" applyFont="1" applyFill="1" applyBorder="1" applyAlignment="1">
      <alignment horizontal="center" vertical="center"/>
    </xf>
    <xf numFmtId="0" fontId="36" fillId="22" borderId="44" xfId="0" applyFont="1" applyFill="1" applyBorder="1" applyAlignment="1">
      <alignment horizontal="center" vertical="center"/>
    </xf>
    <xf numFmtId="0" fontId="36" fillId="23" borderId="55" xfId="0" applyFont="1" applyFill="1" applyBorder="1" applyAlignment="1">
      <alignment horizontal="center" vertical="center"/>
    </xf>
    <xf numFmtId="0" fontId="36" fillId="23" borderId="44" xfId="0" applyFont="1" applyFill="1" applyBorder="1" applyAlignment="1">
      <alignment horizontal="center" vertical="center"/>
    </xf>
    <xf numFmtId="2" fontId="36" fillId="23" borderId="68" xfId="0" applyNumberFormat="1" applyFont="1" applyFill="1" applyBorder="1" applyAlignment="1">
      <alignment horizontal="center" vertical="center"/>
    </xf>
    <xf numFmtId="2" fontId="36" fillId="23" borderId="44" xfId="0" applyNumberFormat="1" applyFont="1" applyFill="1" applyBorder="1" applyAlignment="1">
      <alignment horizontal="center" vertical="center"/>
    </xf>
    <xf numFmtId="0" fontId="2" fillId="0" borderId="49" xfId="0" applyFont="1" applyBorder="1" applyAlignment="1">
      <alignment horizontal="center" vertical="center"/>
    </xf>
    <xf numFmtId="0" fontId="2" fillId="0" borderId="50" xfId="0" applyFont="1" applyBorder="1" applyAlignment="1">
      <alignment horizontal="center" vertical="center"/>
    </xf>
    <xf numFmtId="0" fontId="34" fillId="14" borderId="51" xfId="0" applyFont="1" applyFill="1" applyBorder="1" applyAlignment="1">
      <alignment horizontal="center" vertical="center"/>
    </xf>
    <xf numFmtId="0" fontId="34" fillId="14" borderId="5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35" fillId="14" borderId="53" xfId="0" applyFont="1" applyFill="1" applyBorder="1" applyAlignment="1">
      <alignment horizontal="left" vertical="center"/>
    </xf>
    <xf numFmtId="0" fontId="35" fillId="14" borderId="54" xfId="0" applyFont="1" applyFill="1" applyBorder="1" applyAlignment="1">
      <alignment horizontal="left" vertical="center"/>
    </xf>
    <xf numFmtId="0" fontId="36" fillId="21" borderId="45" xfId="0" applyFont="1" applyFill="1" applyBorder="1" applyAlignment="1">
      <alignment horizontal="center" vertical="center"/>
    </xf>
    <xf numFmtId="2" fontId="35" fillId="17" borderId="45" xfId="0" applyNumberFormat="1" applyFont="1" applyFill="1" applyBorder="1" applyAlignment="1">
      <alignment horizontal="center" vertical="center"/>
    </xf>
    <xf numFmtId="0" fontId="35" fillId="21" borderId="45" xfId="0" applyFont="1" applyFill="1" applyBorder="1" applyAlignment="1">
      <alignment horizontal="center" vertical="center"/>
    </xf>
    <xf numFmtId="0" fontId="34" fillId="14" borderId="49" xfId="0" applyFont="1" applyFill="1" applyBorder="1" applyAlignment="1">
      <alignment horizontal="center" vertical="center"/>
    </xf>
    <xf numFmtId="0" fontId="34" fillId="14" borderId="50" xfId="0" applyFont="1" applyFill="1" applyBorder="1" applyAlignment="1">
      <alignment horizontal="center" vertical="center"/>
    </xf>
    <xf numFmtId="0" fontId="35" fillId="14" borderId="55" xfId="0" applyFont="1" applyFill="1" applyBorder="1" applyAlignment="1">
      <alignment horizontal="left" vertical="center"/>
    </xf>
    <xf numFmtId="0" fontId="35" fillId="14" borderId="45" xfId="0" applyFont="1" applyFill="1" applyBorder="1" applyAlignment="1">
      <alignment horizontal="left" vertical="center"/>
    </xf>
    <xf numFmtId="0" fontId="36" fillId="22" borderId="45" xfId="0" applyFont="1" applyFill="1" applyBorder="1" applyAlignment="1">
      <alignment horizontal="center" vertical="center"/>
    </xf>
    <xf numFmtId="0" fontId="36" fillId="23" borderId="45" xfId="0" applyFont="1" applyFill="1" applyBorder="1" applyAlignment="1">
      <alignment horizontal="center" vertical="center"/>
    </xf>
    <xf numFmtId="2" fontId="36" fillId="23" borderId="55" xfId="0" applyNumberFormat="1" applyFont="1" applyFill="1" applyBorder="1" applyAlignment="1">
      <alignment horizontal="center" vertical="center"/>
    </xf>
    <xf numFmtId="2" fontId="36" fillId="23" borderId="45" xfId="0" applyNumberFormat="1" applyFont="1" applyFill="1" applyBorder="1" applyAlignment="1">
      <alignment horizontal="center" vertical="center"/>
    </xf>
    <xf numFmtId="0" fontId="38" fillId="15" borderId="37" xfId="0" applyFont="1" applyFill="1" applyBorder="1" applyAlignment="1">
      <alignment horizontal="center" vertical="center"/>
    </xf>
    <xf numFmtId="0" fontId="38" fillId="15" borderId="38" xfId="0" applyFont="1" applyFill="1" applyBorder="1" applyAlignment="1">
      <alignment horizontal="center" vertical="center"/>
    </xf>
    <xf numFmtId="0" fontId="38" fillId="15" borderId="36" xfId="0" applyFont="1" applyFill="1" applyBorder="1" applyAlignment="1">
      <alignment horizontal="center" vertical="center"/>
    </xf>
    <xf numFmtId="0" fontId="38" fillId="15" borderId="46" xfId="0" applyFont="1" applyFill="1" applyBorder="1" applyAlignment="1">
      <alignment horizontal="center"/>
    </xf>
    <xf numFmtId="0" fontId="38" fillId="15" borderId="0" xfId="0" applyFont="1" applyFill="1" applyAlignment="1">
      <alignment horizontal="center"/>
    </xf>
    <xf numFmtId="0" fontId="38" fillId="15" borderId="43" xfId="0" applyFont="1" applyFill="1" applyBorder="1" applyAlignment="1">
      <alignment horizontal="center"/>
    </xf>
    <xf numFmtId="164" fontId="3" fillId="0" borderId="2" xfId="2" applyNumberFormat="1" applyFont="1" applyFill="1" applyBorder="1" applyAlignment="1">
      <alignment horizontal="center" vertical="center"/>
    </xf>
    <xf numFmtId="164" fontId="3" fillId="0" borderId="5" xfId="2" applyNumberFormat="1" applyFont="1" applyFill="1" applyBorder="1" applyAlignment="1">
      <alignment horizontal="center" vertical="center"/>
    </xf>
    <xf numFmtId="0" fontId="3" fillId="0" borderId="2" xfId="2" applyFont="1" applyFill="1" applyBorder="1" applyAlignment="1">
      <alignment horizontal="center" vertical="center"/>
    </xf>
    <xf numFmtId="0" fontId="3" fillId="0" borderId="5" xfId="2" applyFont="1" applyFill="1" applyBorder="1" applyAlignment="1">
      <alignment horizontal="center" vertical="center"/>
    </xf>
    <xf numFmtId="0" fontId="38" fillId="22" borderId="37" xfId="0" applyFont="1" applyFill="1" applyBorder="1" applyAlignment="1">
      <alignment horizontal="center" vertical="center"/>
    </xf>
    <xf numFmtId="0" fontId="38" fillId="22" borderId="38" xfId="0" applyFont="1" applyFill="1" applyBorder="1" applyAlignment="1">
      <alignment horizontal="center" vertical="center"/>
    </xf>
    <xf numFmtId="0" fontId="38" fillId="22" borderId="36" xfId="0" applyFont="1" applyFill="1" applyBorder="1" applyAlignment="1">
      <alignment horizontal="center" vertical="center"/>
    </xf>
    <xf numFmtId="0" fontId="38" fillId="16" borderId="37" xfId="0" applyFont="1" applyFill="1" applyBorder="1" applyAlignment="1">
      <alignment horizontal="center" vertical="center"/>
    </xf>
    <xf numFmtId="0" fontId="38" fillId="16" borderId="38" xfId="0" applyFont="1" applyFill="1" applyBorder="1" applyAlignment="1">
      <alignment horizontal="center" vertical="center"/>
    </xf>
    <xf numFmtId="0" fontId="38" fillId="16" borderId="36" xfId="0" applyFont="1" applyFill="1" applyBorder="1" applyAlignment="1">
      <alignment horizontal="center" vertical="center"/>
    </xf>
    <xf numFmtId="0" fontId="38" fillId="17" borderId="37" xfId="0" applyFont="1" applyFill="1" applyBorder="1" applyAlignment="1">
      <alignment horizontal="center"/>
    </xf>
    <xf numFmtId="0" fontId="38" fillId="17" borderId="36" xfId="0" applyFont="1" applyFill="1" applyBorder="1" applyAlignment="1">
      <alignment horizontal="center"/>
    </xf>
    <xf numFmtId="0" fontId="38" fillId="17" borderId="37" xfId="0" applyFont="1" applyFill="1" applyBorder="1" applyAlignment="1">
      <alignment horizontal="center" vertical="center"/>
    </xf>
    <xf numFmtId="0" fontId="38" fillId="17" borderId="36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3" fillId="0" borderId="24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 wrapText="1"/>
    </xf>
    <xf numFmtId="0" fontId="5" fillId="2" borderId="58" xfId="0" applyFont="1" applyFill="1" applyBorder="1" applyAlignment="1">
      <alignment horizontal="center" vertical="center"/>
    </xf>
    <xf numFmtId="0" fontId="5" fillId="2" borderId="61" xfId="0" applyFont="1" applyFill="1" applyBorder="1" applyAlignment="1">
      <alignment horizontal="center" vertical="center"/>
    </xf>
    <xf numFmtId="0" fontId="3" fillId="2" borderId="56" xfId="2" applyFont="1" applyFill="1" applyBorder="1" applyAlignment="1">
      <alignment horizontal="center" vertical="center"/>
    </xf>
    <xf numFmtId="0" fontId="3" fillId="2" borderId="60" xfId="2" applyFont="1" applyFill="1" applyBorder="1" applyAlignment="1">
      <alignment horizontal="center" vertical="center"/>
    </xf>
    <xf numFmtId="0" fontId="5" fillId="2" borderId="62" xfId="0" applyFont="1" applyFill="1" applyBorder="1" applyAlignment="1">
      <alignment horizontal="center" vertical="center"/>
    </xf>
    <xf numFmtId="0" fontId="5" fillId="2" borderId="63" xfId="0" applyFont="1" applyFill="1" applyBorder="1" applyAlignment="1">
      <alignment horizontal="center" vertical="center"/>
    </xf>
    <xf numFmtId="0" fontId="3" fillId="2" borderId="58" xfId="0" applyFont="1" applyFill="1" applyBorder="1" applyAlignment="1">
      <alignment horizontal="center" vertical="center"/>
    </xf>
    <xf numFmtId="0" fontId="3" fillId="2" borderId="61" xfId="0" applyFont="1" applyFill="1" applyBorder="1" applyAlignment="1">
      <alignment horizontal="center" vertical="center"/>
    </xf>
    <xf numFmtId="0" fontId="5" fillId="2" borderId="56" xfId="0" applyFont="1" applyFill="1" applyBorder="1" applyAlignment="1">
      <alignment horizontal="center" vertical="center"/>
    </xf>
    <xf numFmtId="0" fontId="5" fillId="2" borderId="57" xfId="0" applyFont="1" applyFill="1" applyBorder="1" applyAlignment="1">
      <alignment horizontal="center" vertical="center"/>
    </xf>
    <xf numFmtId="0" fontId="5" fillId="2" borderId="59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164" fontId="3" fillId="2" borderId="56" xfId="2" applyNumberFormat="1" applyFont="1" applyFill="1" applyBorder="1" applyAlignment="1">
      <alignment horizontal="center" vertical="center"/>
    </xf>
    <xf numFmtId="164" fontId="3" fillId="2" borderId="60" xfId="2" applyNumberFormat="1" applyFont="1" applyFill="1" applyBorder="1" applyAlignment="1">
      <alignment horizontal="center" vertical="center"/>
    </xf>
    <xf numFmtId="0" fontId="2" fillId="14" borderId="2" xfId="0" applyFont="1" applyFill="1" applyBorder="1" applyAlignment="1">
      <alignment horizontal="center" vertical="center"/>
    </xf>
    <xf numFmtId="0" fontId="2" fillId="14" borderId="5" xfId="0" applyFont="1" applyFill="1" applyBorder="1" applyAlignment="1">
      <alignment horizontal="center" vertical="center"/>
    </xf>
  </cellXfs>
  <cellStyles count="12">
    <cellStyle name="Hyperlink 2" xfId="8" xr:uid="{00000000-0005-0000-0000-000000000000}"/>
    <cellStyle name="Lien hypertexte 2" xfId="2" xr:uid="{00000000-0005-0000-0000-000001000000}"/>
    <cellStyle name="Normal" xfId="0" builtinId="0"/>
    <cellStyle name="Normal 2" xfId="1" xr:uid="{00000000-0005-0000-0000-000003000000}"/>
    <cellStyle name="Normal 2 2" xfId="7" xr:uid="{00000000-0005-0000-0000-000004000000}"/>
    <cellStyle name="Normal 3" xfId="4" xr:uid="{00000000-0005-0000-0000-000005000000}"/>
    <cellStyle name="Normal 4" xfId="5" xr:uid="{00000000-0005-0000-0000-000006000000}"/>
    <cellStyle name="Normal 5" xfId="6" xr:uid="{00000000-0005-0000-0000-000007000000}"/>
    <cellStyle name="Normal 6" xfId="9" xr:uid="{00000000-0005-0000-0000-000008000000}"/>
    <cellStyle name="Normal 7" xfId="10" xr:uid="{00000000-0005-0000-0000-000009000000}"/>
    <cellStyle name="Normal 8" xfId="11" xr:uid="{00000000-0005-0000-0000-00000A000000}"/>
    <cellStyle name="Normal 9" xfId="3" xr:uid="{00000000-0005-0000-0000-00000B000000}"/>
  </cellStyles>
  <dxfs count="252"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ill>
        <patternFill>
          <bgColor theme="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ill>
        <patternFill patternType="solid">
          <fgColor rgb="FFFDE9D9"/>
          <bgColor rgb="FFFDE9D9"/>
        </patternFill>
      </fill>
    </dxf>
    <dxf>
      <fill>
        <patternFill patternType="solid">
          <fgColor rgb="FFFDE9D9"/>
          <bgColor rgb="FFFDE9D9"/>
        </patternFill>
      </fill>
    </dxf>
    <dxf>
      <fill>
        <patternFill patternType="solid">
          <fgColor rgb="FFFDE9D9"/>
          <bgColor rgb="FFFDE9D9"/>
        </patternFill>
      </fill>
    </dxf>
    <dxf>
      <fill>
        <patternFill patternType="solid">
          <fgColor rgb="FFFDE9D9"/>
          <bgColor rgb="FFFDE9D9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 patternType="solid">
          <fgColor rgb="FFFDE9D9"/>
          <bgColor rgb="FFFDE9D9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 patternType="solid">
          <fgColor rgb="FFFDE9D9"/>
          <bgColor rgb="FFFDE9D9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 patternType="solid">
          <fgColor rgb="FFFDE9D9"/>
          <bgColor rgb="FFFDE9D9"/>
        </patternFill>
      </fill>
    </dxf>
    <dxf>
      <fill>
        <patternFill patternType="solid">
          <fgColor rgb="FFFDE9D9"/>
          <bgColor rgb="FFFDE9D9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fmlaLink="#REF!" lockText="1" noThreeD="1"/>
</file>

<file path=xl/ctrlProps/ctrlProp2.xml><?xml version="1.0" encoding="utf-8"?>
<formControlPr xmlns="http://schemas.microsoft.com/office/spreadsheetml/2009/9/main" objectType="CheckBox" fmlaLink="#REF!" lockText="1" noThreeD="1"/>
</file>

<file path=xl/ctrlProps/ctrlProp3.xml><?xml version="1.0" encoding="utf-8"?>
<formControlPr xmlns="http://schemas.microsoft.com/office/spreadsheetml/2009/9/main" objectType="CheckBox" fmlaLink="#REF!" lockText="1" noThreeD="1"/>
</file>

<file path=xl/ctrlProps/ctrlProp4.xml><?xml version="1.0" encoding="utf-8"?>
<formControlPr xmlns="http://schemas.microsoft.com/office/spreadsheetml/2009/9/main" objectType="CheckBox" fmlaLink="#REF!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</xdr:row>
          <xdr:rowOff>0</xdr:rowOff>
        </xdr:from>
        <xdr:to>
          <xdr:col>5</xdr:col>
          <xdr:colOff>0</xdr:colOff>
          <xdr:row>3</xdr:row>
          <xdr:rowOff>152400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</xdr:row>
          <xdr:rowOff>0</xdr:rowOff>
        </xdr:from>
        <xdr:to>
          <xdr:col>5</xdr:col>
          <xdr:colOff>0</xdr:colOff>
          <xdr:row>4</xdr:row>
          <xdr:rowOff>152400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</xdr:row>
          <xdr:rowOff>0</xdr:rowOff>
        </xdr:from>
        <xdr:to>
          <xdr:col>5</xdr:col>
          <xdr:colOff>0</xdr:colOff>
          <xdr:row>5</xdr:row>
          <xdr:rowOff>152400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</xdr:row>
          <xdr:rowOff>0</xdr:rowOff>
        </xdr:from>
        <xdr:to>
          <xdr:col>5</xdr:col>
          <xdr:colOff>0</xdr:colOff>
          <xdr:row>6</xdr:row>
          <xdr:rowOff>152400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ORDEMENSEMENT\Desktop\abdelmajid\TAB%20SP2024.xlsx" TargetMode="External"/><Relationship Id="rId1" Type="http://schemas.openxmlformats.org/officeDocument/2006/relationships/externalLinkPath" Target="file:///C:\Users\ORDEMENSEMENT\Desktop\abdelmajid\TAB%20SP20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AB-SP"/>
      <sheetName val="N° SERIE"/>
      <sheetName val="DIM"/>
      <sheetName val="STD-COM"/>
      <sheetName val="BRAHIM"/>
      <sheetName val="MP"/>
      <sheetName val="LISTE"/>
      <sheetName val="LISTE "/>
      <sheetName val="don"/>
      <sheetName val="PRIX"/>
      <sheetName val="PRIX SON 2023"/>
      <sheetName val="PRIX -AD 2022"/>
      <sheetName val="PRIX - AZ 2022"/>
      <sheetName val="L-COM"/>
      <sheetName val="Feuil5"/>
      <sheetName val="LISTE MOD"/>
      <sheetName val="Feuil1"/>
      <sheetName val="Feuil2"/>
      <sheetName val="2022"/>
      <sheetName val="2023"/>
      <sheetName val="Feuil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B2" t="str">
            <v>108AZ</v>
          </cell>
          <cell r="C2" t="str">
            <v>AZ</v>
          </cell>
          <cell r="D2">
            <v>1</v>
          </cell>
          <cell r="E2" t="str">
            <v>08</v>
          </cell>
          <cell r="F2">
            <v>5.4</v>
          </cell>
          <cell r="G2">
            <v>4.0343140000000002</v>
          </cell>
          <cell r="J2">
            <v>1.0643693078922463E-2</v>
          </cell>
          <cell r="L2">
            <v>1.0643693078922463E-2</v>
          </cell>
        </row>
        <row r="3">
          <cell r="B3" t="str">
            <v>208AZ</v>
          </cell>
          <cell r="C3" t="str">
            <v>AZ</v>
          </cell>
          <cell r="D3">
            <v>2</v>
          </cell>
          <cell r="E3" t="str">
            <v>08</v>
          </cell>
          <cell r="F3">
            <v>5.4</v>
          </cell>
          <cell r="G3">
            <v>4.0343140000000002</v>
          </cell>
          <cell r="J3">
            <v>1.3510103576469258E-2</v>
          </cell>
          <cell r="L3">
            <v>1.3510103576469258E-2</v>
          </cell>
        </row>
        <row r="4">
          <cell r="B4" t="str">
            <v>210AZ</v>
          </cell>
          <cell r="C4" t="str">
            <v>AZ</v>
          </cell>
          <cell r="D4">
            <v>2</v>
          </cell>
          <cell r="E4">
            <v>10</v>
          </cell>
          <cell r="F4">
            <v>7.4</v>
          </cell>
          <cell r="G4">
            <v>5.0134230000000004</v>
          </cell>
          <cell r="J4">
            <v>1.3509731774079305E-2</v>
          </cell>
          <cell r="L4">
            <v>1.3509731774079305E-2</v>
          </cell>
        </row>
        <row r="5">
          <cell r="B5" t="str">
            <v>212AZ</v>
          </cell>
          <cell r="C5" t="str">
            <v>AZ</v>
          </cell>
          <cell r="D5">
            <v>2</v>
          </cell>
          <cell r="E5">
            <v>12</v>
          </cell>
          <cell r="F5">
            <v>9.4</v>
          </cell>
          <cell r="G5">
            <v>4.233333</v>
          </cell>
          <cell r="J5">
            <v>2.0469922871647468E-2</v>
          </cell>
          <cell r="L5">
            <v>2.0469922871647468E-2</v>
          </cell>
        </row>
        <row r="6">
          <cell r="B6" t="str">
            <v>310AZ</v>
          </cell>
          <cell r="C6" t="str">
            <v>AZ</v>
          </cell>
          <cell r="D6">
            <v>3</v>
          </cell>
          <cell r="E6">
            <v>10</v>
          </cell>
          <cell r="F6">
            <v>7.4</v>
          </cell>
          <cell r="G6">
            <v>5.0134230000000004</v>
          </cell>
          <cell r="J6">
            <v>2.047004611420181E-2</v>
          </cell>
          <cell r="L6">
            <v>2.047004611420181E-2</v>
          </cell>
        </row>
        <row r="7">
          <cell r="B7" t="str">
            <v>312AZ</v>
          </cell>
          <cell r="C7" t="str">
            <v>AZ</v>
          </cell>
          <cell r="D7">
            <v>3</v>
          </cell>
          <cell r="E7">
            <v>12</v>
          </cell>
          <cell r="F7">
            <v>9.4</v>
          </cell>
          <cell r="G7">
            <v>4.233333</v>
          </cell>
          <cell r="J7">
            <v>2.0469922871647468E-2</v>
          </cell>
          <cell r="L7">
            <v>2.0469922871647468E-2</v>
          </cell>
        </row>
        <row r="8">
          <cell r="B8" t="str">
            <v>410AZ</v>
          </cell>
          <cell r="C8" t="str">
            <v>AZ</v>
          </cell>
          <cell r="D8">
            <v>4</v>
          </cell>
          <cell r="E8">
            <v>10</v>
          </cell>
          <cell r="F8">
            <v>7.4</v>
          </cell>
          <cell r="G8">
            <v>5.0134230000000004</v>
          </cell>
          <cell r="J8">
            <v>3.3286040296220766E-2</v>
          </cell>
          <cell r="L8">
            <v>3.3286040296220766E-2</v>
          </cell>
        </row>
        <row r="9">
          <cell r="B9" t="str">
            <v>412AZ</v>
          </cell>
          <cell r="C9" t="str">
            <v>AZ</v>
          </cell>
          <cell r="D9">
            <v>4</v>
          </cell>
          <cell r="E9">
            <v>12</v>
          </cell>
          <cell r="F9">
            <v>9.4</v>
          </cell>
          <cell r="G9">
            <v>4.233333</v>
          </cell>
          <cell r="J9">
            <v>3.3286065613076031E-2</v>
          </cell>
          <cell r="L9">
            <v>3.3286065613076031E-2</v>
          </cell>
        </row>
        <row r="10">
          <cell r="B10" t="str">
            <v>512AZ</v>
          </cell>
          <cell r="C10" t="str">
            <v>AZ</v>
          </cell>
          <cell r="D10">
            <v>5</v>
          </cell>
          <cell r="E10">
            <v>12</v>
          </cell>
          <cell r="F10">
            <v>9.4</v>
          </cell>
          <cell r="G10">
            <v>4.233333</v>
          </cell>
          <cell r="J10">
            <v>3.4389687747219504E-2</v>
          </cell>
          <cell r="L10">
            <v>3.4389687747219504E-2</v>
          </cell>
        </row>
        <row r="11">
          <cell r="B11" t="str">
            <v>210AD</v>
          </cell>
          <cell r="C11" t="str">
            <v>AD</v>
          </cell>
          <cell r="D11">
            <v>2</v>
          </cell>
          <cell r="E11">
            <v>10</v>
          </cell>
          <cell r="G11">
            <v>1</v>
          </cell>
          <cell r="J11">
            <v>2.189E-2</v>
          </cell>
          <cell r="L11">
            <v>2.189E-2</v>
          </cell>
        </row>
        <row r="12">
          <cell r="B12" t="str">
            <v>310AD</v>
          </cell>
          <cell r="C12" t="str">
            <v>AD</v>
          </cell>
          <cell r="D12">
            <v>3</v>
          </cell>
          <cell r="E12">
            <v>10</v>
          </cell>
          <cell r="G12">
            <v>1</v>
          </cell>
          <cell r="J12">
            <v>3.2570000000000002E-2</v>
          </cell>
          <cell r="L12">
            <v>3.2570000000000002E-2</v>
          </cell>
        </row>
        <row r="13">
          <cell r="B13" t="str">
            <v>410AD</v>
          </cell>
          <cell r="C13" t="str">
            <v>AD</v>
          </cell>
          <cell r="D13">
            <v>4</v>
          </cell>
          <cell r="E13">
            <v>10</v>
          </cell>
          <cell r="G13">
            <v>1</v>
          </cell>
          <cell r="J13">
            <v>5.0460000000000005E-2</v>
          </cell>
          <cell r="L13">
            <v>5.0460000000000005E-2</v>
          </cell>
        </row>
        <row r="14">
          <cell r="B14" t="str">
            <v>510AD</v>
          </cell>
          <cell r="C14" t="str">
            <v>AD</v>
          </cell>
          <cell r="D14">
            <v>5</v>
          </cell>
          <cell r="E14">
            <v>10</v>
          </cell>
          <cell r="G14">
            <v>1</v>
          </cell>
          <cell r="J14">
            <v>6.1679999999999999E-2</v>
          </cell>
          <cell r="L14">
            <v>6.1679999999999999E-2</v>
          </cell>
        </row>
        <row r="15">
          <cell r="B15" t="str">
            <v>610AD</v>
          </cell>
          <cell r="C15" t="str">
            <v>AD</v>
          </cell>
          <cell r="D15">
            <v>6</v>
          </cell>
          <cell r="E15">
            <v>10</v>
          </cell>
          <cell r="G15">
            <v>1</v>
          </cell>
          <cell r="J15">
            <v>8.4019999999999997E-2</v>
          </cell>
          <cell r="L15">
            <v>8.4019999999999997E-2</v>
          </cell>
        </row>
        <row r="16">
          <cell r="B16" t="str">
            <v>MachineP</v>
          </cell>
          <cell r="C16" t="str">
            <v>MachineP</v>
          </cell>
          <cell r="J16">
            <v>3.3660000000000002E-2</v>
          </cell>
          <cell r="K16">
            <v>6.3399999999999984E-3</v>
          </cell>
          <cell r="L16">
            <v>0.04</v>
          </cell>
        </row>
        <row r="17">
          <cell r="B17" t="str">
            <v>MachineG</v>
          </cell>
          <cell r="C17" t="str">
            <v>MachineG</v>
          </cell>
          <cell r="J17">
            <v>5.4059999999999997E-2</v>
          </cell>
          <cell r="K17">
            <v>3.3111340206185627E-3</v>
          </cell>
          <cell r="L17">
            <v>5.737113402061856E-2</v>
          </cell>
        </row>
        <row r="18">
          <cell r="B18" t="str">
            <v>Etiré7</v>
          </cell>
          <cell r="C18" t="str">
            <v>Etiré7</v>
          </cell>
          <cell r="J18">
            <v>4.6254681647940075E-2</v>
          </cell>
          <cell r="L18">
            <v>4.6254681647940075E-2</v>
          </cell>
        </row>
        <row r="19">
          <cell r="B19" t="str">
            <v>Etiré9</v>
          </cell>
          <cell r="C19" t="str">
            <v>Etiré9</v>
          </cell>
          <cell r="J19">
            <v>7.8497109826589598E-2</v>
          </cell>
          <cell r="L19">
            <v>7.8497109826589598E-2</v>
          </cell>
        </row>
        <row r="20">
          <cell r="H20">
            <v>8.8999999999999999E-3</v>
          </cell>
          <cell r="I20">
            <v>1.6999999999999999E-3</v>
          </cell>
          <cell r="M20">
            <v>1.06E-2</v>
          </cell>
        </row>
        <row r="21">
          <cell r="B21" t="str">
            <v>1AZ</v>
          </cell>
          <cell r="C21" t="str">
            <v>AZ</v>
          </cell>
          <cell r="D21">
            <v>1</v>
          </cell>
          <cell r="J21">
            <v>0.25341000000000002</v>
          </cell>
          <cell r="L21">
            <v>0.25341000000000002</v>
          </cell>
        </row>
        <row r="22">
          <cell r="B22" t="str">
            <v>2AZ</v>
          </cell>
          <cell r="C22" t="str">
            <v>AZ</v>
          </cell>
          <cell r="D22">
            <v>2</v>
          </cell>
          <cell r="J22">
            <v>0.29198000000000002</v>
          </cell>
          <cell r="L22">
            <v>0.29198000000000002</v>
          </cell>
        </row>
        <row r="23">
          <cell r="B23" t="str">
            <v>3AZ</v>
          </cell>
          <cell r="C23" t="str">
            <v>AZ</v>
          </cell>
          <cell r="D23">
            <v>3</v>
          </cell>
          <cell r="J23">
            <v>0.38562999999999997</v>
          </cell>
          <cell r="L23">
            <v>0.38562999999999997</v>
          </cell>
        </row>
        <row r="24">
          <cell r="B24" t="str">
            <v>4AZ</v>
          </cell>
          <cell r="C24" t="str">
            <v>AZ</v>
          </cell>
          <cell r="D24">
            <v>4</v>
          </cell>
          <cell r="J24">
            <v>0.48479</v>
          </cell>
          <cell r="L24">
            <v>0.48479</v>
          </cell>
        </row>
        <row r="25">
          <cell r="B25" t="str">
            <v>5AZ</v>
          </cell>
          <cell r="C25" t="str">
            <v>AZ</v>
          </cell>
          <cell r="D25">
            <v>5</v>
          </cell>
          <cell r="J25">
            <v>0.57294</v>
          </cell>
          <cell r="L25">
            <v>0.57294</v>
          </cell>
        </row>
        <row r="26">
          <cell r="B26" t="str">
            <v>2AD</v>
          </cell>
          <cell r="C26" t="str">
            <v>AD</v>
          </cell>
          <cell r="D26">
            <v>2</v>
          </cell>
          <cell r="J26">
            <v>0.33605000000000002</v>
          </cell>
          <cell r="L26">
            <v>0.33605000000000002</v>
          </cell>
        </row>
        <row r="27">
          <cell r="B27" t="str">
            <v>3AD</v>
          </cell>
          <cell r="C27" t="str">
            <v>AD</v>
          </cell>
          <cell r="D27">
            <v>3</v>
          </cell>
          <cell r="J27">
            <v>0.44623000000000002</v>
          </cell>
          <cell r="L27">
            <v>0.44623000000000002</v>
          </cell>
        </row>
        <row r="28">
          <cell r="B28" t="str">
            <v>4AD</v>
          </cell>
          <cell r="C28" t="str">
            <v>AD</v>
          </cell>
          <cell r="D28">
            <v>4</v>
          </cell>
          <cell r="J28">
            <v>0.55640999999999996</v>
          </cell>
          <cell r="L28">
            <v>0.55640999999999996</v>
          </cell>
        </row>
        <row r="29">
          <cell r="B29" t="str">
            <v>5AD</v>
          </cell>
          <cell r="C29" t="str">
            <v>AD</v>
          </cell>
          <cell r="D29">
            <v>5</v>
          </cell>
          <cell r="J29">
            <v>0.65556999999999999</v>
          </cell>
          <cell r="L29">
            <v>0.65556999999999999</v>
          </cell>
        </row>
        <row r="30">
          <cell r="B30" t="str">
            <v>6AD</v>
          </cell>
          <cell r="C30" t="str">
            <v>AD</v>
          </cell>
          <cell r="D30">
            <v>6</v>
          </cell>
          <cell r="J30">
            <v>0.76024000000000003</v>
          </cell>
          <cell r="L30">
            <v>0.76024000000000003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C1289"/>
  <sheetViews>
    <sheetView tabSelected="1" topLeftCell="A2" zoomScale="90" zoomScaleNormal="90" workbookViewId="0">
      <pane ySplit="2" topLeftCell="A332" activePane="bottomLeft" state="frozen"/>
      <selection activeCell="B2" sqref="B2"/>
      <selection pane="bottomLeft" activeCell="B340" sqref="B340:B342"/>
    </sheetView>
  </sheetViews>
  <sheetFormatPr baseColWidth="10" defaultColWidth="11.42578125" defaultRowHeight="18" customHeight="1" x14ac:dyDescent="0.3"/>
  <cols>
    <col min="1" max="1" width="47.5703125" style="10" hidden="1" customWidth="1"/>
    <col min="2" max="2" width="10" style="19" customWidth="1"/>
    <col min="3" max="3" width="22" style="158" bestFit="1" customWidth="1"/>
    <col min="4" max="4" width="11.42578125" style="13"/>
    <col min="5" max="5" width="9" style="19" bestFit="1" customWidth="1"/>
    <col min="6" max="6" width="13.140625" style="16" bestFit="1" customWidth="1"/>
    <col min="7" max="7" width="6" style="19" customWidth="1"/>
    <col min="8" max="8" width="6.85546875" style="13" customWidth="1"/>
    <col min="9" max="9" width="32.140625" style="16" bestFit="1" customWidth="1"/>
    <col min="10" max="10" width="17.28515625" style="5" bestFit="1" customWidth="1"/>
    <col min="11" max="11" width="28.42578125" style="16" bestFit="1" customWidth="1"/>
    <col min="12" max="12" width="12.140625" style="10" bestFit="1" customWidth="1"/>
    <col min="13" max="13" width="7" style="13" customWidth="1"/>
    <col min="14" max="14" width="7.42578125" style="13" customWidth="1"/>
    <col min="15" max="15" width="6" style="13" customWidth="1"/>
    <col min="16" max="16" width="8" style="19" customWidth="1"/>
    <col min="17" max="17" width="8.7109375" style="16" customWidth="1"/>
    <col min="18" max="18" width="9.85546875" style="16" customWidth="1"/>
    <col min="19" max="19" width="8.5703125" style="16" customWidth="1"/>
    <col min="20" max="20" width="8.42578125" style="16" customWidth="1"/>
    <col min="21" max="21" width="9.7109375" style="16" customWidth="1"/>
    <col min="22" max="23" width="8.7109375" style="16" customWidth="1"/>
    <col min="24" max="24" width="13.140625" style="16" hidden="1" customWidth="1"/>
    <col min="25" max="25" width="9.42578125" style="16" customWidth="1"/>
    <col min="27" max="27" width="16.85546875" bestFit="1" customWidth="1"/>
    <col min="28" max="28" width="63.28515625" bestFit="1" customWidth="1"/>
    <col min="29" max="29" width="16.42578125" bestFit="1" customWidth="1"/>
    <col min="30" max="30" width="61.140625" bestFit="1" customWidth="1"/>
    <col min="41" max="41" width="14.140625" bestFit="1" customWidth="1"/>
    <col min="43" max="43" width="13.7109375" bestFit="1" customWidth="1"/>
    <col min="50" max="50" width="13" bestFit="1" customWidth="1"/>
    <col min="51" max="51" width="14.140625" bestFit="1" customWidth="1"/>
    <col min="55" max="55" width="11.5703125" bestFit="1" customWidth="1"/>
  </cols>
  <sheetData>
    <row r="1" spans="1:55" ht="18" hidden="1" customHeight="1" x14ac:dyDescent="0.3">
      <c r="A1" s="1"/>
      <c r="B1" s="6"/>
      <c r="C1" s="157"/>
      <c r="D1" s="2"/>
      <c r="E1" s="6"/>
      <c r="F1" s="11" t="s">
        <v>0</v>
      </c>
      <c r="G1" s="438" t="s">
        <v>1</v>
      </c>
      <c r="H1" s="439"/>
      <c r="I1" s="5" t="s">
        <v>2</v>
      </c>
      <c r="J1" s="440" t="s">
        <v>3</v>
      </c>
      <c r="K1" s="441"/>
      <c r="L1" s="441"/>
      <c r="M1" s="441"/>
      <c r="N1" s="441"/>
      <c r="O1" s="442"/>
      <c r="P1" s="3" t="s">
        <v>4</v>
      </c>
      <c r="Q1" s="443" t="s">
        <v>5</v>
      </c>
      <c r="R1" s="444"/>
      <c r="S1" s="440" t="s">
        <v>6</v>
      </c>
      <c r="T1" s="442"/>
      <c r="U1" s="440" t="s">
        <v>7</v>
      </c>
      <c r="V1" s="442"/>
      <c r="W1" s="5" t="s">
        <v>8</v>
      </c>
      <c r="X1" s="5"/>
      <c r="Y1" s="6" t="s">
        <v>9</v>
      </c>
    </row>
    <row r="2" spans="1:55" ht="18" customHeight="1" thickBot="1" x14ac:dyDescent="0.35">
      <c r="A2" s="1"/>
      <c r="B2" s="6"/>
      <c r="C2" s="157"/>
      <c r="D2" s="2"/>
      <c r="E2" s="6"/>
      <c r="F2" s="11"/>
      <c r="G2" s="207"/>
      <c r="H2" s="208"/>
      <c r="I2" s="5"/>
      <c r="J2" s="209"/>
      <c r="K2" s="210"/>
      <c r="L2" s="210"/>
      <c r="M2" s="210"/>
      <c r="N2" s="210"/>
      <c r="O2" s="182"/>
      <c r="P2" s="3"/>
      <c r="Q2" s="211"/>
      <c r="R2" s="212"/>
      <c r="S2" s="209"/>
      <c r="T2" s="182"/>
      <c r="U2" s="209"/>
      <c r="V2" s="182"/>
      <c r="W2" s="5"/>
      <c r="X2" s="5"/>
      <c r="Y2" s="6"/>
      <c r="AA2" s="214"/>
      <c r="AB2" s="215"/>
      <c r="AC2" s="216"/>
      <c r="AD2" s="217"/>
      <c r="AE2" s="426" t="s">
        <v>1330</v>
      </c>
      <c r="AF2" s="427"/>
      <c r="AG2" s="427"/>
      <c r="AH2" s="427"/>
      <c r="AI2" s="428"/>
      <c r="AJ2" s="429" t="s">
        <v>1331</v>
      </c>
      <c r="AK2" s="430"/>
      <c r="AL2" s="430"/>
      <c r="AM2" s="430"/>
      <c r="AN2" s="431"/>
      <c r="AO2" s="432" t="s">
        <v>6</v>
      </c>
      <c r="AP2" s="433"/>
      <c r="AQ2" s="432" t="s">
        <v>1332</v>
      </c>
      <c r="AR2" s="433"/>
      <c r="AS2" s="434" t="s">
        <v>1333</v>
      </c>
      <c r="AT2" s="435"/>
      <c r="AU2" s="218"/>
      <c r="AV2" s="416" t="s">
        <v>1334</v>
      </c>
      <c r="AW2" s="417"/>
      <c r="AX2" s="417"/>
      <c r="AY2" s="418"/>
      <c r="AZ2" s="419" t="s">
        <v>1335</v>
      </c>
      <c r="BA2" s="420"/>
      <c r="BB2" s="420"/>
      <c r="BC2" s="421"/>
    </row>
    <row r="3" spans="1:55" s="173" customFormat="1" ht="21.95" customHeight="1" thickBot="1" x14ac:dyDescent="0.35">
      <c r="A3" s="4" t="s">
        <v>10</v>
      </c>
      <c r="B3" s="3" t="s">
        <v>11</v>
      </c>
      <c r="C3" s="7" t="s">
        <v>12</v>
      </c>
      <c r="D3" s="8" t="s">
        <v>13</v>
      </c>
      <c r="E3" s="3" t="s">
        <v>11</v>
      </c>
      <c r="F3" s="9" t="s">
        <v>14</v>
      </c>
      <c r="G3" s="3" t="s">
        <v>15</v>
      </c>
      <c r="H3" s="3" t="s">
        <v>16</v>
      </c>
      <c r="I3" s="3" t="s">
        <v>17</v>
      </c>
      <c r="J3" s="3" t="s">
        <v>18</v>
      </c>
      <c r="K3" s="4" t="s">
        <v>19</v>
      </c>
      <c r="L3" s="4" t="s">
        <v>20</v>
      </c>
      <c r="M3" s="3" t="s">
        <v>41</v>
      </c>
      <c r="N3" s="3" t="s">
        <v>21</v>
      </c>
      <c r="O3" s="3" t="s">
        <v>22</v>
      </c>
      <c r="P3" s="178" t="s">
        <v>970</v>
      </c>
      <c r="Q3" s="3" t="s">
        <v>23</v>
      </c>
      <c r="R3" s="3" t="s">
        <v>24</v>
      </c>
      <c r="S3" s="3" t="s">
        <v>25</v>
      </c>
      <c r="T3" s="3" t="s">
        <v>24</v>
      </c>
      <c r="U3" s="3" t="s">
        <v>25</v>
      </c>
      <c r="V3" s="3" t="s">
        <v>24</v>
      </c>
      <c r="W3" s="3" t="s">
        <v>26</v>
      </c>
      <c r="X3" s="3" t="s">
        <v>1328</v>
      </c>
      <c r="Y3" s="4" t="s">
        <v>27</v>
      </c>
      <c r="Z3" s="213" t="s">
        <v>1329</v>
      </c>
      <c r="AA3" s="219" t="s">
        <v>1336</v>
      </c>
      <c r="AB3" s="220" t="s">
        <v>1337</v>
      </c>
      <c r="AC3" s="221" t="s">
        <v>1338</v>
      </c>
      <c r="AD3" s="222" t="s">
        <v>1337</v>
      </c>
      <c r="AE3" s="251" t="s">
        <v>1339</v>
      </c>
      <c r="AF3" s="252" t="s">
        <v>1338</v>
      </c>
      <c r="AG3" s="253" t="s">
        <v>1340</v>
      </c>
      <c r="AH3" s="254" t="s">
        <v>1341</v>
      </c>
      <c r="AI3" s="254" t="s">
        <v>1342</v>
      </c>
      <c r="AJ3" s="223" t="s">
        <v>1339</v>
      </c>
      <c r="AK3" s="223" t="s">
        <v>1338</v>
      </c>
      <c r="AL3" s="224" t="s">
        <v>1340</v>
      </c>
      <c r="AM3" s="225" t="s">
        <v>1343</v>
      </c>
      <c r="AN3" s="225" t="s">
        <v>1342</v>
      </c>
      <c r="AO3" s="226" t="s">
        <v>1338</v>
      </c>
      <c r="AP3" s="227" t="s">
        <v>1340</v>
      </c>
      <c r="AQ3" s="226" t="s">
        <v>1338</v>
      </c>
      <c r="AR3" s="227" t="s">
        <v>1340</v>
      </c>
      <c r="AS3" s="228" t="s">
        <v>1339</v>
      </c>
      <c r="AT3" s="229" t="s">
        <v>1344</v>
      </c>
      <c r="AU3" s="230" t="s">
        <v>1345</v>
      </c>
      <c r="AV3" s="231" t="s">
        <v>1339</v>
      </c>
      <c r="AW3" s="230" t="s">
        <v>1338</v>
      </c>
      <c r="AX3" s="232" t="s">
        <v>1340</v>
      </c>
      <c r="AY3" s="233" t="s">
        <v>1344</v>
      </c>
      <c r="AZ3" s="230" t="s">
        <v>1338</v>
      </c>
      <c r="BA3" s="232" t="s">
        <v>1340</v>
      </c>
      <c r="BB3" s="233" t="s">
        <v>1344</v>
      </c>
      <c r="BC3" s="234" t="s">
        <v>1344</v>
      </c>
    </row>
    <row r="4" spans="1:55" ht="18" customHeight="1" x14ac:dyDescent="0.3">
      <c r="A4" s="1" t="str">
        <f>"\\B-tech3\soneras\RAD\RAD 2024\"&amp;B4</f>
        <v>\\B-tech3\soneras\RAD\RAD 2024\C001</v>
      </c>
      <c r="B4" s="19" t="s">
        <v>52</v>
      </c>
      <c r="C4" s="158" t="s">
        <v>430</v>
      </c>
      <c r="D4" s="24" t="s">
        <v>44</v>
      </c>
      <c r="E4" s="23" t="str">
        <f>HYPERLINK(A4,B4)</f>
        <v>C001</v>
      </c>
      <c r="F4" s="14">
        <v>45293</v>
      </c>
      <c r="G4" s="21">
        <v>1</v>
      </c>
      <c r="H4" s="15" t="s">
        <v>28</v>
      </c>
      <c r="I4" s="25" t="s">
        <v>29</v>
      </c>
      <c r="J4" s="18" t="s">
        <v>30</v>
      </c>
      <c r="K4" s="17" t="s">
        <v>31</v>
      </c>
      <c r="L4" s="17"/>
      <c r="M4" s="17" t="s">
        <v>32</v>
      </c>
      <c r="N4" s="17">
        <v>10</v>
      </c>
      <c r="O4" s="17">
        <v>3</v>
      </c>
      <c r="P4" s="17"/>
      <c r="Q4" s="17">
        <v>650</v>
      </c>
      <c r="R4" s="17">
        <v>600</v>
      </c>
      <c r="S4" s="17">
        <v>615</v>
      </c>
      <c r="T4" s="17">
        <v>68</v>
      </c>
      <c r="U4" s="17">
        <v>615</v>
      </c>
      <c r="V4" s="17">
        <v>68</v>
      </c>
      <c r="W4" s="18" t="s">
        <v>33</v>
      </c>
      <c r="X4" s="18"/>
      <c r="Y4" s="17" t="s">
        <v>38</v>
      </c>
      <c r="Z4" s="235" t="str">
        <f>O4&amp;N4&amp;IF(M4="NL","AD",IF(M4="TR","AZ",IF(M4="Aé","AD",)))</f>
        <v>310AD</v>
      </c>
      <c r="AA4" s="236" t="str">
        <f>IF(H4="Fx","FE",IF(H4="Rén","RE",IF(H4="Con","RA","")))&amp;B4&amp;0&amp;IF(M4="TR","1",IF(M4="NL","2",IF(M4="Aé","3","")))&amp;O4&amp;"-"&amp;N4&amp;" "&amp;IF(Y4="ET7","E7","")</f>
        <v>RAC001023-10 E7</v>
      </c>
      <c r="AB4" s="237" t="str">
        <f>IF(H4="FX","FE",IF(H4="Rén","RE",IF(H4="Con","RA","")))&amp;" "&amp;IF((Q4)&lt;=999,"0"&amp;(Q4),(Q4))&amp;"X"&amp;IF((R4)&lt;=999,"0"&amp;(R4),(R4))&amp;" "&amp;O4&amp;IF(M4="TR","Z",IF(M4="NL","D",IF(M4="Aé","D","")))&amp;IF(Y4="ET7","7",IF(Y4="ET9","9","M"))&amp;" "&amp;N4&amp;" "&amp;IF((S4)&lt;=999,"0"&amp;(S4),(S4))&amp;"X"&amp;IF((T4)&lt;=99,"0"&amp;(T4),(T4))&amp;" "&amp;IF(W4="PLi","P",IF(W4="BL","B",""))&amp;IF(X4="DEP","D",IF(X4="DEP","D","C"))&amp;" "&amp;J4&amp;" "&amp;K4</f>
        <v>RA 0650X0600 3D7 10 0615X068 PC HYUNDAI HD120</v>
      </c>
      <c r="AC4" s="236" t="str">
        <f>"FX"&amp;B4&amp;0&amp;IF(M4="TR","1",IF(M4="NL","2",IF(M4="Aé","3","")))&amp;O4&amp;"-"&amp;N4&amp;" "&amp;IF(Y4="ET7","E7","")</f>
        <v>FXC001023-10 E7</v>
      </c>
      <c r="AD4" s="237" t="str">
        <f>"FX"&amp;" "&amp;IF((Q4)&lt;=999,"0"&amp;(Q4),(Q4))&amp;"X"&amp;IF((R4)&lt;=999,"0"&amp;(R4),(R4))&amp;" "&amp;O4&amp;IF(M4="TR","Z",IF(M4="NL","D",IF(M4="Aé","D","")))&amp;IF(Y4="ET7","7",IF(Y4="ET9","9","M"))&amp;" "&amp;N4&amp;" "&amp;IF((S4)&lt;=999,"0"&amp;(S4),(S4))&amp;"X"&amp;IF((T4)&lt;=99,"0"&amp;(T4),(T4))&amp;" "&amp;IF(W4="PLi","P",IF(W4="BL","B",""))&amp;IF(X4="DEP","D","C")&amp;" "&amp;J4&amp;" "&amp;K4</f>
        <v>FX 0650X0600 3D7 10 0615X068 PC HYUNDAI HD120</v>
      </c>
      <c r="AE4" s="255" t="str">
        <f>IF(Y4="Mach-P","BNLT33",IF(Y4="Mach-G","BNLT53",IF(Y4="Et7","TUBLS015",IF(Y4="Et9","TUBLS30"))))</f>
        <v>TUBLS015</v>
      </c>
      <c r="AF4" s="256" t="str">
        <f>"TB"&amp;IF(Y4="Mach-P","33",IF(Y4="Mach-G","53",IF(Y4="Et7","15",IF(Y4="Et9","30",""))))&amp;IF((Q4+15)&lt;=999,"0"&amp;(Q4+15),(Q4+15))</f>
        <v>TB150665</v>
      </c>
      <c r="AG4" s="257">
        <f>(Q4+15)*IF(Y4="Mach-P",0.03367,IF(Y4="Mach-G",0.05407,0.04626))</f>
        <v>30.762900000000002</v>
      </c>
      <c r="AH4" s="258">
        <f>IF(M4="TR",INT((R4-20-N4-IF(N4=8,5.4,IF(N4=10,7.4,9.4)))/N4)+1,INT(R4-10)/10)*O4</f>
        <v>177</v>
      </c>
      <c r="AI4" s="259">
        <f t="shared" ref="AI4" si="0">AG4*AH4</f>
        <v>5445.0333000000001</v>
      </c>
      <c r="AJ4" s="238" t="str">
        <f>"BCU"&amp;O4&amp;IF(M4="TR","Z",IF(M4="NL","D",IF(M4="Aé","D","")))</f>
        <v>BCU3D</v>
      </c>
      <c r="AK4" s="239" t="str">
        <f>"AT"&amp;O4&amp;IF(M4="TR","Z",IF(M4="NL","D",IF(M4="Aé","D","")))&amp;IF(M4="TR",IF(Q4&lt;=999,"0"&amp;Q4-20,Q4-20),IF(R4&lt;=999,"0"&amp;R4,R4))</f>
        <v>AT3D0600</v>
      </c>
      <c r="AL4" s="240">
        <f t="shared" ref="AL4" si="1">AN4/AM4</f>
        <v>17.920577637297512</v>
      </c>
      <c r="AM4" s="241">
        <f>IF(M4="NL",((Q4-20)/2.75)+1,IF(M4="TR",(AH4/O4)+1,IF(M4="Aé",((Q4-20)/2.75)+1)/2))</f>
        <v>230.09090909090909</v>
      </c>
      <c r="AN4" s="242">
        <f>IF(M4="TR",VLOOKUP(Z4,[1]don!$B$2:$M$30,9,FALSE)*((Q4-20)*VLOOKUP(Z4,[1]don!$B$2:$M$30,6,FALSE))*(INT((R4-20-VLOOKUP(Z4,[1]don!$B$2:$M$30,5,FALSE))/N4)+2),VLOOKUP(Z4,[1]don!$B$2:$M$30,9,FALSE)*R4*(INT((Q4-20)/3)+1))</f>
        <v>4123.3620000000001</v>
      </c>
      <c r="AO4" s="243" t="str">
        <f>"CL"&amp;O4&amp;IF(W4="PLi","P",IF(W4="BL","B",""))&amp;IF((S4)&lt;=999,"0"&amp;(S4),(S4))&amp;IF(X4="DEP","D","C")&amp;IF((T4)&lt;=99,"0"&amp;(T4),(T4))</f>
        <v>CL3P0615C068</v>
      </c>
      <c r="AP4" s="244">
        <f>IF(W4="BL",(S4)*(T4)*0.01335,IF(W4="PLi",(S4+20)*(T4+20)*0.0077))</f>
        <v>430.27600000000001</v>
      </c>
      <c r="AQ4" s="245" t="str">
        <f>"CL"&amp;O4&amp;IF(W4="PLi","P",IF(W4="BL","B",""))&amp;IF((U4)&lt;=999,"0"&amp;(U4),(U4))&amp;IF(X4="DEP","D","C")&amp;IF((V4)&lt;=99,"0"&amp;(V4),(V4))</f>
        <v>CL3P0615C068</v>
      </c>
      <c r="AR4" s="244">
        <f>(U4+20)*(V4+20)*IF(W4="BL",0.01335,IF(W4="Pli",0.0077))</f>
        <v>430.27600000000001</v>
      </c>
      <c r="AS4" s="244" t="str">
        <f>IF(W4="BL","PL15",IF(W4="PLi","BNLC06"))</f>
        <v>BNLC06</v>
      </c>
      <c r="AT4" s="246">
        <f t="shared" ref="AT4" si="2">AP4+AR4</f>
        <v>860.55200000000002</v>
      </c>
      <c r="AU4" s="247" t="str">
        <f>O4&amp;IF(M4="TR","Z",IF(M4="NL","D",IF(M4="Aé","D",)))</f>
        <v>3D</v>
      </c>
      <c r="AV4" s="248" t="s">
        <v>1346</v>
      </c>
      <c r="AW4" s="249" t="str">
        <f>"FJ"&amp;AU4&amp;IF((Q4)&lt;=999,"0"&amp;(Q4),(Q4))</f>
        <v>FJ3D0650</v>
      </c>
      <c r="AX4" s="247">
        <f>Q4*IF(AU4="1Z",0.239,IF(AU4="2Z",0.276,IF(AU4="3Z",0.374,IF(AU4="4Z",0.458,IF(AU4="5Z",0.541,IF(AU4="2D",0.317,IF(AU4="3D",0.421,IF(AU4="4D",0.53,IF(AU4="5D",0.619,IF(AU4="6D",0.718,IF(AU4="7D",0.738,IF(AU4="8D",0.842,""))))))))))))</f>
        <v>273.64999999999998</v>
      </c>
      <c r="AY4" s="249">
        <f t="shared" ref="AY4" si="3">AX4*2</f>
        <v>547.29999999999995</v>
      </c>
      <c r="AZ4" s="249" t="str">
        <f>IF(RIGHT(AU4,1)="Z","PJ"&amp;AU4&amp;IF((Q4)&lt;=999,"0"&amp;(Q4),(Q4)),"-")</f>
        <v>-</v>
      </c>
      <c r="BA4" s="247" t="str">
        <f>IF(RIGHT(AU4,1)="Z",Q4*IF(AU4="1Z",0.239,IF(AU4="2Z",0.276,IF(AU4="3Z",0.374,IF(AU4="4Z",0.458,IF(AU4="5Z",0.541,IF(AU4="2D",0.317,IF(AU4="3D",0.421,IF(AU4="4D",0.53,IF(AU4="5D",0.619,IF(AU4="6D",0.718,IF(AU4="7D",0.738,IF(AU4="8D",0.842,"")))))))))))),"-")</f>
        <v>-</v>
      </c>
      <c r="BB4" s="247"/>
      <c r="BC4" s="250">
        <f t="shared" ref="BC4" si="4">BB4+AY4</f>
        <v>547.29999999999995</v>
      </c>
    </row>
    <row r="5" spans="1:55" s="140" customFormat="1" ht="18" customHeight="1" x14ac:dyDescent="0.3">
      <c r="A5" s="130" t="str">
        <f t="shared" ref="A5:A53" si="5">"\\B-tech3\soneras\RAD\RAD 2024\"&amp;B5</f>
        <v>\\B-tech3\soneras\RAD\RAD 2024\C002</v>
      </c>
      <c r="B5" s="131" t="s">
        <v>53</v>
      </c>
      <c r="C5" s="159" t="s">
        <v>468</v>
      </c>
      <c r="D5" s="133" t="s">
        <v>45</v>
      </c>
      <c r="E5" s="134" t="str">
        <f t="shared" ref="E5:E70" si="6">HYPERLINK(A5,B5)</f>
        <v>C002</v>
      </c>
      <c r="F5" s="135">
        <v>45294</v>
      </c>
      <c r="G5" s="131">
        <v>1</v>
      </c>
      <c r="H5" s="136" t="s">
        <v>58</v>
      </c>
      <c r="I5" s="137"/>
      <c r="J5" s="139" t="s">
        <v>1017</v>
      </c>
      <c r="K5" s="137" t="s">
        <v>59</v>
      </c>
      <c r="L5" s="161"/>
      <c r="M5" s="138" t="s">
        <v>41</v>
      </c>
      <c r="N5" s="138">
        <v>10</v>
      </c>
      <c r="O5" s="138">
        <v>2</v>
      </c>
      <c r="P5" s="132"/>
      <c r="Q5" s="137">
        <v>400</v>
      </c>
      <c r="R5" s="137">
        <v>590</v>
      </c>
      <c r="S5" s="137">
        <v>600</v>
      </c>
      <c r="T5" s="137">
        <v>50</v>
      </c>
      <c r="U5" s="137">
        <v>600</v>
      </c>
      <c r="V5" s="137">
        <v>50</v>
      </c>
      <c r="W5" s="139" t="s">
        <v>33</v>
      </c>
      <c r="X5" s="18"/>
      <c r="Y5" s="138" t="s">
        <v>34</v>
      </c>
      <c r="Z5" s="235" t="str">
        <f t="shared" ref="Z5:Z70" si="7">O5&amp;N5&amp;IF(M5="NL","AD",IF(M5="TR","AZ",IF(M5="Aé","AD",)))</f>
        <v>210AZ</v>
      </c>
      <c r="AA5" s="236" t="str">
        <f t="shared" ref="AA5:AA70" si="8">IF(H5="Fx","FE",IF(H5="Rén","RE",IF(H5="Con","RA","")))&amp;B5&amp;0&amp;IF(M5="TR","1",IF(M5="NL","2",IF(M5="Aé","3","")))&amp;O5&amp;"-"&amp;N5&amp;" "&amp;IF(Y5="ET7","E7","")</f>
        <v xml:space="preserve">REC002012-10 </v>
      </c>
      <c r="AB5" s="237" t="str">
        <f t="shared" ref="AB5:AB70" si="9">IF(H5="FX","FE",IF(H5="Rén","RE",IF(H5="Con","RA","")))&amp;" "&amp;IF((Q5)&lt;=999,"0"&amp;(Q5),(Q5))&amp;"X"&amp;IF((R5)&lt;=999,"0"&amp;(R5),(R5))&amp;" "&amp;O5&amp;IF(M5="TR","Z",IF(M5="NL","D",IF(M5="Aé","D","")))&amp;IF(Y5="ET7","7",IF(Y5="ET9","9","M"))&amp;" "&amp;N5&amp;" "&amp;IF((S5)&lt;=999,"0"&amp;(S5),(S5))&amp;"X"&amp;IF((T5)&lt;=99,"0"&amp;(T5),(T5))&amp;" "&amp;IF(W5="PLi","P",IF(W5="BL","B",""))&amp;IF(X5="DEP","D",IF(X5="DEP","D","C"))&amp;" "&amp;J5&amp;" "&amp;K5</f>
        <v>RE 0400X0590 2ZM 10 0600X050 PC MITSUBICHI PAJIRO</v>
      </c>
      <c r="AC5" s="236" t="str">
        <f t="shared" ref="AC5:AC70" si="10">"FX"&amp;B5&amp;0&amp;IF(M5="TR","1",IF(M5="NL","2",IF(M5="Aé","3","")))&amp;O5&amp;"-"&amp;N5&amp;" "&amp;IF(Y5="ET7","E7","")</f>
        <v xml:space="preserve">FXC002012-10 </v>
      </c>
      <c r="AD5" s="237" t="str">
        <f t="shared" ref="AD5:AD70" si="11">"FX"&amp;" "&amp;IF((Q5)&lt;=999,"0"&amp;(Q5),(Q5))&amp;"X"&amp;IF((R5)&lt;=999,"0"&amp;(R5),(R5))&amp;" "&amp;O5&amp;IF(M5="TR","Z",IF(M5="NL","D",IF(M5="Aé","D","")))&amp;IF(Y5="ET7","7",IF(Y5="ET9","9","M"))&amp;" "&amp;N5&amp;" "&amp;IF((S5)&lt;=999,"0"&amp;(S5),(S5))&amp;"X"&amp;IF((T5)&lt;=99,"0"&amp;(T5),(T5))&amp;" "&amp;IF(W5="PLi","P",IF(W5="BL","B",""))&amp;IF(X5="DEP","D","C")&amp;" "&amp;J5&amp;" "&amp;K5</f>
        <v>FX 0400X0590 2ZM 10 0600X050 PC MITSUBICHI PAJIRO</v>
      </c>
      <c r="AE5" s="255" t="str">
        <f t="shared" ref="AE5:AE70" si="12">IF(Y5="Mach-P","BNLT33",IF(Y5="Mach-G","BNLT53",IF(Y5="Et7","TUBLS015",IF(Y5="Et9","TUBLS30"))))</f>
        <v>BNLT33</v>
      </c>
      <c r="AF5" s="256" t="str">
        <f t="shared" ref="AF5:AF70" si="13">"TB"&amp;IF(Y5="Mach-P","33",IF(Y5="Mach-G","53",IF(Y5="Et7","15",IF(Y5="Et9","30",""))))&amp;IF((Q5+15)&lt;=999,"0"&amp;(Q5+15),(Q5+15))</f>
        <v>TB330415</v>
      </c>
      <c r="AG5" s="257">
        <f t="shared" ref="AG5:AG70" si="14">(Q5+15)*IF(Y5="Mach-P",0.03367,IF(Y5="Mach-G",0.05407,0.04626))</f>
        <v>13.973049999999999</v>
      </c>
      <c r="AH5" s="258">
        <f t="shared" ref="AH5:AH70" si="15">IF(M5="TR",INT((R5-20-N5-IF(N5=8,5.4,IF(N5=10,7.4,9.4)))/N5)+1,INT(R5-10)/10)*O5</f>
        <v>112</v>
      </c>
      <c r="AI5" s="259">
        <f t="shared" ref="AI5:AI70" si="16">AG5*AH5</f>
        <v>1564.9815999999998</v>
      </c>
      <c r="AJ5" s="238" t="str">
        <f t="shared" ref="AJ5:AJ70" si="17">"BCU"&amp;O5&amp;IF(M5="TR","Z",IF(M5="NL","D",IF(M5="Aé","D","")))</f>
        <v>BCU2Z</v>
      </c>
      <c r="AK5" s="239" t="str">
        <f t="shared" ref="AK5:AK70" si="18">"AT"&amp;O5&amp;IF(M5="TR","Z",IF(M5="NL","D",IF(M5="Aé","D","")))&amp;IF(M5="TR",IF(Q5&lt;=999,"0"&amp;Q5-20,Q5-20),IF(R5&lt;=999,"0"&amp;R5,R5))</f>
        <v>AT2Z0380</v>
      </c>
      <c r="AL5" s="240">
        <f t="shared" ref="AL5:AL70" si="19">AN5/AM5</f>
        <v>26.188933333333331</v>
      </c>
      <c r="AM5" s="241">
        <f t="shared" ref="AM5:AM70" si="20">IF(M5="NL",((Q5-20)/2.75)+1,IF(M5="TR",(AH5/O5)+1,IF(M5="Aé",((Q5-20)/2.75)+1)/2))</f>
        <v>57</v>
      </c>
      <c r="AN5" s="242">
        <f>IF(M5="TR",VLOOKUP(Z5,[1]don!$B$2:$M$30,9,FALSE)*((Q5-20)*VLOOKUP(Z5,[1]don!$B$2:$M$30,6,FALSE))*(INT((R5-20-VLOOKUP(Z5,[1]don!$B$2:$M$30,5,FALSE))/N5)+2),VLOOKUP(Z5,[1]don!$B$2:$M$30,9,FALSE)*R5*(INT((Q5-20)/3)+1))</f>
        <v>1492.7692</v>
      </c>
      <c r="AO5" s="243" t="str">
        <f t="shared" ref="AO5:AO70" si="21">"CL"&amp;O5&amp;IF(W5="PLi","P",IF(W5="BL","B",""))&amp;IF((S5)&lt;=999,"0"&amp;(S5),(S5))&amp;IF(X5="DEP","D","C")&amp;IF((T5)&lt;=99,"0"&amp;(T5),(T5))</f>
        <v>CL2P0600C050</v>
      </c>
      <c r="AP5" s="244">
        <f t="shared" ref="AP5:AP70" si="22">IF(W5="BL",(S5)*(T5)*0.01335,IF(W5="PLi",(S5+20)*(T5+20)*0.0077))</f>
        <v>334.18</v>
      </c>
      <c r="AQ5" s="245" t="str">
        <f t="shared" ref="AQ5:AQ70" si="23">"CL"&amp;O5&amp;IF(W5="PLi","P",IF(W5="BL","B",""))&amp;IF((U5)&lt;=999,"0"&amp;(U5),(U5))&amp;IF(X5="DEP","D","C")&amp;IF((V5)&lt;=99,"0"&amp;(V5),(V5))</f>
        <v>CL2P0600C050</v>
      </c>
      <c r="AR5" s="244">
        <f t="shared" ref="AR5:AR70" si="24">(U5+20)*(V5+20)*IF(W5="BL",0.01335,IF(W5="Pli",0.0077))</f>
        <v>334.18</v>
      </c>
      <c r="AS5" s="244" t="str">
        <f t="shared" ref="AS5:AS70" si="25">IF(W5="BL","PL15",IF(W5="PLi","BNLC06"))</f>
        <v>BNLC06</v>
      </c>
      <c r="AT5" s="246">
        <f t="shared" ref="AT5:AT70" si="26">AP5+AR5</f>
        <v>668.36</v>
      </c>
      <c r="AU5" s="247" t="str">
        <f t="shared" ref="AU5:AU70" si="27">O5&amp;IF(M5="TR","Z",IF(M5="NL","D",IF(M5="Aé","D",)))</f>
        <v>2Z</v>
      </c>
      <c r="AV5" s="248" t="s">
        <v>1346</v>
      </c>
      <c r="AW5" s="249" t="str">
        <f t="shared" ref="AW5:AW70" si="28">"FJ"&amp;AU5&amp;IF((Q5)&lt;=999,"0"&amp;(Q5),(Q5))</f>
        <v>FJ2Z0400</v>
      </c>
      <c r="AX5" s="247">
        <f t="shared" ref="AX5:AX70" si="29">Q5*IF(AU5="1Z",0.239,IF(AU5="2Z",0.276,IF(AU5="3Z",0.374,IF(AU5="4Z",0.458,IF(AU5="5Z",0.541,IF(AU5="2D",0.317,IF(AU5="3D",0.421,IF(AU5="4D",0.53,IF(AU5="5D",0.619,IF(AU5="6D",0.718,IF(AU5="7D",0.738,IF(AU5="8D",0.842,""))))))))))))</f>
        <v>110.4</v>
      </c>
      <c r="AY5" s="249">
        <f t="shared" ref="AY5:AY70" si="30">AX5*2</f>
        <v>220.8</v>
      </c>
      <c r="AZ5" s="249" t="str">
        <f t="shared" ref="AZ5:AZ70" si="31">IF(RIGHT(AU5,1)="Z","PJ"&amp;AU5&amp;IF((Q5)&lt;=999,"0"&amp;(Q5),(Q5)),"-")</f>
        <v>PJ2Z0400</v>
      </c>
      <c r="BA5" s="247">
        <f t="shared" ref="BA5:BA70" si="32">IF(RIGHT(AU5,1)="Z",Q5*IF(AU5="1Z",0.239,IF(AU5="2Z",0.276,IF(AU5="3Z",0.374,IF(AU5="4Z",0.458,IF(AU5="5Z",0.541,IF(AU5="2D",0.317,IF(AU5="3D",0.421,IF(AU5="4D",0.53,IF(AU5="5D",0.619,IF(AU5="6D",0.718,IF(AU5="7D",0.738,IF(AU5="8D",0.842,"")))))))))))),"-")</f>
        <v>110.4</v>
      </c>
      <c r="BB5" s="247"/>
      <c r="BC5" s="250">
        <f t="shared" ref="BC5:BC70" si="33">BB5+AY5</f>
        <v>220.8</v>
      </c>
    </row>
    <row r="6" spans="1:55" ht="18" customHeight="1" x14ac:dyDescent="0.3">
      <c r="A6" s="130" t="str">
        <f t="shared" si="5"/>
        <v>\\B-tech3\soneras\RAD\RAD 2024\C003</v>
      </c>
      <c r="B6" s="131" t="s">
        <v>54</v>
      </c>
      <c r="C6" s="159" t="s">
        <v>431</v>
      </c>
      <c r="D6" s="24" t="s">
        <v>46</v>
      </c>
      <c r="E6" s="134" t="str">
        <f t="shared" si="6"/>
        <v>C003</v>
      </c>
      <c r="F6" s="14">
        <v>45294</v>
      </c>
      <c r="G6" s="22">
        <v>1</v>
      </c>
      <c r="H6" s="15" t="s">
        <v>35</v>
      </c>
      <c r="I6" s="26" t="s">
        <v>36</v>
      </c>
      <c r="J6" s="150"/>
      <c r="K6" s="6"/>
      <c r="L6" s="6"/>
      <c r="M6" s="17" t="s">
        <v>32</v>
      </c>
      <c r="N6" s="17">
        <v>10</v>
      </c>
      <c r="O6" s="6">
        <v>5</v>
      </c>
      <c r="P6" s="6"/>
      <c r="Q6" s="6">
        <v>980</v>
      </c>
      <c r="R6" s="6">
        <v>780</v>
      </c>
      <c r="S6" s="6">
        <v>860</v>
      </c>
      <c r="T6" s="6">
        <v>155</v>
      </c>
      <c r="U6" s="6">
        <v>860</v>
      </c>
      <c r="V6" s="6">
        <v>155</v>
      </c>
      <c r="W6" s="5" t="s">
        <v>37</v>
      </c>
      <c r="X6" s="18"/>
      <c r="Y6" s="6" t="s">
        <v>38</v>
      </c>
      <c r="Z6" s="235" t="str">
        <f t="shared" si="7"/>
        <v>510AD</v>
      </c>
      <c r="AA6" s="236" t="str">
        <f t="shared" si="8"/>
        <v>FEC003025-10 E7</v>
      </c>
      <c r="AB6" s="237" t="str">
        <f t="shared" si="9"/>
        <v xml:space="preserve">FE 0980X0780 5D7 10 0860X155 BC  </v>
      </c>
      <c r="AC6" s="236" t="str">
        <f t="shared" si="10"/>
        <v>FXC003025-10 E7</v>
      </c>
      <c r="AD6" s="237" t="str">
        <f t="shared" si="11"/>
        <v xml:space="preserve">FX 0980X0780 5D7 10 0860X155 BC  </v>
      </c>
      <c r="AE6" s="255" t="str">
        <f t="shared" si="12"/>
        <v>TUBLS015</v>
      </c>
      <c r="AF6" s="256" t="str">
        <f t="shared" si="13"/>
        <v>TB150995</v>
      </c>
      <c r="AG6" s="257">
        <f t="shared" si="14"/>
        <v>46.028700000000001</v>
      </c>
      <c r="AH6" s="258">
        <f t="shared" si="15"/>
        <v>385</v>
      </c>
      <c r="AI6" s="259">
        <f t="shared" si="16"/>
        <v>17721.049500000001</v>
      </c>
      <c r="AJ6" s="238" t="str">
        <f t="shared" si="17"/>
        <v>BCU5D</v>
      </c>
      <c r="AK6" s="239" t="str">
        <f t="shared" si="18"/>
        <v>AT5D0780</v>
      </c>
      <c r="AL6" s="240">
        <f t="shared" si="19"/>
        <v>44.112651882627887</v>
      </c>
      <c r="AM6" s="241">
        <f t="shared" si="20"/>
        <v>350.09090909090907</v>
      </c>
      <c r="AN6" s="242">
        <f>IF(M6="TR",VLOOKUP(Z6,[1]don!$B$2:$M$30,9,FALSE)*((Q6-20)*VLOOKUP(Z6,[1]don!$B$2:$M$30,6,FALSE))*(INT((R6-20-VLOOKUP(Z6,[1]don!$B$2:$M$30,5,FALSE))/N6)+2),VLOOKUP(Z6,[1]don!$B$2:$M$30,9,FALSE)*R6*(INT((Q6-20)/3)+1))</f>
        <v>15443.438399999999</v>
      </c>
      <c r="AO6" s="243" t="str">
        <f t="shared" si="21"/>
        <v>CL5B0860C155</v>
      </c>
      <c r="AP6" s="244">
        <f t="shared" si="22"/>
        <v>1779.5550000000001</v>
      </c>
      <c r="AQ6" s="245" t="str">
        <f t="shared" si="23"/>
        <v>CL5B0860C155</v>
      </c>
      <c r="AR6" s="244">
        <f t="shared" si="24"/>
        <v>2055.9</v>
      </c>
      <c r="AS6" s="244" t="str">
        <f t="shared" si="25"/>
        <v>PL15</v>
      </c>
      <c r="AT6" s="246">
        <f t="shared" si="26"/>
        <v>3835.4549999999999</v>
      </c>
      <c r="AU6" s="247" t="str">
        <f t="shared" si="27"/>
        <v>5D</v>
      </c>
      <c r="AV6" s="248" t="s">
        <v>1346</v>
      </c>
      <c r="AW6" s="249" t="str">
        <f t="shared" si="28"/>
        <v>FJ5D0980</v>
      </c>
      <c r="AX6" s="247">
        <f t="shared" si="29"/>
        <v>606.62</v>
      </c>
      <c r="AY6" s="249">
        <f t="shared" si="30"/>
        <v>1213.24</v>
      </c>
      <c r="AZ6" s="249" t="str">
        <f t="shared" si="31"/>
        <v>-</v>
      </c>
      <c r="BA6" s="247" t="str">
        <f t="shared" si="32"/>
        <v>-</v>
      </c>
      <c r="BB6" s="247"/>
      <c r="BC6" s="250">
        <f t="shared" si="33"/>
        <v>1213.24</v>
      </c>
    </row>
    <row r="7" spans="1:55" ht="18" customHeight="1" x14ac:dyDescent="0.3">
      <c r="A7" s="130" t="str">
        <f>"\\B-tech3\soneras\RAD\RAD 2023\"&amp;B7</f>
        <v>\\B-tech3\soneras\RAD\RAD 2023\B262</v>
      </c>
      <c r="B7" s="19" t="s">
        <v>43</v>
      </c>
      <c r="C7" s="158" t="s">
        <v>432</v>
      </c>
      <c r="D7" s="24" t="s">
        <v>47</v>
      </c>
      <c r="E7" s="134" t="str">
        <f t="shared" si="6"/>
        <v>B262</v>
      </c>
      <c r="F7" s="14">
        <v>45295</v>
      </c>
      <c r="G7" s="22">
        <v>10</v>
      </c>
      <c r="H7" s="15" t="s">
        <v>28</v>
      </c>
      <c r="I7" s="26" t="s">
        <v>39</v>
      </c>
      <c r="J7" s="5" t="s">
        <v>1015</v>
      </c>
      <c r="K7" s="6" t="s">
        <v>1016</v>
      </c>
      <c r="L7" s="6"/>
      <c r="M7" s="17" t="s">
        <v>32</v>
      </c>
      <c r="N7" s="17">
        <v>10</v>
      </c>
      <c r="O7" s="17">
        <v>6</v>
      </c>
      <c r="P7" s="179">
        <v>4</v>
      </c>
      <c r="Q7" s="17">
        <v>1015</v>
      </c>
      <c r="R7" s="17">
        <v>1060</v>
      </c>
      <c r="S7" s="17">
        <v>1160</v>
      </c>
      <c r="T7" s="17">
        <v>215</v>
      </c>
      <c r="U7" s="17">
        <v>1160</v>
      </c>
      <c r="V7" s="18">
        <v>215</v>
      </c>
      <c r="W7" s="17" t="s">
        <v>37</v>
      </c>
      <c r="X7" s="18"/>
      <c r="Y7" s="20" t="s">
        <v>38</v>
      </c>
      <c r="Z7" s="235" t="str">
        <f t="shared" si="7"/>
        <v>610AD</v>
      </c>
      <c r="AA7" s="236" t="str">
        <f t="shared" si="8"/>
        <v>RAB262026-10 E7</v>
      </c>
      <c r="AB7" s="237" t="str">
        <f t="shared" si="9"/>
        <v>RA 1015X1060 6D7 10 1160X215 BC CAT   3512 A (4Q-7942)</v>
      </c>
      <c r="AC7" s="236" t="str">
        <f t="shared" si="10"/>
        <v>FXB262026-10 E7</v>
      </c>
      <c r="AD7" s="237" t="str">
        <f t="shared" si="11"/>
        <v>FX 1015X1060 6D7 10 1160X215 BC CAT   3512 A (4Q-7942)</v>
      </c>
      <c r="AE7" s="255" t="str">
        <f t="shared" si="12"/>
        <v>TUBLS015</v>
      </c>
      <c r="AF7" s="256" t="str">
        <f t="shared" si="13"/>
        <v>TB151030</v>
      </c>
      <c r="AG7" s="257">
        <f t="shared" si="14"/>
        <v>47.647800000000004</v>
      </c>
      <c r="AH7" s="258">
        <f t="shared" si="15"/>
        <v>630</v>
      </c>
      <c r="AI7" s="259">
        <f t="shared" si="16"/>
        <v>30018.114000000001</v>
      </c>
      <c r="AJ7" s="238" t="str">
        <f t="shared" si="17"/>
        <v>BCU6D</v>
      </c>
      <c r="AK7" s="239" t="str">
        <f t="shared" si="18"/>
        <v>AT6D1060</v>
      </c>
      <c r="AL7" s="240">
        <f t="shared" si="19"/>
        <v>81.496242144825857</v>
      </c>
      <c r="AM7" s="241">
        <f t="shared" si="20"/>
        <v>362.81818181818181</v>
      </c>
      <c r="AN7" s="242">
        <f>IF(M7="TR",VLOOKUP(Z7,[1]don!$B$2:$M$30,9,FALSE)*((Q7-20)*VLOOKUP(Z7,[1]don!$B$2:$M$30,6,FALSE))*(INT((R7-20-VLOOKUP(Z7,[1]don!$B$2:$M$30,5,FALSE))/N7)+2),VLOOKUP(Z7,[1]don!$B$2:$M$30,9,FALSE)*R7*(INT((Q7-20)/3)+1))</f>
        <v>29568.3184</v>
      </c>
      <c r="AO7" s="243" t="str">
        <f t="shared" si="21"/>
        <v>CL6B1160C215</v>
      </c>
      <c r="AP7" s="244">
        <f t="shared" si="22"/>
        <v>3329.4900000000002</v>
      </c>
      <c r="AQ7" s="245" t="str">
        <f t="shared" si="23"/>
        <v>CL6B1160C215</v>
      </c>
      <c r="AR7" s="244">
        <f t="shared" si="24"/>
        <v>3701.9550000000004</v>
      </c>
      <c r="AS7" s="244" t="str">
        <f t="shared" si="25"/>
        <v>PL15</v>
      </c>
      <c r="AT7" s="246">
        <f t="shared" si="26"/>
        <v>7031.4450000000006</v>
      </c>
      <c r="AU7" s="247" t="str">
        <f t="shared" si="27"/>
        <v>6D</v>
      </c>
      <c r="AV7" s="248" t="s">
        <v>1346</v>
      </c>
      <c r="AW7" s="249" t="str">
        <f t="shared" si="28"/>
        <v>FJ6D1015</v>
      </c>
      <c r="AX7" s="247">
        <f t="shared" si="29"/>
        <v>728.77</v>
      </c>
      <c r="AY7" s="249">
        <f t="shared" si="30"/>
        <v>1457.54</v>
      </c>
      <c r="AZ7" s="249" t="str">
        <f t="shared" si="31"/>
        <v>-</v>
      </c>
      <c r="BA7" s="247" t="str">
        <f t="shared" si="32"/>
        <v>-</v>
      </c>
      <c r="BB7" s="247"/>
      <c r="BC7" s="250">
        <f t="shared" si="33"/>
        <v>1457.54</v>
      </c>
    </row>
    <row r="8" spans="1:55" ht="18" customHeight="1" x14ac:dyDescent="0.3">
      <c r="A8" s="1" t="str">
        <f t="shared" si="5"/>
        <v>\\B-tech3\soneras\RAD\RAD 2024\C004</v>
      </c>
      <c r="B8" s="19" t="s">
        <v>55</v>
      </c>
      <c r="C8" s="158" t="s">
        <v>433</v>
      </c>
      <c r="D8" s="24" t="s">
        <v>48</v>
      </c>
      <c r="E8" s="23" t="str">
        <f t="shared" si="6"/>
        <v>C004</v>
      </c>
      <c r="F8" s="14">
        <v>45296</v>
      </c>
      <c r="G8" s="22">
        <v>1</v>
      </c>
      <c r="H8" s="15" t="s">
        <v>35</v>
      </c>
      <c r="I8" s="26" t="s">
        <v>40</v>
      </c>
      <c r="K8" s="6"/>
      <c r="L8" s="6"/>
      <c r="M8" s="6" t="s">
        <v>41</v>
      </c>
      <c r="N8" s="6">
        <v>12</v>
      </c>
      <c r="O8" s="6">
        <v>3</v>
      </c>
      <c r="P8" s="6"/>
      <c r="Q8" s="6">
        <v>400</v>
      </c>
      <c r="R8" s="6">
        <v>400</v>
      </c>
      <c r="S8" s="6">
        <v>440</v>
      </c>
      <c r="T8" s="6">
        <v>80</v>
      </c>
      <c r="U8" s="6">
        <v>440</v>
      </c>
      <c r="V8" s="6">
        <v>80</v>
      </c>
      <c r="W8" s="5" t="s">
        <v>33</v>
      </c>
      <c r="X8" s="18"/>
      <c r="Y8" s="6" t="s">
        <v>34</v>
      </c>
      <c r="Z8" s="235" t="str">
        <f t="shared" si="7"/>
        <v>312AZ</v>
      </c>
      <c r="AA8" s="236" t="str">
        <f t="shared" si="8"/>
        <v xml:space="preserve">FEC004013-12 </v>
      </c>
      <c r="AB8" s="237" t="str">
        <f t="shared" si="9"/>
        <v xml:space="preserve">FE 0400X0400 3ZM 12 0440X080 PC  </v>
      </c>
      <c r="AC8" s="236" t="str">
        <f t="shared" si="10"/>
        <v xml:space="preserve">FXC004013-12 </v>
      </c>
      <c r="AD8" s="237" t="str">
        <f t="shared" si="11"/>
        <v xml:space="preserve">FX 0400X0400 3ZM 12 0440X080 PC  </v>
      </c>
      <c r="AE8" s="255" t="str">
        <f t="shared" si="12"/>
        <v>BNLT33</v>
      </c>
      <c r="AF8" s="256" t="str">
        <f t="shared" si="13"/>
        <v>TB330415</v>
      </c>
      <c r="AG8" s="257">
        <f t="shared" si="14"/>
        <v>13.973049999999999</v>
      </c>
      <c r="AH8" s="258">
        <f t="shared" si="15"/>
        <v>90</v>
      </c>
      <c r="AI8" s="259">
        <f t="shared" si="16"/>
        <v>1257.5744999999999</v>
      </c>
      <c r="AJ8" s="238" t="str">
        <f t="shared" si="17"/>
        <v>BCU3Z</v>
      </c>
      <c r="AK8" s="239" t="str">
        <f t="shared" si="18"/>
        <v>AT3Z0380</v>
      </c>
      <c r="AL8" s="240">
        <f t="shared" si="19"/>
        <v>33.991514838709669</v>
      </c>
      <c r="AM8" s="241">
        <f t="shared" si="20"/>
        <v>31</v>
      </c>
      <c r="AN8" s="242">
        <f>IF(M8="TR",VLOOKUP(Z8,[1]don!$B$2:$M$30,9,FALSE)*((Q8-20)*VLOOKUP(Z8,[1]don!$B$2:$M$30,6,FALSE))*(INT((R8-20-VLOOKUP(Z8,[1]don!$B$2:$M$30,5,FALSE))/N8)+2),VLOOKUP(Z8,[1]don!$B$2:$M$30,9,FALSE)*R8*(INT((Q8-20)/3)+1))</f>
        <v>1053.7369599999997</v>
      </c>
      <c r="AO8" s="243" t="str">
        <f t="shared" si="21"/>
        <v>CL3P0440C080</v>
      </c>
      <c r="AP8" s="244">
        <f t="shared" si="22"/>
        <v>354.2</v>
      </c>
      <c r="AQ8" s="245" t="str">
        <f t="shared" si="23"/>
        <v>CL3P0440C080</v>
      </c>
      <c r="AR8" s="244">
        <f t="shared" si="24"/>
        <v>354.2</v>
      </c>
      <c r="AS8" s="244" t="str">
        <f t="shared" si="25"/>
        <v>BNLC06</v>
      </c>
      <c r="AT8" s="246">
        <f t="shared" si="26"/>
        <v>708.4</v>
      </c>
      <c r="AU8" s="247" t="str">
        <f t="shared" si="27"/>
        <v>3Z</v>
      </c>
      <c r="AV8" s="248" t="s">
        <v>1346</v>
      </c>
      <c r="AW8" s="249" t="str">
        <f t="shared" si="28"/>
        <v>FJ3Z0400</v>
      </c>
      <c r="AX8" s="247">
        <f t="shared" si="29"/>
        <v>149.6</v>
      </c>
      <c r="AY8" s="249">
        <f t="shared" si="30"/>
        <v>299.2</v>
      </c>
      <c r="AZ8" s="249" t="str">
        <f t="shared" si="31"/>
        <v>PJ3Z0400</v>
      </c>
      <c r="BA8" s="247">
        <f t="shared" si="32"/>
        <v>149.6</v>
      </c>
      <c r="BB8" s="247"/>
      <c r="BC8" s="250">
        <f t="shared" si="33"/>
        <v>299.2</v>
      </c>
    </row>
    <row r="9" spans="1:55" ht="18" customHeight="1" x14ac:dyDescent="0.3">
      <c r="A9" s="1" t="str">
        <f t="shared" si="5"/>
        <v>\\B-tech3\soneras\RAD\RAD 2024\C005</v>
      </c>
      <c r="B9" s="19" t="s">
        <v>56</v>
      </c>
      <c r="C9" s="158" t="s">
        <v>434</v>
      </c>
      <c r="D9" s="24" t="s">
        <v>49</v>
      </c>
      <c r="E9" s="23" t="str">
        <f t="shared" si="6"/>
        <v>C005</v>
      </c>
      <c r="F9" s="14">
        <v>45297</v>
      </c>
      <c r="G9" s="22">
        <v>1</v>
      </c>
      <c r="H9" s="15" t="s">
        <v>35</v>
      </c>
      <c r="I9" s="26" t="s">
        <v>42</v>
      </c>
      <c r="K9" s="6"/>
      <c r="L9" s="6"/>
      <c r="M9" s="6" t="s">
        <v>41</v>
      </c>
      <c r="N9" s="6">
        <v>10</v>
      </c>
      <c r="O9" s="6">
        <v>4</v>
      </c>
      <c r="P9" s="6"/>
      <c r="Q9" s="6">
        <v>450</v>
      </c>
      <c r="R9" s="6">
        <v>530</v>
      </c>
      <c r="S9" s="6">
        <v>535</v>
      </c>
      <c r="T9" s="6">
        <v>86</v>
      </c>
      <c r="U9" s="6">
        <v>535</v>
      </c>
      <c r="V9" s="6">
        <v>86</v>
      </c>
      <c r="W9" s="5" t="s">
        <v>33</v>
      </c>
      <c r="X9" s="18"/>
      <c r="Y9" s="6" t="s">
        <v>34</v>
      </c>
      <c r="Z9" s="235" t="str">
        <f t="shared" si="7"/>
        <v>410AZ</v>
      </c>
      <c r="AA9" s="236" t="str">
        <f t="shared" si="8"/>
        <v xml:space="preserve">FEC005014-10 </v>
      </c>
      <c r="AB9" s="237" t="str">
        <f t="shared" si="9"/>
        <v xml:space="preserve">FE 0450X0530 4ZM 10 0535X086 PC  </v>
      </c>
      <c r="AC9" s="236" t="str">
        <f t="shared" si="10"/>
        <v xml:space="preserve">FXC005014-10 </v>
      </c>
      <c r="AD9" s="237" t="str">
        <f t="shared" si="11"/>
        <v xml:space="preserve">FX 0450X0530 4ZM 10 0535X086 PC  </v>
      </c>
      <c r="AE9" s="255" t="str">
        <f t="shared" si="12"/>
        <v>BNLT33</v>
      </c>
      <c r="AF9" s="256" t="str">
        <f t="shared" si="13"/>
        <v>TB330465</v>
      </c>
      <c r="AG9" s="257">
        <f t="shared" si="14"/>
        <v>15.656549999999999</v>
      </c>
      <c r="AH9" s="258">
        <f t="shared" si="15"/>
        <v>200</v>
      </c>
      <c r="AI9" s="259">
        <f t="shared" si="16"/>
        <v>3131.31</v>
      </c>
      <c r="AJ9" s="238" t="str">
        <f t="shared" si="17"/>
        <v>BCU4Z</v>
      </c>
      <c r="AK9" s="239" t="str">
        <f t="shared" si="18"/>
        <v>AT4Z0430</v>
      </c>
      <c r="AL9" s="240">
        <f t="shared" si="19"/>
        <v>73.164112156862743</v>
      </c>
      <c r="AM9" s="241">
        <f t="shared" si="20"/>
        <v>51</v>
      </c>
      <c r="AN9" s="242">
        <f>IF(M9="TR",VLOOKUP(Z9,[1]don!$B$2:$M$30,9,FALSE)*((Q9-20)*VLOOKUP(Z9,[1]don!$B$2:$M$30,6,FALSE))*(INT((R9-20-VLOOKUP(Z9,[1]don!$B$2:$M$30,5,FALSE))/N9)+2),VLOOKUP(Z9,[1]don!$B$2:$M$30,9,FALSE)*R9*(INT((Q9-20)/3)+1))</f>
        <v>3731.3697199999997</v>
      </c>
      <c r="AO9" s="243" t="str">
        <f t="shared" si="21"/>
        <v>CL4P0535C086</v>
      </c>
      <c r="AP9" s="244">
        <f t="shared" si="22"/>
        <v>452.99100000000004</v>
      </c>
      <c r="AQ9" s="245" t="str">
        <f t="shared" si="23"/>
        <v>CL4P0535C086</v>
      </c>
      <c r="AR9" s="244">
        <f t="shared" si="24"/>
        <v>452.99100000000004</v>
      </c>
      <c r="AS9" s="244" t="str">
        <f t="shared" si="25"/>
        <v>BNLC06</v>
      </c>
      <c r="AT9" s="246">
        <f t="shared" si="26"/>
        <v>905.98200000000008</v>
      </c>
      <c r="AU9" s="247" t="str">
        <f t="shared" si="27"/>
        <v>4Z</v>
      </c>
      <c r="AV9" s="248" t="s">
        <v>1346</v>
      </c>
      <c r="AW9" s="249" t="str">
        <f t="shared" si="28"/>
        <v>FJ4Z0450</v>
      </c>
      <c r="AX9" s="247">
        <f t="shared" si="29"/>
        <v>206.1</v>
      </c>
      <c r="AY9" s="249">
        <f t="shared" si="30"/>
        <v>412.2</v>
      </c>
      <c r="AZ9" s="249" t="str">
        <f t="shared" si="31"/>
        <v>PJ4Z0450</v>
      </c>
      <c r="BA9" s="247">
        <f t="shared" si="32"/>
        <v>206.1</v>
      </c>
      <c r="BB9" s="247"/>
      <c r="BC9" s="250">
        <f t="shared" si="33"/>
        <v>412.2</v>
      </c>
    </row>
    <row r="10" spans="1:55" ht="18" customHeight="1" x14ac:dyDescent="0.3">
      <c r="A10" s="1" t="str">
        <f t="shared" si="5"/>
        <v>\\B-tech3\soneras\RAD\RAD 2024\C006</v>
      </c>
      <c r="B10" s="19" t="s">
        <v>57</v>
      </c>
      <c r="C10" s="158" t="s">
        <v>435</v>
      </c>
      <c r="D10" s="24" t="s">
        <v>50</v>
      </c>
      <c r="E10" s="23" t="str">
        <f t="shared" si="6"/>
        <v>C006</v>
      </c>
      <c r="F10" s="14">
        <v>45298</v>
      </c>
      <c r="G10" s="19">
        <v>1</v>
      </c>
      <c r="H10" s="15" t="s">
        <v>35</v>
      </c>
      <c r="I10" s="16" t="s">
        <v>400</v>
      </c>
      <c r="L10" s="12"/>
      <c r="M10" s="6" t="s">
        <v>41</v>
      </c>
      <c r="N10" s="6">
        <v>12</v>
      </c>
      <c r="O10" s="6">
        <v>4</v>
      </c>
      <c r="P10" s="13"/>
      <c r="Q10" s="16">
        <v>540</v>
      </c>
      <c r="R10" s="16">
        <v>590</v>
      </c>
      <c r="S10" s="16">
        <v>590</v>
      </c>
      <c r="T10" s="16">
        <v>95</v>
      </c>
      <c r="U10" s="16">
        <v>590</v>
      </c>
      <c r="V10" s="16">
        <v>95</v>
      </c>
      <c r="W10" s="5" t="s">
        <v>33</v>
      </c>
      <c r="X10" s="18"/>
      <c r="Y10" s="6" t="s">
        <v>34</v>
      </c>
      <c r="Z10" s="235" t="str">
        <f t="shared" si="7"/>
        <v>412AZ</v>
      </c>
      <c r="AA10" s="236" t="str">
        <f t="shared" si="8"/>
        <v xml:space="preserve">FEC006014-12 </v>
      </c>
      <c r="AB10" s="237" t="str">
        <f t="shared" si="9"/>
        <v xml:space="preserve">FE 0540X0590 4ZM 12 0590X095 PC  </v>
      </c>
      <c r="AC10" s="236" t="str">
        <f t="shared" si="10"/>
        <v xml:space="preserve">FXC006014-12 </v>
      </c>
      <c r="AD10" s="237" t="str">
        <f t="shared" si="11"/>
        <v xml:space="preserve">FX 0540X0590 4ZM 12 0590X095 PC  </v>
      </c>
      <c r="AE10" s="255" t="str">
        <f t="shared" si="12"/>
        <v>BNLT33</v>
      </c>
      <c r="AF10" s="256" t="str">
        <f t="shared" si="13"/>
        <v>TB330555</v>
      </c>
      <c r="AG10" s="257">
        <f t="shared" si="14"/>
        <v>18.68685</v>
      </c>
      <c r="AH10" s="258">
        <f t="shared" si="15"/>
        <v>184</v>
      </c>
      <c r="AI10" s="259">
        <f t="shared" si="16"/>
        <v>3438.3804</v>
      </c>
      <c r="AJ10" s="238" t="str">
        <f t="shared" si="17"/>
        <v>BCU4Z</v>
      </c>
      <c r="AK10" s="239" t="str">
        <f t="shared" si="18"/>
        <v>AT4Z0520</v>
      </c>
      <c r="AL10" s="240">
        <f t="shared" si="19"/>
        <v>74.832735319148938</v>
      </c>
      <c r="AM10" s="241">
        <f t="shared" si="20"/>
        <v>47</v>
      </c>
      <c r="AN10" s="242">
        <f>IF(M10="TR",VLOOKUP(Z10,[1]don!$B$2:$M$30,9,FALSE)*((Q10-20)*VLOOKUP(Z10,[1]don!$B$2:$M$30,6,FALSE))*(INT((R10-20-VLOOKUP(Z10,[1]don!$B$2:$M$30,5,FALSE))/N10)+2),VLOOKUP(Z10,[1]don!$B$2:$M$30,9,FALSE)*R10*(INT((Q10-20)/3)+1))</f>
        <v>3517.1385599999999</v>
      </c>
      <c r="AO10" s="243" t="str">
        <f t="shared" si="21"/>
        <v>CL4P0590C095</v>
      </c>
      <c r="AP10" s="244">
        <f t="shared" si="22"/>
        <v>540.15499999999997</v>
      </c>
      <c r="AQ10" s="245" t="str">
        <f t="shared" si="23"/>
        <v>CL4P0590C095</v>
      </c>
      <c r="AR10" s="244">
        <f t="shared" si="24"/>
        <v>540.15499999999997</v>
      </c>
      <c r="AS10" s="244" t="str">
        <f t="shared" si="25"/>
        <v>BNLC06</v>
      </c>
      <c r="AT10" s="246">
        <f t="shared" si="26"/>
        <v>1080.31</v>
      </c>
      <c r="AU10" s="247" t="str">
        <f t="shared" si="27"/>
        <v>4Z</v>
      </c>
      <c r="AV10" s="248" t="s">
        <v>1346</v>
      </c>
      <c r="AW10" s="249" t="str">
        <f t="shared" si="28"/>
        <v>FJ4Z0540</v>
      </c>
      <c r="AX10" s="247">
        <f t="shared" si="29"/>
        <v>247.32000000000002</v>
      </c>
      <c r="AY10" s="249">
        <f t="shared" si="30"/>
        <v>494.64000000000004</v>
      </c>
      <c r="AZ10" s="249" t="str">
        <f t="shared" si="31"/>
        <v>PJ4Z0540</v>
      </c>
      <c r="BA10" s="247">
        <f t="shared" si="32"/>
        <v>247.32000000000002</v>
      </c>
      <c r="BB10" s="247"/>
      <c r="BC10" s="250">
        <f t="shared" si="33"/>
        <v>494.64000000000004</v>
      </c>
    </row>
    <row r="11" spans="1:55" ht="18" customHeight="1" x14ac:dyDescent="0.3">
      <c r="A11" s="1" t="str">
        <f t="shared" si="5"/>
        <v>\\B-tech3\soneras\RAD\RAD 2024\C007</v>
      </c>
      <c r="B11" s="19" t="s">
        <v>60</v>
      </c>
      <c r="C11" s="158" t="s">
        <v>436</v>
      </c>
      <c r="D11" s="24" t="s">
        <v>51</v>
      </c>
      <c r="E11" s="23" t="str">
        <f t="shared" si="6"/>
        <v>C007</v>
      </c>
      <c r="F11" s="14">
        <v>45298</v>
      </c>
      <c r="G11" s="19">
        <v>1</v>
      </c>
      <c r="H11" s="15" t="s">
        <v>35</v>
      </c>
      <c r="I11" s="16" t="s">
        <v>400</v>
      </c>
      <c r="L11" s="12"/>
      <c r="M11" s="6" t="s">
        <v>32</v>
      </c>
      <c r="N11" s="6">
        <v>10</v>
      </c>
      <c r="O11" s="6">
        <v>2</v>
      </c>
      <c r="P11" s="13"/>
      <c r="Q11" s="16">
        <v>350</v>
      </c>
      <c r="R11" s="16">
        <v>560</v>
      </c>
      <c r="S11" s="16">
        <v>570</v>
      </c>
      <c r="T11" s="16">
        <v>65</v>
      </c>
      <c r="U11" s="16">
        <v>570</v>
      </c>
      <c r="V11" s="16">
        <v>65</v>
      </c>
      <c r="W11" s="5" t="s">
        <v>33</v>
      </c>
      <c r="X11" s="18"/>
      <c r="Y11" s="6" t="s">
        <v>34</v>
      </c>
      <c r="Z11" s="235" t="str">
        <f t="shared" si="7"/>
        <v>210AD</v>
      </c>
      <c r="AA11" s="236" t="str">
        <f t="shared" si="8"/>
        <v xml:space="preserve">FEC007022-10 </v>
      </c>
      <c r="AB11" s="237" t="str">
        <f t="shared" si="9"/>
        <v xml:space="preserve">FE 0350X0560 2DM 10 0570X065 PC  </v>
      </c>
      <c r="AC11" s="236" t="str">
        <f t="shared" si="10"/>
        <v xml:space="preserve">FXC007022-10 </v>
      </c>
      <c r="AD11" s="237" t="str">
        <f t="shared" si="11"/>
        <v xml:space="preserve">FX 0350X0560 2DM 10 0570X065 PC  </v>
      </c>
      <c r="AE11" s="255" t="str">
        <f t="shared" si="12"/>
        <v>BNLT33</v>
      </c>
      <c r="AF11" s="256" t="str">
        <f t="shared" si="13"/>
        <v>TB330365</v>
      </c>
      <c r="AG11" s="257">
        <f t="shared" si="14"/>
        <v>12.28955</v>
      </c>
      <c r="AH11" s="258">
        <f t="shared" si="15"/>
        <v>110</v>
      </c>
      <c r="AI11" s="259">
        <f t="shared" si="16"/>
        <v>1351.8505</v>
      </c>
      <c r="AJ11" s="238" t="str">
        <f t="shared" si="17"/>
        <v>BCU2D</v>
      </c>
      <c r="AK11" s="239" t="str">
        <f t="shared" si="18"/>
        <v>AT2D0560</v>
      </c>
      <c r="AL11" s="240">
        <f t="shared" si="19"/>
        <v>11.245309090909091</v>
      </c>
      <c r="AM11" s="241">
        <f t="shared" si="20"/>
        <v>121</v>
      </c>
      <c r="AN11" s="242">
        <f>IF(M11="TR",VLOOKUP(Z11,[1]don!$B$2:$M$30,9,FALSE)*((Q11-20)*VLOOKUP(Z11,[1]don!$B$2:$M$30,6,FALSE))*(INT((R11-20-VLOOKUP(Z11,[1]don!$B$2:$M$30,5,FALSE))/N11)+2),VLOOKUP(Z11,[1]don!$B$2:$M$30,9,FALSE)*R11*(INT((Q11-20)/3)+1))</f>
        <v>1360.6823999999999</v>
      </c>
      <c r="AO11" s="243" t="str">
        <f t="shared" si="21"/>
        <v>CL2P0570C065</v>
      </c>
      <c r="AP11" s="244">
        <f t="shared" si="22"/>
        <v>386.15500000000003</v>
      </c>
      <c r="AQ11" s="245" t="str">
        <f t="shared" si="23"/>
        <v>CL2P0570C065</v>
      </c>
      <c r="AR11" s="244">
        <f t="shared" si="24"/>
        <v>386.15500000000003</v>
      </c>
      <c r="AS11" s="244" t="str">
        <f t="shared" si="25"/>
        <v>BNLC06</v>
      </c>
      <c r="AT11" s="246">
        <f t="shared" si="26"/>
        <v>772.31000000000006</v>
      </c>
      <c r="AU11" s="247" t="str">
        <f t="shared" si="27"/>
        <v>2D</v>
      </c>
      <c r="AV11" s="248" t="s">
        <v>1346</v>
      </c>
      <c r="AW11" s="249" t="str">
        <f t="shared" si="28"/>
        <v>FJ2D0350</v>
      </c>
      <c r="AX11" s="247">
        <f t="shared" si="29"/>
        <v>110.95</v>
      </c>
      <c r="AY11" s="249">
        <f t="shared" si="30"/>
        <v>221.9</v>
      </c>
      <c r="AZ11" s="249" t="str">
        <f t="shared" si="31"/>
        <v>-</v>
      </c>
      <c r="BA11" s="247" t="str">
        <f t="shared" si="32"/>
        <v>-</v>
      </c>
      <c r="BB11" s="247"/>
      <c r="BC11" s="250">
        <f t="shared" si="33"/>
        <v>221.9</v>
      </c>
    </row>
    <row r="12" spans="1:55" ht="18" customHeight="1" x14ac:dyDescent="0.3">
      <c r="A12" s="1" t="str">
        <f t="shared" si="5"/>
        <v>\\B-tech3\soneras\RAD\RAD 2024\C008</v>
      </c>
      <c r="B12" s="19" t="s">
        <v>61</v>
      </c>
      <c r="C12" s="158" t="s">
        <v>437</v>
      </c>
      <c r="D12" s="24" t="s">
        <v>68</v>
      </c>
      <c r="E12" s="23" t="str">
        <f t="shared" si="6"/>
        <v>C008</v>
      </c>
      <c r="F12" s="14">
        <v>45299</v>
      </c>
      <c r="G12" s="19">
        <v>1</v>
      </c>
      <c r="H12" s="15" t="s">
        <v>35</v>
      </c>
      <c r="I12" s="16" t="s">
        <v>40</v>
      </c>
      <c r="L12" s="12"/>
      <c r="M12" s="6" t="s">
        <v>32</v>
      </c>
      <c r="N12" s="6">
        <v>10</v>
      </c>
      <c r="O12" s="6">
        <v>4</v>
      </c>
      <c r="P12" s="13"/>
      <c r="Q12" s="16">
        <v>1390</v>
      </c>
      <c r="R12" s="16">
        <v>1300</v>
      </c>
      <c r="S12" s="16">
        <v>1300</v>
      </c>
      <c r="T12" s="16">
        <v>115</v>
      </c>
      <c r="U12" s="16">
        <v>1300</v>
      </c>
      <c r="V12" s="16">
        <v>115</v>
      </c>
      <c r="W12" s="5" t="s">
        <v>33</v>
      </c>
      <c r="X12" s="18"/>
      <c r="Y12" s="6" t="s">
        <v>38</v>
      </c>
      <c r="Z12" s="235" t="str">
        <f t="shared" si="7"/>
        <v>410AD</v>
      </c>
      <c r="AA12" s="236" t="str">
        <f t="shared" si="8"/>
        <v>FEC008024-10 E7</v>
      </c>
      <c r="AB12" s="237" t="str">
        <f t="shared" si="9"/>
        <v xml:space="preserve">FE 1390X1300 4D7 10 1300X115 PC  </v>
      </c>
      <c r="AC12" s="236" t="str">
        <f t="shared" si="10"/>
        <v>FXC008024-10 E7</v>
      </c>
      <c r="AD12" s="237" t="str">
        <f t="shared" si="11"/>
        <v xml:space="preserve">FX 1390X1300 4D7 10 1300X115 PC  </v>
      </c>
      <c r="AE12" s="255" t="str">
        <f t="shared" si="12"/>
        <v>TUBLS015</v>
      </c>
      <c r="AF12" s="256" t="str">
        <f t="shared" si="13"/>
        <v>TB151405</v>
      </c>
      <c r="AG12" s="257">
        <f t="shared" si="14"/>
        <v>64.9953</v>
      </c>
      <c r="AH12" s="258">
        <f t="shared" si="15"/>
        <v>516</v>
      </c>
      <c r="AI12" s="259">
        <f t="shared" si="16"/>
        <v>33537.574800000002</v>
      </c>
      <c r="AJ12" s="238" t="str">
        <f t="shared" si="17"/>
        <v>BCU4D</v>
      </c>
      <c r="AK12" s="239" t="str">
        <f t="shared" si="18"/>
        <v>AT4D1300</v>
      </c>
      <c r="AL12" s="240">
        <f t="shared" si="19"/>
        <v>60.054843562192694</v>
      </c>
      <c r="AM12" s="241">
        <f t="shared" si="20"/>
        <v>499.18181818181819</v>
      </c>
      <c r="AN12" s="242">
        <f>IF(M12="TR",VLOOKUP(Z12,[1]don!$B$2:$M$30,9,FALSE)*((Q12-20)*VLOOKUP(Z12,[1]don!$B$2:$M$30,6,FALSE))*(INT((R12-20-VLOOKUP(Z12,[1]don!$B$2:$M$30,5,FALSE))/N12)+2),VLOOKUP(Z12,[1]don!$B$2:$M$30,9,FALSE)*R12*(INT((Q12-20)/3)+1))</f>
        <v>29978.286000000007</v>
      </c>
      <c r="AO12" s="243" t="str">
        <f t="shared" si="21"/>
        <v>CL4P1300C115</v>
      </c>
      <c r="AP12" s="244">
        <f t="shared" si="22"/>
        <v>1372.14</v>
      </c>
      <c r="AQ12" s="245" t="str">
        <f t="shared" si="23"/>
        <v>CL4P1300C115</v>
      </c>
      <c r="AR12" s="244">
        <f t="shared" si="24"/>
        <v>1372.14</v>
      </c>
      <c r="AS12" s="244" t="str">
        <f t="shared" si="25"/>
        <v>BNLC06</v>
      </c>
      <c r="AT12" s="246">
        <f t="shared" si="26"/>
        <v>2744.28</v>
      </c>
      <c r="AU12" s="247" t="str">
        <f t="shared" si="27"/>
        <v>4D</v>
      </c>
      <c r="AV12" s="248" t="s">
        <v>1346</v>
      </c>
      <c r="AW12" s="249" t="str">
        <f t="shared" si="28"/>
        <v>FJ4D1390</v>
      </c>
      <c r="AX12" s="247">
        <f t="shared" si="29"/>
        <v>736.7</v>
      </c>
      <c r="AY12" s="249">
        <f t="shared" si="30"/>
        <v>1473.4</v>
      </c>
      <c r="AZ12" s="249" t="str">
        <f t="shared" si="31"/>
        <v>-</v>
      </c>
      <c r="BA12" s="247" t="str">
        <f t="shared" si="32"/>
        <v>-</v>
      </c>
      <c r="BB12" s="247"/>
      <c r="BC12" s="250">
        <f t="shared" si="33"/>
        <v>1473.4</v>
      </c>
    </row>
    <row r="13" spans="1:55" ht="18" customHeight="1" x14ac:dyDescent="0.3">
      <c r="A13" s="1" t="str">
        <f t="shared" si="5"/>
        <v>\\B-tech3\soneras\RAD\RAD 2024\C009</v>
      </c>
      <c r="B13" s="19" t="s">
        <v>62</v>
      </c>
      <c r="C13" s="158" t="s">
        <v>438</v>
      </c>
      <c r="D13" s="24" t="s">
        <v>69</v>
      </c>
      <c r="E13" s="23" t="str">
        <f t="shared" si="6"/>
        <v>C009</v>
      </c>
      <c r="F13" s="14">
        <v>45299</v>
      </c>
      <c r="G13" s="19">
        <v>1</v>
      </c>
      <c r="H13" s="15" t="s">
        <v>35</v>
      </c>
      <c r="I13" s="16" t="s">
        <v>76</v>
      </c>
      <c r="L13" s="12"/>
      <c r="M13" s="6" t="s">
        <v>41</v>
      </c>
      <c r="N13" s="6">
        <v>12</v>
      </c>
      <c r="O13" s="6">
        <v>5</v>
      </c>
      <c r="P13" s="13"/>
      <c r="Q13" s="16">
        <v>630</v>
      </c>
      <c r="R13" s="16">
        <v>520</v>
      </c>
      <c r="S13" s="16">
        <v>530</v>
      </c>
      <c r="T13" s="16">
        <v>125</v>
      </c>
      <c r="U13" s="16">
        <v>530</v>
      </c>
      <c r="V13" s="16">
        <v>125</v>
      </c>
      <c r="W13" s="5" t="s">
        <v>33</v>
      </c>
      <c r="X13" s="18"/>
      <c r="Y13" s="6" t="s">
        <v>34</v>
      </c>
      <c r="Z13" s="235" t="str">
        <f t="shared" si="7"/>
        <v>512AZ</v>
      </c>
      <c r="AA13" s="236" t="str">
        <f t="shared" si="8"/>
        <v xml:space="preserve">FEC009015-12 </v>
      </c>
      <c r="AB13" s="237" t="str">
        <f t="shared" si="9"/>
        <v xml:space="preserve">FE 0630X0520 5ZM 12 0530X125 PC  </v>
      </c>
      <c r="AC13" s="236" t="str">
        <f t="shared" si="10"/>
        <v xml:space="preserve">FXC009015-12 </v>
      </c>
      <c r="AD13" s="237" t="str">
        <f t="shared" si="11"/>
        <v xml:space="preserve">FX 0630X0520 5ZM 12 0530X125 PC  </v>
      </c>
      <c r="AE13" s="255" t="str">
        <f t="shared" si="12"/>
        <v>BNLT33</v>
      </c>
      <c r="AF13" s="256" t="str">
        <f t="shared" si="13"/>
        <v>TB330645</v>
      </c>
      <c r="AG13" s="257">
        <f t="shared" si="14"/>
        <v>21.71715</v>
      </c>
      <c r="AH13" s="258">
        <f t="shared" si="15"/>
        <v>200</v>
      </c>
      <c r="AI13" s="259">
        <f t="shared" si="16"/>
        <v>4343.43</v>
      </c>
      <c r="AJ13" s="238" t="str">
        <f t="shared" si="17"/>
        <v>BCU5Z</v>
      </c>
      <c r="AK13" s="239" t="str">
        <f t="shared" si="18"/>
        <v>AT5Z0610</v>
      </c>
      <c r="AL13" s="240">
        <f t="shared" si="19"/>
        <v>90.971620975609738</v>
      </c>
      <c r="AM13" s="241">
        <f t="shared" si="20"/>
        <v>41</v>
      </c>
      <c r="AN13" s="242">
        <f>IF(M13="TR",VLOOKUP(Z13,[1]don!$B$2:$M$30,9,FALSE)*((Q13-20)*VLOOKUP(Z13,[1]don!$B$2:$M$30,6,FALSE))*(INT((R13-20-VLOOKUP(Z13,[1]don!$B$2:$M$30,5,FALSE))/N13)+2),VLOOKUP(Z13,[1]don!$B$2:$M$30,9,FALSE)*R13*(INT((Q13-20)/3)+1))</f>
        <v>3729.8364599999995</v>
      </c>
      <c r="AO13" s="243" t="str">
        <f t="shared" si="21"/>
        <v>CL5P0530C125</v>
      </c>
      <c r="AP13" s="244">
        <f t="shared" si="22"/>
        <v>614.07500000000005</v>
      </c>
      <c r="AQ13" s="245" t="str">
        <f t="shared" si="23"/>
        <v>CL5P0530C125</v>
      </c>
      <c r="AR13" s="244">
        <f t="shared" si="24"/>
        <v>614.07500000000005</v>
      </c>
      <c r="AS13" s="244" t="str">
        <f t="shared" si="25"/>
        <v>BNLC06</v>
      </c>
      <c r="AT13" s="246">
        <f t="shared" si="26"/>
        <v>1228.1500000000001</v>
      </c>
      <c r="AU13" s="247" t="str">
        <f t="shared" si="27"/>
        <v>5Z</v>
      </c>
      <c r="AV13" s="248" t="s">
        <v>1346</v>
      </c>
      <c r="AW13" s="249" t="str">
        <f t="shared" si="28"/>
        <v>FJ5Z0630</v>
      </c>
      <c r="AX13" s="247">
        <f t="shared" si="29"/>
        <v>340.83000000000004</v>
      </c>
      <c r="AY13" s="249">
        <f t="shared" si="30"/>
        <v>681.66000000000008</v>
      </c>
      <c r="AZ13" s="249" t="str">
        <f t="shared" si="31"/>
        <v>PJ5Z0630</v>
      </c>
      <c r="BA13" s="247">
        <f t="shared" si="32"/>
        <v>340.83000000000004</v>
      </c>
      <c r="BB13" s="247"/>
      <c r="BC13" s="250">
        <f t="shared" si="33"/>
        <v>681.66000000000008</v>
      </c>
    </row>
    <row r="14" spans="1:55" ht="18" customHeight="1" x14ac:dyDescent="0.3">
      <c r="A14" s="1" t="str">
        <f t="shared" si="5"/>
        <v>\\B-tech3\soneras\RAD\RAD 2024\C010</v>
      </c>
      <c r="B14" s="19" t="s">
        <v>63</v>
      </c>
      <c r="C14" s="158" t="s">
        <v>439</v>
      </c>
      <c r="D14" s="24" t="s">
        <v>70</v>
      </c>
      <c r="E14" s="23" t="str">
        <f t="shared" si="6"/>
        <v>C010</v>
      </c>
      <c r="F14" s="14">
        <v>45299</v>
      </c>
      <c r="G14" s="19">
        <v>1</v>
      </c>
      <c r="H14" s="15" t="s">
        <v>35</v>
      </c>
      <c r="I14" s="16" t="s">
        <v>76</v>
      </c>
      <c r="L14" s="12"/>
      <c r="M14" s="6" t="s">
        <v>41</v>
      </c>
      <c r="N14" s="6">
        <v>12</v>
      </c>
      <c r="O14" s="6">
        <v>4</v>
      </c>
      <c r="P14" s="13"/>
      <c r="Q14" s="16">
        <v>630</v>
      </c>
      <c r="R14" s="16">
        <v>415</v>
      </c>
      <c r="S14" s="16">
        <v>640</v>
      </c>
      <c r="T14" s="16">
        <v>150</v>
      </c>
      <c r="U14" s="16">
        <v>640</v>
      </c>
      <c r="V14" s="16">
        <v>150</v>
      </c>
      <c r="W14" s="5" t="s">
        <v>37</v>
      </c>
      <c r="X14" s="18"/>
      <c r="Y14" s="6" t="s">
        <v>38</v>
      </c>
      <c r="Z14" s="235" t="str">
        <f t="shared" si="7"/>
        <v>412AZ</v>
      </c>
      <c r="AA14" s="236" t="str">
        <f t="shared" si="8"/>
        <v>FEC010014-12 E7</v>
      </c>
      <c r="AB14" s="237" t="str">
        <f t="shared" si="9"/>
        <v xml:space="preserve">FE 0630X0415 4Z7 12 0640X150 BC  </v>
      </c>
      <c r="AC14" s="236" t="str">
        <f t="shared" si="10"/>
        <v>FXC010014-12 E7</v>
      </c>
      <c r="AD14" s="237" t="str">
        <f t="shared" si="11"/>
        <v xml:space="preserve">FX 0630X0415 4Z7 12 0640X150 BC  </v>
      </c>
      <c r="AE14" s="255" t="str">
        <f t="shared" si="12"/>
        <v>TUBLS015</v>
      </c>
      <c r="AF14" s="256" t="str">
        <f t="shared" si="13"/>
        <v>TB150645</v>
      </c>
      <c r="AG14" s="257">
        <f t="shared" si="14"/>
        <v>29.837700000000002</v>
      </c>
      <c r="AH14" s="258">
        <f t="shared" si="15"/>
        <v>128</v>
      </c>
      <c r="AI14" s="259">
        <f t="shared" si="16"/>
        <v>3819.2256000000002</v>
      </c>
      <c r="AJ14" s="238" t="str">
        <f t="shared" si="17"/>
        <v>BCU4Z</v>
      </c>
      <c r="AK14" s="239" t="str">
        <f t="shared" si="18"/>
        <v>AT4Z0610</v>
      </c>
      <c r="AL14" s="240">
        <f t="shared" si="19"/>
        <v>88.560428484848472</v>
      </c>
      <c r="AM14" s="241">
        <f t="shared" si="20"/>
        <v>33</v>
      </c>
      <c r="AN14" s="242">
        <f>IF(M14="TR",VLOOKUP(Z14,[1]don!$B$2:$M$30,9,FALSE)*((Q14-20)*VLOOKUP(Z14,[1]don!$B$2:$M$30,6,FALSE))*(INT((R14-20-VLOOKUP(Z14,[1]don!$B$2:$M$30,5,FALSE))/N14)+2),VLOOKUP(Z14,[1]don!$B$2:$M$30,9,FALSE)*R14*(INT((Q14-20)/3)+1))</f>
        <v>2922.4941399999998</v>
      </c>
      <c r="AO14" s="243" t="str">
        <f t="shared" si="21"/>
        <v>CL4B0640C150</v>
      </c>
      <c r="AP14" s="244">
        <f t="shared" si="22"/>
        <v>1281.6000000000001</v>
      </c>
      <c r="AQ14" s="245" t="str">
        <f t="shared" si="23"/>
        <v>CL4B0640C150</v>
      </c>
      <c r="AR14" s="244">
        <f t="shared" si="24"/>
        <v>1497.8700000000001</v>
      </c>
      <c r="AS14" s="244" t="str">
        <f t="shared" si="25"/>
        <v>PL15</v>
      </c>
      <c r="AT14" s="246">
        <f t="shared" si="26"/>
        <v>2779.4700000000003</v>
      </c>
      <c r="AU14" s="247" t="str">
        <f t="shared" si="27"/>
        <v>4Z</v>
      </c>
      <c r="AV14" s="248" t="s">
        <v>1346</v>
      </c>
      <c r="AW14" s="249" t="str">
        <f t="shared" si="28"/>
        <v>FJ4Z0630</v>
      </c>
      <c r="AX14" s="247">
        <f t="shared" si="29"/>
        <v>288.54000000000002</v>
      </c>
      <c r="AY14" s="249">
        <f t="shared" si="30"/>
        <v>577.08000000000004</v>
      </c>
      <c r="AZ14" s="249" t="str">
        <f t="shared" si="31"/>
        <v>PJ4Z0630</v>
      </c>
      <c r="BA14" s="247">
        <f t="shared" si="32"/>
        <v>288.54000000000002</v>
      </c>
      <c r="BB14" s="247"/>
      <c r="BC14" s="250">
        <f t="shared" si="33"/>
        <v>577.08000000000004</v>
      </c>
    </row>
    <row r="15" spans="1:55" ht="18" customHeight="1" x14ac:dyDescent="0.3">
      <c r="A15" s="1" t="str">
        <f>"\\B-tech3\soneras\RAD\RAD 2023\"&amp;B15</f>
        <v>\\B-tech3\soneras\RAD\RAD 2023\B432</v>
      </c>
      <c r="B15" s="19" t="s">
        <v>78</v>
      </c>
      <c r="C15" s="158" t="s">
        <v>440</v>
      </c>
      <c r="D15" s="24" t="s">
        <v>71</v>
      </c>
      <c r="E15" s="23" t="str">
        <f t="shared" si="6"/>
        <v>B432</v>
      </c>
      <c r="F15" s="14">
        <v>45299</v>
      </c>
      <c r="G15" s="19">
        <v>2</v>
      </c>
      <c r="H15" s="15" t="s">
        <v>35</v>
      </c>
      <c r="I15" s="16" t="s">
        <v>76</v>
      </c>
      <c r="L15" s="12"/>
      <c r="M15" s="6" t="s">
        <v>77</v>
      </c>
      <c r="N15" s="6">
        <v>10</v>
      </c>
      <c r="O15" s="6">
        <v>5</v>
      </c>
      <c r="P15" s="13"/>
      <c r="Q15" s="16">
        <v>470</v>
      </c>
      <c r="R15" s="16">
        <v>510</v>
      </c>
      <c r="S15" s="16">
        <v>530</v>
      </c>
      <c r="T15" s="16">
        <v>125</v>
      </c>
      <c r="U15" s="16">
        <v>530</v>
      </c>
      <c r="V15" s="16">
        <v>125</v>
      </c>
      <c r="W15" s="5" t="s">
        <v>33</v>
      </c>
      <c r="X15" s="18"/>
      <c r="Y15" s="6" t="s">
        <v>34</v>
      </c>
      <c r="Z15" s="235" t="str">
        <f t="shared" si="7"/>
        <v>510AD</v>
      </c>
      <c r="AA15" s="236" t="str">
        <f t="shared" si="8"/>
        <v xml:space="preserve">FEB432035-10 </v>
      </c>
      <c r="AB15" s="237" t="str">
        <f t="shared" si="9"/>
        <v xml:space="preserve">FE 0470X0510 5DM 10 0530X125 PC  </v>
      </c>
      <c r="AC15" s="236" t="str">
        <f t="shared" si="10"/>
        <v xml:space="preserve">FXB432035-10 </v>
      </c>
      <c r="AD15" s="237" t="str">
        <f t="shared" si="11"/>
        <v xml:space="preserve">FX 0470X0510 5DM 10 0530X125 PC  </v>
      </c>
      <c r="AE15" s="255" t="str">
        <f t="shared" si="12"/>
        <v>BNLT33</v>
      </c>
      <c r="AF15" s="256" t="str">
        <f t="shared" si="13"/>
        <v>TB330485</v>
      </c>
      <c r="AG15" s="257">
        <f t="shared" si="14"/>
        <v>16.32995</v>
      </c>
      <c r="AH15" s="258">
        <f t="shared" si="15"/>
        <v>250</v>
      </c>
      <c r="AI15" s="259">
        <f t="shared" si="16"/>
        <v>4082.4875000000002</v>
      </c>
      <c r="AJ15" s="238" t="str">
        <f t="shared" si="17"/>
        <v>BCU5D</v>
      </c>
      <c r="AK15" s="239" t="str">
        <f t="shared" si="18"/>
        <v>AT5D0510</v>
      </c>
      <c r="AL15" s="240">
        <f t="shared" si="19"/>
        <v>57.702644726670343</v>
      </c>
      <c r="AM15" s="241">
        <f t="shared" si="20"/>
        <v>82.318181818181813</v>
      </c>
      <c r="AN15" s="242">
        <f>IF(M15="TR",VLOOKUP(Z15,[1]don!$B$2:$M$30,9,FALSE)*((Q15-20)*VLOOKUP(Z15,[1]don!$B$2:$M$30,6,FALSE))*(INT((R15-20-VLOOKUP(Z15,[1]don!$B$2:$M$30,5,FALSE))/N15)+2),VLOOKUP(Z15,[1]don!$B$2:$M$30,9,FALSE)*R15*(INT((Q15-20)/3)+1))</f>
        <v>4749.9767999999995</v>
      </c>
      <c r="AO15" s="243" t="str">
        <f t="shared" si="21"/>
        <v>CL5P0530C125</v>
      </c>
      <c r="AP15" s="244">
        <f t="shared" si="22"/>
        <v>614.07500000000005</v>
      </c>
      <c r="AQ15" s="245" t="str">
        <f t="shared" si="23"/>
        <v>CL5P0530C125</v>
      </c>
      <c r="AR15" s="244">
        <f t="shared" si="24"/>
        <v>614.07500000000005</v>
      </c>
      <c r="AS15" s="244" t="str">
        <f t="shared" si="25"/>
        <v>BNLC06</v>
      </c>
      <c r="AT15" s="246">
        <f t="shared" si="26"/>
        <v>1228.1500000000001</v>
      </c>
      <c r="AU15" s="247" t="str">
        <f t="shared" si="27"/>
        <v>5D</v>
      </c>
      <c r="AV15" s="248" t="s">
        <v>1346</v>
      </c>
      <c r="AW15" s="249" t="str">
        <f t="shared" si="28"/>
        <v>FJ5D0470</v>
      </c>
      <c r="AX15" s="247">
        <f t="shared" si="29"/>
        <v>290.93</v>
      </c>
      <c r="AY15" s="249">
        <f t="shared" si="30"/>
        <v>581.86</v>
      </c>
      <c r="AZ15" s="249" t="str">
        <f t="shared" si="31"/>
        <v>-</v>
      </c>
      <c r="BA15" s="247" t="str">
        <f t="shared" si="32"/>
        <v>-</v>
      </c>
      <c r="BB15" s="247"/>
      <c r="BC15" s="250">
        <f t="shared" si="33"/>
        <v>581.86</v>
      </c>
    </row>
    <row r="16" spans="1:55" ht="18" customHeight="1" x14ac:dyDescent="0.3">
      <c r="A16" s="1" t="str">
        <f>"\\B-tech3\soneras\RAD\RAD 2023\"&amp;B16</f>
        <v>\\B-tech3\soneras\RAD\RAD 2023\B428</v>
      </c>
      <c r="B16" s="19" t="s">
        <v>79</v>
      </c>
      <c r="C16" s="158" t="s">
        <v>441</v>
      </c>
      <c r="D16" s="24" t="s">
        <v>72</v>
      </c>
      <c r="E16" s="23" t="str">
        <f t="shared" si="6"/>
        <v>B428</v>
      </c>
      <c r="F16" s="14">
        <v>45299</v>
      </c>
      <c r="G16" s="19">
        <v>2</v>
      </c>
      <c r="H16" s="15" t="s">
        <v>35</v>
      </c>
      <c r="I16" s="16" t="s">
        <v>76</v>
      </c>
      <c r="L16" s="12"/>
      <c r="M16" s="6" t="s">
        <v>41</v>
      </c>
      <c r="N16" s="6">
        <v>12</v>
      </c>
      <c r="O16" s="6">
        <v>5</v>
      </c>
      <c r="P16" s="13"/>
      <c r="Q16" s="16">
        <v>640</v>
      </c>
      <c r="R16" s="16">
        <v>530</v>
      </c>
      <c r="S16" s="16">
        <v>530</v>
      </c>
      <c r="T16" s="16">
        <v>105</v>
      </c>
      <c r="U16" s="16">
        <v>530</v>
      </c>
      <c r="V16" s="16">
        <v>105</v>
      </c>
      <c r="W16" s="5" t="s">
        <v>33</v>
      </c>
      <c r="X16" s="18"/>
      <c r="Y16" s="6" t="s">
        <v>34</v>
      </c>
      <c r="Z16" s="235" t="str">
        <f t="shared" si="7"/>
        <v>512AZ</v>
      </c>
      <c r="AA16" s="236" t="str">
        <f t="shared" si="8"/>
        <v xml:space="preserve">FEB428015-12 </v>
      </c>
      <c r="AB16" s="237" t="str">
        <f t="shared" si="9"/>
        <v xml:space="preserve">FE 0640X0530 5ZM 12 0530X105 PC  </v>
      </c>
      <c r="AC16" s="236" t="str">
        <f t="shared" si="10"/>
        <v xml:space="preserve">FXB428015-12 </v>
      </c>
      <c r="AD16" s="237" t="str">
        <f t="shared" si="11"/>
        <v xml:space="preserve">FX 0640X0530 5ZM 12 0530X105 PC  </v>
      </c>
      <c r="AE16" s="255" t="str">
        <f t="shared" si="12"/>
        <v>BNLT33</v>
      </c>
      <c r="AF16" s="256" t="str">
        <f t="shared" si="13"/>
        <v>TB330655</v>
      </c>
      <c r="AG16" s="257">
        <f t="shared" si="14"/>
        <v>22.053850000000001</v>
      </c>
      <c r="AH16" s="258">
        <f t="shared" si="15"/>
        <v>205</v>
      </c>
      <c r="AI16" s="259">
        <f t="shared" si="16"/>
        <v>4521.0392499999998</v>
      </c>
      <c r="AJ16" s="238" t="str">
        <f t="shared" si="17"/>
        <v>BCU5Z</v>
      </c>
      <c r="AK16" s="239" t="str">
        <f t="shared" si="18"/>
        <v>AT5Z0620</v>
      </c>
      <c r="AL16" s="240">
        <f t="shared" si="19"/>
        <v>92.410542380952364</v>
      </c>
      <c r="AM16" s="241">
        <f t="shared" si="20"/>
        <v>42</v>
      </c>
      <c r="AN16" s="242">
        <f>IF(M16="TR",VLOOKUP(Z16,[1]don!$B$2:$M$30,9,FALSE)*((Q16-20)*VLOOKUP(Z16,[1]don!$B$2:$M$30,6,FALSE))*(INT((R16-20-VLOOKUP(Z16,[1]don!$B$2:$M$30,5,FALSE))/N16)+2),VLOOKUP(Z16,[1]don!$B$2:$M$30,9,FALSE)*R16*(INT((Q16-20)/3)+1))</f>
        <v>3881.2427799999996</v>
      </c>
      <c r="AO16" s="243" t="str">
        <f t="shared" si="21"/>
        <v>CL5P0530C105</v>
      </c>
      <c r="AP16" s="244">
        <f t="shared" si="22"/>
        <v>529.375</v>
      </c>
      <c r="AQ16" s="245" t="str">
        <f t="shared" si="23"/>
        <v>CL5P0530C105</v>
      </c>
      <c r="AR16" s="244">
        <f t="shared" si="24"/>
        <v>529.375</v>
      </c>
      <c r="AS16" s="244" t="str">
        <f t="shared" si="25"/>
        <v>BNLC06</v>
      </c>
      <c r="AT16" s="246">
        <f t="shared" si="26"/>
        <v>1058.75</v>
      </c>
      <c r="AU16" s="247" t="str">
        <f t="shared" si="27"/>
        <v>5Z</v>
      </c>
      <c r="AV16" s="248" t="s">
        <v>1346</v>
      </c>
      <c r="AW16" s="249" t="str">
        <f t="shared" si="28"/>
        <v>FJ5Z0640</v>
      </c>
      <c r="AX16" s="247">
        <f t="shared" si="29"/>
        <v>346.24</v>
      </c>
      <c r="AY16" s="249">
        <f t="shared" si="30"/>
        <v>692.48</v>
      </c>
      <c r="AZ16" s="249" t="str">
        <f t="shared" si="31"/>
        <v>PJ5Z0640</v>
      </c>
      <c r="BA16" s="247">
        <f t="shared" si="32"/>
        <v>346.24</v>
      </c>
      <c r="BB16" s="247"/>
      <c r="BC16" s="250">
        <f t="shared" si="33"/>
        <v>692.48</v>
      </c>
    </row>
    <row r="17" spans="1:55" ht="18" customHeight="1" x14ac:dyDescent="0.3">
      <c r="A17" s="1" t="str">
        <f t="shared" si="5"/>
        <v>\\B-tech3\soneras\RAD\RAD 2024\C011</v>
      </c>
      <c r="B17" s="19" t="s">
        <v>64</v>
      </c>
      <c r="C17" s="158" t="s">
        <v>442</v>
      </c>
      <c r="D17" s="24" t="s">
        <v>73</v>
      </c>
      <c r="E17" s="23" t="str">
        <f t="shared" si="6"/>
        <v>C011</v>
      </c>
      <c r="F17" s="14">
        <v>45299</v>
      </c>
      <c r="G17" s="19">
        <v>2</v>
      </c>
      <c r="H17" s="15" t="s">
        <v>35</v>
      </c>
      <c r="I17" s="16" t="s">
        <v>76</v>
      </c>
      <c r="L17" s="12"/>
      <c r="M17" s="6" t="s">
        <v>41</v>
      </c>
      <c r="N17" s="6">
        <v>12</v>
      </c>
      <c r="O17" s="6">
        <v>5</v>
      </c>
      <c r="P17" s="13"/>
      <c r="Q17" s="16">
        <v>630</v>
      </c>
      <c r="R17" s="16">
        <v>630</v>
      </c>
      <c r="S17" s="16">
        <v>645</v>
      </c>
      <c r="T17" s="16">
        <v>125</v>
      </c>
      <c r="U17" s="16">
        <v>645</v>
      </c>
      <c r="V17" s="16">
        <v>125</v>
      </c>
      <c r="W17" s="5" t="s">
        <v>33</v>
      </c>
      <c r="X17" s="18"/>
      <c r="Y17" s="6" t="s">
        <v>34</v>
      </c>
      <c r="Z17" s="235" t="str">
        <f t="shared" si="7"/>
        <v>512AZ</v>
      </c>
      <c r="AA17" s="236" t="str">
        <f t="shared" si="8"/>
        <v xml:space="preserve">FEC011015-12 </v>
      </c>
      <c r="AB17" s="237" t="str">
        <f t="shared" si="9"/>
        <v xml:space="preserve">FE 0630X0630 5ZM 12 0645X125 PC  </v>
      </c>
      <c r="AC17" s="236" t="str">
        <f t="shared" si="10"/>
        <v xml:space="preserve">FXC011015-12 </v>
      </c>
      <c r="AD17" s="237" t="str">
        <f t="shared" si="11"/>
        <v xml:space="preserve">FX 0630X0630 5ZM 12 0645X125 PC  </v>
      </c>
      <c r="AE17" s="255" t="str">
        <f t="shared" si="12"/>
        <v>BNLT33</v>
      </c>
      <c r="AF17" s="256" t="str">
        <f t="shared" si="13"/>
        <v>TB330645</v>
      </c>
      <c r="AG17" s="257">
        <f t="shared" si="14"/>
        <v>21.71715</v>
      </c>
      <c r="AH17" s="258">
        <f t="shared" si="15"/>
        <v>250</v>
      </c>
      <c r="AI17" s="259">
        <f t="shared" si="16"/>
        <v>5429.2875000000004</v>
      </c>
      <c r="AJ17" s="238" t="str">
        <f t="shared" si="17"/>
        <v>BCU5Z</v>
      </c>
      <c r="AK17" s="239" t="str">
        <f t="shared" si="18"/>
        <v>AT5Z0610</v>
      </c>
      <c r="AL17" s="240">
        <f t="shared" si="19"/>
        <v>90.546916862745093</v>
      </c>
      <c r="AM17" s="241">
        <f t="shared" si="20"/>
        <v>51</v>
      </c>
      <c r="AN17" s="242">
        <f>IF(M17="TR",VLOOKUP(Z17,[1]don!$B$2:$M$30,9,FALSE)*((Q17-20)*VLOOKUP(Z17,[1]don!$B$2:$M$30,6,FALSE))*(INT((R17-20-VLOOKUP(Z17,[1]don!$B$2:$M$30,5,FALSE))/N17)+2),VLOOKUP(Z17,[1]don!$B$2:$M$30,9,FALSE)*R17*(INT((Q17-20)/3)+1))</f>
        <v>4617.8927599999997</v>
      </c>
      <c r="AO17" s="243" t="str">
        <f t="shared" si="21"/>
        <v>CL5P0645C125</v>
      </c>
      <c r="AP17" s="244">
        <f t="shared" si="22"/>
        <v>742.47249999999997</v>
      </c>
      <c r="AQ17" s="245" t="str">
        <f t="shared" si="23"/>
        <v>CL5P0645C125</v>
      </c>
      <c r="AR17" s="244">
        <f t="shared" si="24"/>
        <v>742.47249999999997</v>
      </c>
      <c r="AS17" s="244" t="str">
        <f t="shared" si="25"/>
        <v>BNLC06</v>
      </c>
      <c r="AT17" s="246">
        <f t="shared" si="26"/>
        <v>1484.9449999999999</v>
      </c>
      <c r="AU17" s="247" t="str">
        <f t="shared" si="27"/>
        <v>5Z</v>
      </c>
      <c r="AV17" s="248" t="s">
        <v>1346</v>
      </c>
      <c r="AW17" s="249" t="str">
        <f t="shared" si="28"/>
        <v>FJ5Z0630</v>
      </c>
      <c r="AX17" s="247">
        <f t="shared" si="29"/>
        <v>340.83000000000004</v>
      </c>
      <c r="AY17" s="249">
        <f t="shared" si="30"/>
        <v>681.66000000000008</v>
      </c>
      <c r="AZ17" s="249" t="str">
        <f t="shared" si="31"/>
        <v>PJ5Z0630</v>
      </c>
      <c r="BA17" s="247">
        <f t="shared" si="32"/>
        <v>340.83000000000004</v>
      </c>
      <c r="BB17" s="247"/>
      <c r="BC17" s="250">
        <f t="shared" si="33"/>
        <v>681.66000000000008</v>
      </c>
    </row>
    <row r="18" spans="1:55" ht="18" customHeight="1" x14ac:dyDescent="0.3">
      <c r="A18" s="1" t="str">
        <f>"\\B-tech3\soneras\RAD\RAD 2023\"&amp;B18</f>
        <v>\\B-tech3\soneras\RAD\RAD 2023\B410</v>
      </c>
      <c r="B18" s="19" t="s">
        <v>80</v>
      </c>
      <c r="C18" s="158" t="s">
        <v>443</v>
      </c>
      <c r="D18" s="24" t="s">
        <v>74</v>
      </c>
      <c r="E18" s="23" t="str">
        <f t="shared" si="6"/>
        <v>B410</v>
      </c>
      <c r="F18" s="14">
        <v>45299</v>
      </c>
      <c r="G18" s="19">
        <v>1</v>
      </c>
      <c r="H18" s="15" t="s">
        <v>35</v>
      </c>
      <c r="I18" s="16" t="s">
        <v>76</v>
      </c>
      <c r="L18" s="12"/>
      <c r="M18" s="6" t="s">
        <v>32</v>
      </c>
      <c r="N18" s="6">
        <v>10</v>
      </c>
      <c r="O18" s="6">
        <v>3</v>
      </c>
      <c r="P18" s="13"/>
      <c r="Q18" s="16">
        <v>620</v>
      </c>
      <c r="R18" s="16">
        <v>740</v>
      </c>
      <c r="S18" s="16">
        <v>740</v>
      </c>
      <c r="T18" s="16">
        <v>100</v>
      </c>
      <c r="U18" s="16">
        <v>740</v>
      </c>
      <c r="V18" s="16">
        <v>100</v>
      </c>
      <c r="W18" s="5" t="s">
        <v>33</v>
      </c>
      <c r="X18" s="18"/>
      <c r="Y18" s="6" t="s">
        <v>34</v>
      </c>
      <c r="Z18" s="235" t="str">
        <f t="shared" si="7"/>
        <v>310AD</v>
      </c>
      <c r="AA18" s="236" t="str">
        <f t="shared" si="8"/>
        <v xml:space="preserve">FEB410023-10 </v>
      </c>
      <c r="AB18" s="237" t="str">
        <f t="shared" si="9"/>
        <v xml:space="preserve">FE 0620X0740 3DM 10 0740X100 PC  </v>
      </c>
      <c r="AC18" s="236" t="str">
        <f t="shared" si="10"/>
        <v xml:space="preserve">FXB410023-10 </v>
      </c>
      <c r="AD18" s="237" t="str">
        <f t="shared" si="11"/>
        <v xml:space="preserve">FX 0620X0740 3DM 10 0740X100 PC  </v>
      </c>
      <c r="AE18" s="255" t="str">
        <f t="shared" si="12"/>
        <v>BNLT33</v>
      </c>
      <c r="AF18" s="256" t="str">
        <f t="shared" si="13"/>
        <v>TB330635</v>
      </c>
      <c r="AG18" s="257">
        <f t="shared" si="14"/>
        <v>21.38045</v>
      </c>
      <c r="AH18" s="258">
        <f t="shared" si="15"/>
        <v>219</v>
      </c>
      <c r="AI18" s="259">
        <f t="shared" si="16"/>
        <v>4682.31855</v>
      </c>
      <c r="AJ18" s="238" t="str">
        <f t="shared" si="17"/>
        <v>BCU3D</v>
      </c>
      <c r="AK18" s="239" t="str">
        <f t="shared" si="18"/>
        <v>AT3D0740</v>
      </c>
      <c r="AL18" s="240">
        <f t="shared" si="19"/>
        <v>22.102480215678142</v>
      </c>
      <c r="AM18" s="241">
        <f t="shared" si="20"/>
        <v>219.18181818181819</v>
      </c>
      <c r="AN18" s="242">
        <f>IF(M18="TR",VLOOKUP(Z18,[1]don!$B$2:$M$30,9,FALSE)*((Q18-20)*VLOOKUP(Z18,[1]don!$B$2:$M$30,6,FALSE))*(INT((R18-20-VLOOKUP(Z18,[1]don!$B$2:$M$30,5,FALSE))/N18)+2),VLOOKUP(Z18,[1]don!$B$2:$M$30,9,FALSE)*R18*(INT((Q18-20)/3)+1))</f>
        <v>4844.4618</v>
      </c>
      <c r="AO18" s="243" t="str">
        <f t="shared" si="21"/>
        <v>CL3P0740C100</v>
      </c>
      <c r="AP18" s="244">
        <f t="shared" si="22"/>
        <v>702.24</v>
      </c>
      <c r="AQ18" s="245" t="str">
        <f t="shared" si="23"/>
        <v>CL3P0740C100</v>
      </c>
      <c r="AR18" s="244">
        <f t="shared" si="24"/>
        <v>702.24</v>
      </c>
      <c r="AS18" s="244" t="str">
        <f t="shared" si="25"/>
        <v>BNLC06</v>
      </c>
      <c r="AT18" s="246">
        <f t="shared" si="26"/>
        <v>1404.48</v>
      </c>
      <c r="AU18" s="247" t="str">
        <f t="shared" si="27"/>
        <v>3D</v>
      </c>
      <c r="AV18" s="248" t="s">
        <v>1346</v>
      </c>
      <c r="AW18" s="249" t="str">
        <f t="shared" si="28"/>
        <v>FJ3D0620</v>
      </c>
      <c r="AX18" s="247">
        <f t="shared" si="29"/>
        <v>261.02</v>
      </c>
      <c r="AY18" s="249">
        <f t="shared" si="30"/>
        <v>522.04</v>
      </c>
      <c r="AZ18" s="249" t="str">
        <f t="shared" si="31"/>
        <v>-</v>
      </c>
      <c r="BA18" s="247" t="str">
        <f t="shared" si="32"/>
        <v>-</v>
      </c>
      <c r="BB18" s="247"/>
      <c r="BC18" s="250">
        <f t="shared" si="33"/>
        <v>522.04</v>
      </c>
    </row>
    <row r="19" spans="1:55" ht="18" customHeight="1" x14ac:dyDescent="0.3">
      <c r="A19" s="1" t="str">
        <f>"\\B-tech3\soneras\RAD\RAD 2023\"&amp;B19</f>
        <v>\\B-tech3\soneras\RAD\RAD 2023\B491</v>
      </c>
      <c r="B19" s="19" t="s">
        <v>81</v>
      </c>
      <c r="C19" s="158" t="s">
        <v>444</v>
      </c>
      <c r="D19" s="24" t="s">
        <v>75</v>
      </c>
      <c r="E19" s="23" t="str">
        <f t="shared" si="6"/>
        <v>B491</v>
      </c>
      <c r="F19" s="14">
        <v>45299</v>
      </c>
      <c r="G19" s="19">
        <v>5</v>
      </c>
      <c r="H19" s="15" t="s">
        <v>35</v>
      </c>
      <c r="I19" s="16" t="s">
        <v>76</v>
      </c>
      <c r="L19" s="12"/>
      <c r="M19" s="6" t="s">
        <v>41</v>
      </c>
      <c r="N19" s="6">
        <v>12</v>
      </c>
      <c r="O19" s="6">
        <v>5</v>
      </c>
      <c r="P19" s="13"/>
      <c r="Q19" s="16">
        <v>530</v>
      </c>
      <c r="R19" s="16">
        <v>550</v>
      </c>
      <c r="S19" s="16">
        <v>560</v>
      </c>
      <c r="T19" s="16">
        <v>100</v>
      </c>
      <c r="U19" s="16">
        <v>560</v>
      </c>
      <c r="V19" s="16">
        <v>100</v>
      </c>
      <c r="W19" s="5" t="s">
        <v>33</v>
      </c>
      <c r="X19" s="18"/>
      <c r="Y19" s="6" t="s">
        <v>34</v>
      </c>
      <c r="Z19" s="235" t="str">
        <f t="shared" si="7"/>
        <v>512AZ</v>
      </c>
      <c r="AA19" s="236" t="str">
        <f t="shared" si="8"/>
        <v xml:space="preserve">FEB491015-12 </v>
      </c>
      <c r="AB19" s="237" t="str">
        <f t="shared" si="9"/>
        <v xml:space="preserve">FE 0530X0550 5ZM 12 0560X100 PC  </v>
      </c>
      <c r="AC19" s="236" t="str">
        <f t="shared" si="10"/>
        <v xml:space="preserve">FXB491015-12 </v>
      </c>
      <c r="AD19" s="237" t="str">
        <f t="shared" si="11"/>
        <v xml:space="preserve">FX 0530X0550 5ZM 12 0560X100 PC  </v>
      </c>
      <c r="AE19" s="255" t="str">
        <f t="shared" si="12"/>
        <v>BNLT33</v>
      </c>
      <c r="AF19" s="256" t="str">
        <f t="shared" si="13"/>
        <v>TB330545</v>
      </c>
      <c r="AG19" s="257">
        <f t="shared" si="14"/>
        <v>18.350149999999999</v>
      </c>
      <c r="AH19" s="258">
        <f t="shared" si="15"/>
        <v>215</v>
      </c>
      <c r="AI19" s="259">
        <f t="shared" si="16"/>
        <v>3945.2822499999997</v>
      </c>
      <c r="AJ19" s="238" t="str">
        <f t="shared" si="17"/>
        <v>BCU5Z</v>
      </c>
      <c r="AK19" s="239" t="str">
        <f t="shared" si="18"/>
        <v>AT5Z0510</v>
      </c>
      <c r="AL19" s="240">
        <f t="shared" si="19"/>
        <v>75.934769318181822</v>
      </c>
      <c r="AM19" s="241">
        <f t="shared" si="20"/>
        <v>44</v>
      </c>
      <c r="AN19" s="242">
        <f>IF(M19="TR",VLOOKUP(Z19,[1]don!$B$2:$M$30,9,FALSE)*((Q19-20)*VLOOKUP(Z19,[1]don!$B$2:$M$30,6,FALSE))*(INT((R19-20-VLOOKUP(Z19,[1]don!$B$2:$M$30,5,FALSE))/N19)+2),VLOOKUP(Z19,[1]don!$B$2:$M$30,9,FALSE)*R19*(INT((Q19-20)/3)+1))</f>
        <v>3341.1298500000003</v>
      </c>
      <c r="AO19" s="243" t="str">
        <f t="shared" si="21"/>
        <v>CL5P0560C100</v>
      </c>
      <c r="AP19" s="244">
        <f t="shared" si="22"/>
        <v>535.92000000000007</v>
      </c>
      <c r="AQ19" s="245" t="str">
        <f t="shared" si="23"/>
        <v>CL5P0560C100</v>
      </c>
      <c r="AR19" s="244">
        <f t="shared" si="24"/>
        <v>535.92000000000007</v>
      </c>
      <c r="AS19" s="244" t="str">
        <f t="shared" si="25"/>
        <v>BNLC06</v>
      </c>
      <c r="AT19" s="246">
        <f t="shared" si="26"/>
        <v>1071.8400000000001</v>
      </c>
      <c r="AU19" s="247" t="str">
        <f t="shared" si="27"/>
        <v>5Z</v>
      </c>
      <c r="AV19" s="248" t="s">
        <v>1346</v>
      </c>
      <c r="AW19" s="249" t="str">
        <f t="shared" si="28"/>
        <v>FJ5Z0530</v>
      </c>
      <c r="AX19" s="247">
        <f t="shared" si="29"/>
        <v>286.73</v>
      </c>
      <c r="AY19" s="249">
        <f t="shared" si="30"/>
        <v>573.46</v>
      </c>
      <c r="AZ19" s="249" t="str">
        <f t="shared" si="31"/>
        <v>PJ5Z0530</v>
      </c>
      <c r="BA19" s="247">
        <f t="shared" si="32"/>
        <v>286.73</v>
      </c>
      <c r="BB19" s="247"/>
      <c r="BC19" s="250">
        <f t="shared" si="33"/>
        <v>573.46</v>
      </c>
    </row>
    <row r="20" spans="1:55" ht="18" customHeight="1" x14ac:dyDescent="0.3">
      <c r="A20" s="1" t="str">
        <f>"\\B-tech3\soneras\RAD\RAD 2023\"&amp;B20</f>
        <v>\\B-tech3\soneras\RAD\RAD 2023\B270</v>
      </c>
      <c r="B20" s="19" t="s">
        <v>82</v>
      </c>
      <c r="C20" s="158" t="s">
        <v>445</v>
      </c>
      <c r="D20" s="24" t="s">
        <v>84</v>
      </c>
      <c r="E20" s="23" t="str">
        <f t="shared" si="6"/>
        <v>B270</v>
      </c>
      <c r="F20" s="14">
        <v>45299</v>
      </c>
      <c r="G20" s="19">
        <v>2</v>
      </c>
      <c r="H20" s="15" t="s">
        <v>35</v>
      </c>
      <c r="I20" s="16" t="s">
        <v>76</v>
      </c>
      <c r="L20" s="12"/>
      <c r="M20" s="6" t="s">
        <v>32</v>
      </c>
      <c r="N20" s="6">
        <v>10</v>
      </c>
      <c r="O20" s="6">
        <v>6</v>
      </c>
      <c r="Q20" s="16">
        <v>1000</v>
      </c>
      <c r="R20" s="16">
        <v>535</v>
      </c>
      <c r="S20" s="16">
        <v>535</v>
      </c>
      <c r="T20" s="16">
        <v>140</v>
      </c>
      <c r="U20" s="16">
        <v>535</v>
      </c>
      <c r="V20" s="16">
        <v>140</v>
      </c>
      <c r="W20" s="5" t="s">
        <v>33</v>
      </c>
      <c r="X20" s="18"/>
      <c r="Y20" s="6" t="s">
        <v>34</v>
      </c>
      <c r="Z20" s="235" t="str">
        <f t="shared" si="7"/>
        <v>610AD</v>
      </c>
      <c r="AA20" s="236" t="str">
        <f t="shared" si="8"/>
        <v xml:space="preserve">FEB270026-10 </v>
      </c>
      <c r="AB20" s="237" t="str">
        <f t="shared" si="9"/>
        <v xml:space="preserve">FE 1000X0535 6DM 10 0535X140 PC  </v>
      </c>
      <c r="AC20" s="236" t="str">
        <f t="shared" si="10"/>
        <v xml:space="preserve">FXB270026-10 </v>
      </c>
      <c r="AD20" s="237" t="str">
        <f t="shared" si="11"/>
        <v xml:space="preserve">FX 1000X0535 6DM 10 0535X140 PC  </v>
      </c>
      <c r="AE20" s="255" t="str">
        <f t="shared" si="12"/>
        <v>BNLT33</v>
      </c>
      <c r="AF20" s="256" t="str">
        <f t="shared" si="13"/>
        <v>TB331015</v>
      </c>
      <c r="AG20" s="257">
        <f t="shared" si="14"/>
        <v>34.175049999999999</v>
      </c>
      <c r="AH20" s="258">
        <f t="shared" si="15"/>
        <v>315</v>
      </c>
      <c r="AI20" s="259">
        <f t="shared" si="16"/>
        <v>10765.14075</v>
      </c>
      <c r="AJ20" s="238" t="str">
        <f t="shared" si="17"/>
        <v>BCU6D</v>
      </c>
      <c r="AK20" s="239" t="str">
        <f t="shared" si="18"/>
        <v>AT6D0535</v>
      </c>
      <c r="AL20" s="240">
        <f t="shared" si="19"/>
        <v>41.131434215212415</v>
      </c>
      <c r="AM20" s="241">
        <f t="shared" si="20"/>
        <v>357.36363636363637</v>
      </c>
      <c r="AN20" s="242">
        <f>IF(M20="TR",VLOOKUP(Z20,[1]don!$B$2:$M$30,9,FALSE)*((Q20-20)*VLOOKUP(Z20,[1]don!$B$2:$M$30,6,FALSE))*(INT((R20-20-VLOOKUP(Z20,[1]don!$B$2:$M$30,5,FALSE))/N20)+2),VLOOKUP(Z20,[1]don!$B$2:$M$30,9,FALSE)*R20*(INT((Q20-20)/3)+1))</f>
        <v>14698.8789</v>
      </c>
      <c r="AO20" s="243" t="str">
        <f t="shared" si="21"/>
        <v>CL6P0535C140</v>
      </c>
      <c r="AP20" s="244">
        <f t="shared" si="22"/>
        <v>683.76</v>
      </c>
      <c r="AQ20" s="245" t="str">
        <f t="shared" si="23"/>
        <v>CL6P0535C140</v>
      </c>
      <c r="AR20" s="244">
        <f t="shared" si="24"/>
        <v>683.76</v>
      </c>
      <c r="AS20" s="244" t="str">
        <f t="shared" si="25"/>
        <v>BNLC06</v>
      </c>
      <c r="AT20" s="246">
        <f t="shared" si="26"/>
        <v>1367.52</v>
      </c>
      <c r="AU20" s="247" t="str">
        <f t="shared" si="27"/>
        <v>6D</v>
      </c>
      <c r="AV20" s="248" t="s">
        <v>1346</v>
      </c>
      <c r="AW20" s="249" t="str">
        <f t="shared" si="28"/>
        <v>FJ6D1000</v>
      </c>
      <c r="AX20" s="247">
        <f t="shared" si="29"/>
        <v>718</v>
      </c>
      <c r="AY20" s="249">
        <f t="shared" si="30"/>
        <v>1436</v>
      </c>
      <c r="AZ20" s="249" t="str">
        <f t="shared" si="31"/>
        <v>-</v>
      </c>
      <c r="BA20" s="247" t="str">
        <f t="shared" si="32"/>
        <v>-</v>
      </c>
      <c r="BB20" s="247"/>
      <c r="BC20" s="250">
        <f t="shared" si="33"/>
        <v>1436</v>
      </c>
    </row>
    <row r="21" spans="1:55" ht="18" customHeight="1" x14ac:dyDescent="0.3">
      <c r="A21" s="1" t="str">
        <f>"\\B-tech3\soneras\RAD\RAD 2023\"&amp;B21</f>
        <v>\\B-tech3\soneras\RAD\RAD 2023\B287</v>
      </c>
      <c r="B21" s="19" t="s">
        <v>83</v>
      </c>
      <c r="C21" s="158" t="s">
        <v>446</v>
      </c>
      <c r="D21" s="24" t="s">
        <v>85</v>
      </c>
      <c r="E21" s="23" t="str">
        <f t="shared" si="6"/>
        <v>B287</v>
      </c>
      <c r="F21" s="14">
        <v>45299</v>
      </c>
      <c r="G21" s="19">
        <v>2</v>
      </c>
      <c r="H21" s="15" t="s">
        <v>35</v>
      </c>
      <c r="I21" s="16" t="s">
        <v>76</v>
      </c>
      <c r="L21" s="12"/>
      <c r="M21" s="6" t="s">
        <v>32</v>
      </c>
      <c r="N21" s="6">
        <v>10</v>
      </c>
      <c r="O21" s="6">
        <v>5</v>
      </c>
      <c r="P21" s="13"/>
      <c r="Q21" s="16">
        <v>940</v>
      </c>
      <c r="R21" s="16">
        <v>430</v>
      </c>
      <c r="S21" s="16">
        <v>430</v>
      </c>
      <c r="T21" s="16">
        <v>110</v>
      </c>
      <c r="U21" s="16">
        <v>430</v>
      </c>
      <c r="V21" s="16">
        <v>110</v>
      </c>
      <c r="W21" s="5" t="s">
        <v>33</v>
      </c>
      <c r="X21" s="18"/>
      <c r="Y21" s="6" t="s">
        <v>34</v>
      </c>
      <c r="Z21" s="235" t="str">
        <f t="shared" si="7"/>
        <v>510AD</v>
      </c>
      <c r="AA21" s="236" t="str">
        <f t="shared" si="8"/>
        <v xml:space="preserve">FEB287025-10 </v>
      </c>
      <c r="AB21" s="237" t="str">
        <f t="shared" si="9"/>
        <v xml:space="preserve">FE 0940X0430 5DM 10 0430X110 PC  </v>
      </c>
      <c r="AC21" s="236" t="str">
        <f t="shared" si="10"/>
        <v xml:space="preserve">FXB287025-10 </v>
      </c>
      <c r="AD21" s="237" t="str">
        <f t="shared" si="11"/>
        <v xml:space="preserve">FX 0940X0430 5DM 10 0430X110 PC  </v>
      </c>
      <c r="AE21" s="255" t="str">
        <f t="shared" si="12"/>
        <v>BNLT33</v>
      </c>
      <c r="AF21" s="256" t="str">
        <f t="shared" si="13"/>
        <v>TB330955</v>
      </c>
      <c r="AG21" s="257">
        <f t="shared" si="14"/>
        <v>32.154849999999996</v>
      </c>
      <c r="AH21" s="258">
        <f t="shared" si="15"/>
        <v>210</v>
      </c>
      <c r="AI21" s="259">
        <f t="shared" si="16"/>
        <v>6752.5184999999992</v>
      </c>
      <c r="AJ21" s="238" t="str">
        <f t="shared" si="17"/>
        <v>BCU5D</v>
      </c>
      <c r="AK21" s="239" t="str">
        <f t="shared" si="18"/>
        <v>AT5D0430</v>
      </c>
      <c r="AL21" s="240">
        <f t="shared" si="19"/>
        <v>24.266091790842587</v>
      </c>
      <c r="AM21" s="241">
        <f t="shared" si="20"/>
        <v>335.54545454545456</v>
      </c>
      <c r="AN21" s="242">
        <f>IF(M21="TR",VLOOKUP(Z21,[1]don!$B$2:$M$30,9,FALSE)*((Q21-20)*VLOOKUP(Z21,[1]don!$B$2:$M$30,6,FALSE))*(INT((R21-20-VLOOKUP(Z21,[1]don!$B$2:$M$30,5,FALSE))/N21)+2),VLOOKUP(Z21,[1]don!$B$2:$M$30,9,FALSE)*R21*(INT((Q21-20)/3)+1))</f>
        <v>8142.3768</v>
      </c>
      <c r="AO21" s="243" t="str">
        <f t="shared" si="21"/>
        <v>CL5P0430C110</v>
      </c>
      <c r="AP21" s="244">
        <f t="shared" si="22"/>
        <v>450.45</v>
      </c>
      <c r="AQ21" s="245" t="str">
        <f t="shared" si="23"/>
        <v>CL5P0430C110</v>
      </c>
      <c r="AR21" s="244">
        <f t="shared" si="24"/>
        <v>450.45</v>
      </c>
      <c r="AS21" s="244" t="str">
        <f t="shared" si="25"/>
        <v>BNLC06</v>
      </c>
      <c r="AT21" s="246">
        <f t="shared" si="26"/>
        <v>900.9</v>
      </c>
      <c r="AU21" s="247" t="str">
        <f t="shared" si="27"/>
        <v>5D</v>
      </c>
      <c r="AV21" s="248" t="s">
        <v>1346</v>
      </c>
      <c r="AW21" s="249" t="str">
        <f t="shared" si="28"/>
        <v>FJ5D0940</v>
      </c>
      <c r="AX21" s="247">
        <f t="shared" si="29"/>
        <v>581.86</v>
      </c>
      <c r="AY21" s="249">
        <f t="shared" si="30"/>
        <v>1163.72</v>
      </c>
      <c r="AZ21" s="249" t="str">
        <f t="shared" si="31"/>
        <v>-</v>
      </c>
      <c r="BA21" s="247" t="str">
        <f t="shared" si="32"/>
        <v>-</v>
      </c>
      <c r="BB21" s="247"/>
      <c r="BC21" s="250">
        <f t="shared" si="33"/>
        <v>1163.72</v>
      </c>
    </row>
    <row r="22" spans="1:55" ht="18" customHeight="1" x14ac:dyDescent="0.3">
      <c r="A22" s="1" t="str">
        <f t="shared" si="5"/>
        <v>\\B-tech3\soneras\RAD\RAD 2024\C012</v>
      </c>
      <c r="B22" s="19" t="s">
        <v>65</v>
      </c>
      <c r="C22" s="158" t="s">
        <v>447</v>
      </c>
      <c r="D22" s="24" t="s">
        <v>86</v>
      </c>
      <c r="E22" s="23" t="str">
        <f t="shared" si="6"/>
        <v>C012</v>
      </c>
      <c r="F22" s="14">
        <v>45299</v>
      </c>
      <c r="G22" s="19">
        <v>1</v>
      </c>
      <c r="H22" s="15" t="s">
        <v>35</v>
      </c>
      <c r="I22" s="16" t="s">
        <v>76</v>
      </c>
      <c r="L22" s="12"/>
      <c r="M22" s="6" t="s">
        <v>32</v>
      </c>
      <c r="N22" s="6">
        <v>10</v>
      </c>
      <c r="O22" s="6">
        <v>5</v>
      </c>
      <c r="P22" s="13"/>
      <c r="Q22" s="16">
        <v>1030</v>
      </c>
      <c r="R22" s="16">
        <v>425</v>
      </c>
      <c r="S22" s="16">
        <v>425</v>
      </c>
      <c r="T22" s="16">
        <v>110</v>
      </c>
      <c r="U22" s="16">
        <v>425</v>
      </c>
      <c r="V22" s="16">
        <v>110</v>
      </c>
      <c r="W22" s="5" t="s">
        <v>33</v>
      </c>
      <c r="X22" s="18"/>
      <c r="Y22" s="6" t="s">
        <v>34</v>
      </c>
      <c r="Z22" s="235" t="str">
        <f t="shared" si="7"/>
        <v>510AD</v>
      </c>
      <c r="AA22" s="236" t="str">
        <f t="shared" si="8"/>
        <v xml:space="preserve">FEC012025-10 </v>
      </c>
      <c r="AB22" s="237" t="str">
        <f t="shared" si="9"/>
        <v xml:space="preserve">FE 1030X0425 5DM 10 0425X110 PC  </v>
      </c>
      <c r="AC22" s="236" t="str">
        <f t="shared" si="10"/>
        <v xml:space="preserve">FXC012025-10 </v>
      </c>
      <c r="AD22" s="237" t="str">
        <f t="shared" si="11"/>
        <v xml:space="preserve">FX 1030X0425 5DM 10 0425X110 PC  </v>
      </c>
      <c r="AE22" s="255" t="str">
        <f t="shared" si="12"/>
        <v>BNLT33</v>
      </c>
      <c r="AF22" s="256" t="str">
        <f t="shared" si="13"/>
        <v>TB331045</v>
      </c>
      <c r="AG22" s="257">
        <f t="shared" si="14"/>
        <v>35.18515</v>
      </c>
      <c r="AH22" s="258">
        <f t="shared" si="15"/>
        <v>207.5</v>
      </c>
      <c r="AI22" s="259">
        <f t="shared" si="16"/>
        <v>7300.9186250000002</v>
      </c>
      <c r="AJ22" s="238" t="str">
        <f t="shared" si="17"/>
        <v>BCU5D</v>
      </c>
      <c r="AK22" s="239" t="str">
        <f t="shared" si="18"/>
        <v>AT5D0425</v>
      </c>
      <c r="AL22" s="240">
        <f t="shared" si="19"/>
        <v>23.987977783263393</v>
      </c>
      <c r="AM22" s="241">
        <f t="shared" si="20"/>
        <v>368.27272727272725</v>
      </c>
      <c r="AN22" s="242">
        <f>IF(M22="TR",VLOOKUP(Z22,[1]don!$B$2:$M$30,9,FALSE)*((Q22-20)*VLOOKUP(Z22,[1]don!$B$2:$M$30,6,FALSE))*(INT((R22-20-VLOOKUP(Z22,[1]don!$B$2:$M$30,5,FALSE))/N22)+2),VLOOKUP(Z22,[1]don!$B$2:$M$30,9,FALSE)*R22*(INT((Q22-20)/3)+1))</f>
        <v>8834.1180000000004</v>
      </c>
      <c r="AO22" s="243" t="str">
        <f t="shared" si="21"/>
        <v>CL5P0425C110</v>
      </c>
      <c r="AP22" s="244">
        <f t="shared" si="22"/>
        <v>445.44499999999999</v>
      </c>
      <c r="AQ22" s="245" t="str">
        <f t="shared" si="23"/>
        <v>CL5P0425C110</v>
      </c>
      <c r="AR22" s="244">
        <f t="shared" si="24"/>
        <v>445.44499999999999</v>
      </c>
      <c r="AS22" s="244" t="str">
        <f t="shared" si="25"/>
        <v>BNLC06</v>
      </c>
      <c r="AT22" s="246">
        <f t="shared" si="26"/>
        <v>890.89</v>
      </c>
      <c r="AU22" s="247" t="str">
        <f t="shared" si="27"/>
        <v>5D</v>
      </c>
      <c r="AV22" s="248" t="s">
        <v>1346</v>
      </c>
      <c r="AW22" s="249" t="str">
        <f t="shared" si="28"/>
        <v>FJ5D1030</v>
      </c>
      <c r="AX22" s="247">
        <f t="shared" si="29"/>
        <v>637.57000000000005</v>
      </c>
      <c r="AY22" s="249">
        <f t="shared" si="30"/>
        <v>1275.1400000000001</v>
      </c>
      <c r="AZ22" s="249" t="str">
        <f t="shared" si="31"/>
        <v>-</v>
      </c>
      <c r="BA22" s="247" t="str">
        <f t="shared" si="32"/>
        <v>-</v>
      </c>
      <c r="BB22" s="247"/>
      <c r="BC22" s="250">
        <f t="shared" si="33"/>
        <v>1275.1400000000001</v>
      </c>
    </row>
    <row r="23" spans="1:55" ht="18" customHeight="1" x14ac:dyDescent="0.3">
      <c r="A23" s="1" t="str">
        <f t="shared" si="5"/>
        <v>\\B-tech3\soneras\RAD\RAD 2024\C013</v>
      </c>
      <c r="B23" s="19" t="s">
        <v>66</v>
      </c>
      <c r="C23" s="158" t="s">
        <v>448</v>
      </c>
      <c r="D23" s="24" t="s">
        <v>87</v>
      </c>
      <c r="E23" s="23" t="str">
        <f t="shared" si="6"/>
        <v>C013</v>
      </c>
      <c r="F23" s="14">
        <v>45299</v>
      </c>
      <c r="G23" s="19">
        <v>1</v>
      </c>
      <c r="H23" s="15" t="s">
        <v>35</v>
      </c>
      <c r="I23" s="16" t="s">
        <v>76</v>
      </c>
      <c r="L23" s="12"/>
      <c r="M23" s="6" t="s">
        <v>32</v>
      </c>
      <c r="N23" s="6">
        <v>10</v>
      </c>
      <c r="O23" s="6">
        <v>5</v>
      </c>
      <c r="P23" s="13"/>
      <c r="Q23" s="16">
        <v>1130</v>
      </c>
      <c r="R23" s="16">
        <v>1050</v>
      </c>
      <c r="S23" s="16">
        <v>1130</v>
      </c>
      <c r="T23" s="16">
        <v>200</v>
      </c>
      <c r="U23" s="16">
        <v>1130</v>
      </c>
      <c r="V23" s="16">
        <v>200</v>
      </c>
      <c r="W23" s="5" t="s">
        <v>37</v>
      </c>
      <c r="X23" s="18"/>
      <c r="Y23" s="6" t="s">
        <v>38</v>
      </c>
      <c r="Z23" s="235" t="str">
        <f t="shared" si="7"/>
        <v>510AD</v>
      </c>
      <c r="AA23" s="236" t="str">
        <f t="shared" si="8"/>
        <v>FEC013025-10 E7</v>
      </c>
      <c r="AB23" s="237" t="str">
        <f t="shared" si="9"/>
        <v xml:space="preserve">FE 1130X1050 5D7 10 1130X200 BC  </v>
      </c>
      <c r="AC23" s="236" t="str">
        <f t="shared" si="10"/>
        <v>FXC013025-10 E7</v>
      </c>
      <c r="AD23" s="237" t="str">
        <f t="shared" si="11"/>
        <v xml:space="preserve">FX 1130X1050 5D7 10 1130X200 BC  </v>
      </c>
      <c r="AE23" s="255" t="str">
        <f t="shared" si="12"/>
        <v>TUBLS015</v>
      </c>
      <c r="AF23" s="256" t="str">
        <f t="shared" si="13"/>
        <v>TB151145</v>
      </c>
      <c r="AG23" s="257">
        <f t="shared" si="14"/>
        <v>52.967700000000001</v>
      </c>
      <c r="AH23" s="258">
        <f t="shared" si="15"/>
        <v>520</v>
      </c>
      <c r="AI23" s="259">
        <f t="shared" si="16"/>
        <v>27543.204000000002</v>
      </c>
      <c r="AJ23" s="238" t="str">
        <f t="shared" si="17"/>
        <v>BCU5D</v>
      </c>
      <c r="AK23" s="239" t="str">
        <f t="shared" si="18"/>
        <v>AT5D1050</v>
      </c>
      <c r="AL23" s="240">
        <f t="shared" si="19"/>
        <v>59.380337901595148</v>
      </c>
      <c r="AM23" s="241">
        <f t="shared" si="20"/>
        <v>404.63636363636363</v>
      </c>
      <c r="AN23" s="242">
        <f>IF(M23="TR",VLOOKUP(Z23,[1]don!$B$2:$M$30,9,FALSE)*((Q23-20)*VLOOKUP(Z23,[1]don!$B$2:$M$30,6,FALSE))*(INT((R23-20-VLOOKUP(Z23,[1]don!$B$2:$M$30,5,FALSE))/N23)+2),VLOOKUP(Z23,[1]don!$B$2:$M$30,9,FALSE)*R23*(INT((Q23-20)/3)+1))</f>
        <v>24027.444</v>
      </c>
      <c r="AO23" s="243" t="str">
        <f t="shared" si="21"/>
        <v>CL5B1130C200</v>
      </c>
      <c r="AP23" s="244">
        <f t="shared" si="22"/>
        <v>3017.1000000000004</v>
      </c>
      <c r="AQ23" s="245" t="str">
        <f t="shared" si="23"/>
        <v>CL5B1130C200</v>
      </c>
      <c r="AR23" s="244">
        <f t="shared" si="24"/>
        <v>3377.55</v>
      </c>
      <c r="AS23" s="244" t="str">
        <f t="shared" si="25"/>
        <v>PL15</v>
      </c>
      <c r="AT23" s="246">
        <f t="shared" si="26"/>
        <v>6394.6500000000005</v>
      </c>
      <c r="AU23" s="247" t="str">
        <f t="shared" si="27"/>
        <v>5D</v>
      </c>
      <c r="AV23" s="248" t="s">
        <v>1346</v>
      </c>
      <c r="AW23" s="249" t="str">
        <f t="shared" si="28"/>
        <v>FJ5D1130</v>
      </c>
      <c r="AX23" s="247">
        <f t="shared" si="29"/>
        <v>699.47</v>
      </c>
      <c r="AY23" s="249">
        <f t="shared" si="30"/>
        <v>1398.94</v>
      </c>
      <c r="AZ23" s="249" t="str">
        <f t="shared" si="31"/>
        <v>-</v>
      </c>
      <c r="BA23" s="247" t="str">
        <f t="shared" si="32"/>
        <v>-</v>
      </c>
      <c r="BB23" s="247"/>
      <c r="BC23" s="250">
        <f t="shared" si="33"/>
        <v>1398.94</v>
      </c>
    </row>
    <row r="24" spans="1:55" ht="18" customHeight="1" x14ac:dyDescent="0.3">
      <c r="A24" s="1" t="str">
        <f t="shared" si="5"/>
        <v>\\B-tech3\soneras\RAD\RAD 2024\C014</v>
      </c>
      <c r="B24" s="19" t="s">
        <v>67</v>
      </c>
      <c r="C24" s="158" t="s">
        <v>449</v>
      </c>
      <c r="D24" s="24" t="s">
        <v>88</v>
      </c>
      <c r="E24" s="23" t="str">
        <f t="shared" si="6"/>
        <v>C014</v>
      </c>
      <c r="F24" s="14">
        <v>45299</v>
      </c>
      <c r="G24" s="19">
        <v>2</v>
      </c>
      <c r="H24" s="15" t="s">
        <v>35</v>
      </c>
      <c r="I24" s="16" t="s">
        <v>76</v>
      </c>
      <c r="L24" s="12"/>
      <c r="M24" s="6" t="s">
        <v>41</v>
      </c>
      <c r="N24" s="6">
        <v>12</v>
      </c>
      <c r="O24" s="6">
        <v>5</v>
      </c>
      <c r="P24" s="13"/>
      <c r="Q24" s="16">
        <v>470</v>
      </c>
      <c r="R24" s="16">
        <v>270</v>
      </c>
      <c r="S24" s="16">
        <v>280</v>
      </c>
      <c r="T24" s="16">
        <v>110</v>
      </c>
      <c r="U24" s="16">
        <v>280</v>
      </c>
      <c r="V24" s="16">
        <v>110</v>
      </c>
      <c r="W24" s="5" t="s">
        <v>33</v>
      </c>
      <c r="X24" s="18"/>
      <c r="Y24" s="6" t="s">
        <v>34</v>
      </c>
      <c r="Z24" s="235" t="str">
        <f t="shared" si="7"/>
        <v>512AZ</v>
      </c>
      <c r="AA24" s="236" t="str">
        <f t="shared" si="8"/>
        <v xml:space="preserve">FEC014015-12 </v>
      </c>
      <c r="AB24" s="237" t="str">
        <f t="shared" si="9"/>
        <v xml:space="preserve">FE 0470X0270 5ZM 12 0280X110 PC  </v>
      </c>
      <c r="AC24" s="236" t="str">
        <f t="shared" si="10"/>
        <v xml:space="preserve">FXC014015-12 </v>
      </c>
      <c r="AD24" s="237" t="str">
        <f t="shared" si="11"/>
        <v xml:space="preserve">FX 0470X0270 5ZM 12 0280X110 PC  </v>
      </c>
      <c r="AE24" s="255" t="str">
        <f t="shared" si="12"/>
        <v>BNLT33</v>
      </c>
      <c r="AF24" s="256" t="str">
        <f t="shared" si="13"/>
        <v>TB330485</v>
      </c>
      <c r="AG24" s="257">
        <f t="shared" si="14"/>
        <v>16.32995</v>
      </c>
      <c r="AH24" s="258">
        <f t="shared" si="15"/>
        <v>100</v>
      </c>
      <c r="AI24" s="259">
        <f t="shared" si="16"/>
        <v>1632.9950000000001</v>
      </c>
      <c r="AJ24" s="238" t="str">
        <f t="shared" si="17"/>
        <v>BCU5Z</v>
      </c>
      <c r="AK24" s="239" t="str">
        <f t="shared" si="18"/>
        <v>AT5Z0450</v>
      </c>
      <c r="AL24" s="240">
        <f t="shared" si="19"/>
        <v>68.63198571428569</v>
      </c>
      <c r="AM24" s="241">
        <f t="shared" si="20"/>
        <v>21</v>
      </c>
      <c r="AN24" s="242">
        <f>IF(M24="TR",VLOOKUP(Z24,[1]don!$B$2:$M$30,9,FALSE)*((Q24-20)*VLOOKUP(Z24,[1]don!$B$2:$M$30,6,FALSE))*(INT((R24-20-VLOOKUP(Z24,[1]don!$B$2:$M$30,5,FALSE))/N24)+2),VLOOKUP(Z24,[1]don!$B$2:$M$30,9,FALSE)*R24*(INT((Q24-20)/3)+1))</f>
        <v>1441.2716999999996</v>
      </c>
      <c r="AO24" s="243" t="str">
        <f t="shared" si="21"/>
        <v>CL5P0280C110</v>
      </c>
      <c r="AP24" s="244">
        <f t="shared" si="22"/>
        <v>300.3</v>
      </c>
      <c r="AQ24" s="245" t="str">
        <f t="shared" si="23"/>
        <v>CL5P0280C110</v>
      </c>
      <c r="AR24" s="244">
        <f t="shared" si="24"/>
        <v>300.3</v>
      </c>
      <c r="AS24" s="244" t="str">
        <f t="shared" si="25"/>
        <v>BNLC06</v>
      </c>
      <c r="AT24" s="246">
        <f t="shared" si="26"/>
        <v>600.6</v>
      </c>
      <c r="AU24" s="247" t="str">
        <f t="shared" si="27"/>
        <v>5Z</v>
      </c>
      <c r="AV24" s="248" t="s">
        <v>1346</v>
      </c>
      <c r="AW24" s="249" t="str">
        <f t="shared" si="28"/>
        <v>FJ5Z0470</v>
      </c>
      <c r="AX24" s="247">
        <f t="shared" si="29"/>
        <v>254.27</v>
      </c>
      <c r="AY24" s="249">
        <f t="shared" si="30"/>
        <v>508.54</v>
      </c>
      <c r="AZ24" s="249" t="str">
        <f t="shared" si="31"/>
        <v>PJ5Z0470</v>
      </c>
      <c r="BA24" s="247">
        <f t="shared" si="32"/>
        <v>254.27</v>
      </c>
      <c r="BB24" s="247"/>
      <c r="BC24" s="250">
        <f t="shared" si="33"/>
        <v>508.54</v>
      </c>
    </row>
    <row r="25" spans="1:55" ht="18" customHeight="1" x14ac:dyDescent="0.3">
      <c r="A25" s="1" t="str">
        <f t="shared" si="5"/>
        <v>\\B-tech3\soneras\RAD\RAD 2024\C015</v>
      </c>
      <c r="B25" s="19" t="s">
        <v>90</v>
      </c>
      <c r="C25" s="158" t="s">
        <v>450</v>
      </c>
      <c r="D25" s="24" t="s">
        <v>89</v>
      </c>
      <c r="E25" s="23" t="str">
        <f t="shared" si="6"/>
        <v>C015</v>
      </c>
      <c r="F25" s="14">
        <v>45300</v>
      </c>
      <c r="G25" s="19">
        <v>1</v>
      </c>
      <c r="H25" s="15" t="s">
        <v>35</v>
      </c>
      <c r="I25" s="16" t="s">
        <v>399</v>
      </c>
      <c r="L25" s="162"/>
      <c r="M25" s="6" t="s">
        <v>32</v>
      </c>
      <c r="N25" s="6">
        <v>10</v>
      </c>
      <c r="O25" s="6">
        <v>6</v>
      </c>
      <c r="Q25" s="16">
        <v>1200</v>
      </c>
      <c r="R25" s="16">
        <v>1110</v>
      </c>
      <c r="S25" s="16">
        <v>1190</v>
      </c>
      <c r="T25" s="16">
        <v>280</v>
      </c>
      <c r="U25" s="16">
        <v>1190</v>
      </c>
      <c r="V25" s="16">
        <v>280</v>
      </c>
      <c r="W25" s="5" t="s">
        <v>33</v>
      </c>
      <c r="X25" s="18"/>
      <c r="Y25" s="6" t="s">
        <v>34</v>
      </c>
      <c r="Z25" s="235" t="str">
        <f t="shared" si="7"/>
        <v>610AD</v>
      </c>
      <c r="AA25" s="236" t="str">
        <f t="shared" si="8"/>
        <v xml:space="preserve">FEC015026-10 </v>
      </c>
      <c r="AB25" s="237" t="str">
        <f t="shared" si="9"/>
        <v xml:space="preserve">FE 1200X1110 6DM 10 1190X280 PC  </v>
      </c>
      <c r="AC25" s="236" t="str">
        <f t="shared" si="10"/>
        <v xml:space="preserve">FXC015026-10 </v>
      </c>
      <c r="AD25" s="237" t="str">
        <f t="shared" si="11"/>
        <v xml:space="preserve">FX 1200X1110 6DM 10 1190X280 PC  </v>
      </c>
      <c r="AE25" s="255" t="str">
        <f t="shared" si="12"/>
        <v>BNLT33</v>
      </c>
      <c r="AF25" s="256" t="str">
        <f t="shared" si="13"/>
        <v>TB331215</v>
      </c>
      <c r="AG25" s="257">
        <f t="shared" si="14"/>
        <v>40.909050000000001</v>
      </c>
      <c r="AH25" s="258">
        <f t="shared" si="15"/>
        <v>660</v>
      </c>
      <c r="AI25" s="259">
        <f t="shared" si="16"/>
        <v>26999.973000000002</v>
      </c>
      <c r="AJ25" s="238" t="str">
        <f t="shared" si="17"/>
        <v>BCU6D</v>
      </c>
      <c r="AK25" s="239" t="str">
        <f t="shared" si="18"/>
        <v>AT6D1110</v>
      </c>
      <c r="AL25" s="240">
        <f t="shared" si="19"/>
        <v>85.436139251743825</v>
      </c>
      <c r="AM25" s="241">
        <f t="shared" si="20"/>
        <v>430.09090909090907</v>
      </c>
      <c r="AN25" s="242">
        <f>IF(M25="TR",VLOOKUP(Z25,[1]don!$B$2:$M$30,9,FALSE)*((Q25-20)*VLOOKUP(Z25,[1]don!$B$2:$M$30,6,FALSE))*(INT((R25-20-VLOOKUP(Z25,[1]don!$B$2:$M$30,5,FALSE))/N25)+2),VLOOKUP(Z25,[1]don!$B$2:$M$30,9,FALSE)*R25*(INT((Q25-20)/3)+1))</f>
        <v>36745.306799999998</v>
      </c>
      <c r="AO25" s="243" t="str">
        <f t="shared" si="21"/>
        <v>CL6P1190C280</v>
      </c>
      <c r="AP25" s="244">
        <f t="shared" si="22"/>
        <v>2795.1</v>
      </c>
      <c r="AQ25" s="245" t="str">
        <f t="shared" si="23"/>
        <v>CL6P1190C280</v>
      </c>
      <c r="AR25" s="244">
        <f t="shared" si="24"/>
        <v>2795.1</v>
      </c>
      <c r="AS25" s="244" t="str">
        <f t="shared" si="25"/>
        <v>BNLC06</v>
      </c>
      <c r="AT25" s="246">
        <f t="shared" si="26"/>
        <v>5590.2</v>
      </c>
      <c r="AU25" s="247" t="str">
        <f t="shared" si="27"/>
        <v>6D</v>
      </c>
      <c r="AV25" s="248" t="s">
        <v>1346</v>
      </c>
      <c r="AW25" s="249" t="str">
        <f t="shared" si="28"/>
        <v>FJ6D1200</v>
      </c>
      <c r="AX25" s="247">
        <f t="shared" si="29"/>
        <v>861.59999999999991</v>
      </c>
      <c r="AY25" s="249">
        <f t="shared" si="30"/>
        <v>1723.1999999999998</v>
      </c>
      <c r="AZ25" s="249" t="str">
        <f t="shared" si="31"/>
        <v>-</v>
      </c>
      <c r="BA25" s="247" t="str">
        <f t="shared" si="32"/>
        <v>-</v>
      </c>
      <c r="BB25" s="247"/>
      <c r="BC25" s="250">
        <f t="shared" si="33"/>
        <v>1723.1999999999998</v>
      </c>
    </row>
    <row r="26" spans="1:55" ht="18" customHeight="1" x14ac:dyDescent="0.3">
      <c r="A26" s="1" t="str">
        <f t="shared" si="5"/>
        <v>\\B-tech3\soneras\RAD\RAD 2024\C016</v>
      </c>
      <c r="B26" s="19" t="s">
        <v>95</v>
      </c>
      <c r="C26" s="158" t="s">
        <v>451</v>
      </c>
      <c r="D26" s="24" t="s">
        <v>92</v>
      </c>
      <c r="E26" s="23" t="str">
        <f t="shared" si="6"/>
        <v>C016</v>
      </c>
      <c r="F26" s="14">
        <v>45301</v>
      </c>
      <c r="G26" s="19">
        <v>1</v>
      </c>
      <c r="H26" s="15" t="s">
        <v>58</v>
      </c>
      <c r="I26" s="16" t="s">
        <v>91</v>
      </c>
      <c r="L26" s="162"/>
      <c r="M26" s="6" t="s">
        <v>41</v>
      </c>
      <c r="N26" s="6">
        <v>12</v>
      </c>
      <c r="O26" s="6">
        <v>4</v>
      </c>
      <c r="P26" s="13"/>
      <c r="Q26" s="16">
        <v>505</v>
      </c>
      <c r="R26" s="16">
        <v>560</v>
      </c>
      <c r="S26" s="16">
        <v>630</v>
      </c>
      <c r="T26" s="16">
        <v>143</v>
      </c>
      <c r="U26" s="16">
        <v>630</v>
      </c>
      <c r="V26" s="16">
        <v>143</v>
      </c>
      <c r="W26" s="5" t="s">
        <v>37</v>
      </c>
      <c r="X26" s="18"/>
      <c r="Y26" s="6" t="s">
        <v>38</v>
      </c>
      <c r="Z26" s="235" t="str">
        <f t="shared" si="7"/>
        <v>412AZ</v>
      </c>
      <c r="AA26" s="236" t="str">
        <f t="shared" si="8"/>
        <v>REC016014-12 E7</v>
      </c>
      <c r="AB26" s="237" t="str">
        <f t="shared" si="9"/>
        <v xml:space="preserve">RE 0505X0560 4Z7 12 0630X143 BC  </v>
      </c>
      <c r="AC26" s="236" t="str">
        <f t="shared" si="10"/>
        <v>FXC016014-12 E7</v>
      </c>
      <c r="AD26" s="237" t="str">
        <f t="shared" si="11"/>
        <v xml:space="preserve">FX 0505X0560 4Z7 12 0630X143 BC  </v>
      </c>
      <c r="AE26" s="255" t="str">
        <f t="shared" si="12"/>
        <v>TUBLS015</v>
      </c>
      <c r="AF26" s="256" t="str">
        <f t="shared" si="13"/>
        <v>TB150520</v>
      </c>
      <c r="AG26" s="257">
        <f t="shared" si="14"/>
        <v>24.055200000000003</v>
      </c>
      <c r="AH26" s="258">
        <f t="shared" si="15"/>
        <v>176</v>
      </c>
      <c r="AI26" s="259">
        <f t="shared" si="16"/>
        <v>4233.7152000000006</v>
      </c>
      <c r="AJ26" s="238" t="str">
        <f t="shared" si="17"/>
        <v>BCU4Z</v>
      </c>
      <c r="AK26" s="239" t="str">
        <f t="shared" si="18"/>
        <v>AT4Z0485</v>
      </c>
      <c r="AL26" s="240">
        <f t="shared" si="19"/>
        <v>69.860542444444448</v>
      </c>
      <c r="AM26" s="241">
        <f t="shared" si="20"/>
        <v>45</v>
      </c>
      <c r="AN26" s="242">
        <f>IF(M26="TR",VLOOKUP(Z26,[1]don!$B$2:$M$30,9,FALSE)*((Q26-20)*VLOOKUP(Z26,[1]don!$B$2:$M$30,6,FALSE))*(INT((R26-20-VLOOKUP(Z26,[1]don!$B$2:$M$30,5,FALSE))/N26)+2),VLOOKUP(Z26,[1]don!$B$2:$M$30,9,FALSE)*R26*(INT((Q26-20)/3)+1))</f>
        <v>3143.7244100000003</v>
      </c>
      <c r="AO26" s="243" t="str">
        <f t="shared" si="21"/>
        <v>CL4B0630C143</v>
      </c>
      <c r="AP26" s="244">
        <f t="shared" si="22"/>
        <v>1202.7015000000001</v>
      </c>
      <c r="AQ26" s="245" t="str">
        <f t="shared" si="23"/>
        <v>CL4B0630C143</v>
      </c>
      <c r="AR26" s="244">
        <f t="shared" si="24"/>
        <v>1414.4325000000001</v>
      </c>
      <c r="AS26" s="244" t="str">
        <f t="shared" si="25"/>
        <v>PL15</v>
      </c>
      <c r="AT26" s="246">
        <f t="shared" si="26"/>
        <v>2617.134</v>
      </c>
      <c r="AU26" s="247" t="str">
        <f t="shared" si="27"/>
        <v>4Z</v>
      </c>
      <c r="AV26" s="248" t="s">
        <v>1346</v>
      </c>
      <c r="AW26" s="249" t="str">
        <f t="shared" si="28"/>
        <v>FJ4Z0505</v>
      </c>
      <c r="AX26" s="247">
        <f t="shared" si="29"/>
        <v>231.29000000000002</v>
      </c>
      <c r="AY26" s="249">
        <f t="shared" si="30"/>
        <v>462.58000000000004</v>
      </c>
      <c r="AZ26" s="249" t="str">
        <f t="shared" si="31"/>
        <v>PJ4Z0505</v>
      </c>
      <c r="BA26" s="247">
        <f t="shared" si="32"/>
        <v>231.29000000000002</v>
      </c>
      <c r="BB26" s="247"/>
      <c r="BC26" s="250">
        <f t="shared" si="33"/>
        <v>462.58000000000004</v>
      </c>
    </row>
    <row r="27" spans="1:55" ht="18" customHeight="1" x14ac:dyDescent="0.3">
      <c r="A27" s="1" t="str">
        <f t="shared" si="5"/>
        <v>\\B-tech3\soneras\RAD\RAD 2024\C017</v>
      </c>
      <c r="B27" s="19" t="s">
        <v>96</v>
      </c>
      <c r="C27" s="158" t="s">
        <v>452</v>
      </c>
      <c r="D27" s="24" t="s">
        <v>93</v>
      </c>
      <c r="E27" s="23" t="str">
        <f t="shared" si="6"/>
        <v>C017</v>
      </c>
      <c r="F27" s="14">
        <v>45301</v>
      </c>
      <c r="G27" s="19">
        <v>1</v>
      </c>
      <c r="H27" s="15" t="s">
        <v>28</v>
      </c>
      <c r="I27" s="16" t="s">
        <v>390</v>
      </c>
      <c r="J27" s="5" t="s">
        <v>94</v>
      </c>
      <c r="L27" s="162"/>
      <c r="M27" s="6" t="s">
        <v>32</v>
      </c>
      <c r="N27" s="6">
        <v>10</v>
      </c>
      <c r="O27" s="6">
        <v>6</v>
      </c>
      <c r="Q27" s="16">
        <v>490</v>
      </c>
      <c r="R27" s="16">
        <v>520</v>
      </c>
      <c r="S27" s="16">
        <v>530</v>
      </c>
      <c r="T27" s="16">
        <v>125</v>
      </c>
      <c r="U27" s="16">
        <v>530</v>
      </c>
      <c r="V27" s="16">
        <v>125</v>
      </c>
      <c r="W27" s="5" t="s">
        <v>33</v>
      </c>
      <c r="X27" s="18"/>
      <c r="Y27" s="6" t="s">
        <v>38</v>
      </c>
      <c r="Z27" s="235" t="str">
        <f t="shared" si="7"/>
        <v>610AD</v>
      </c>
      <c r="AA27" s="236" t="str">
        <f t="shared" si="8"/>
        <v>RAC017026-10 E7</v>
      </c>
      <c r="AB27" s="237" t="str">
        <f t="shared" si="9"/>
        <v xml:space="preserve">RA 0490X0520 6D7 10 0530X125 PC CASE </v>
      </c>
      <c r="AC27" s="236" t="str">
        <f t="shared" si="10"/>
        <v>FXC017026-10 E7</v>
      </c>
      <c r="AD27" s="237" t="str">
        <f t="shared" si="11"/>
        <v xml:space="preserve">FX 0490X0520 6D7 10 0530X125 PC CASE </v>
      </c>
      <c r="AE27" s="255" t="str">
        <f t="shared" si="12"/>
        <v>TUBLS015</v>
      </c>
      <c r="AF27" s="256" t="str">
        <f t="shared" si="13"/>
        <v>TB150505</v>
      </c>
      <c r="AG27" s="257">
        <f t="shared" si="14"/>
        <v>23.3613</v>
      </c>
      <c r="AH27" s="258">
        <f t="shared" si="15"/>
        <v>306</v>
      </c>
      <c r="AI27" s="259">
        <f t="shared" si="16"/>
        <v>7148.5577999999996</v>
      </c>
      <c r="AJ27" s="238" t="str">
        <f t="shared" si="17"/>
        <v>BCU6D</v>
      </c>
      <c r="AK27" s="239" t="str">
        <f t="shared" si="18"/>
        <v>AT6D0520</v>
      </c>
      <c r="AL27" s="240">
        <f t="shared" si="19"/>
        <v>39.90128016922263</v>
      </c>
      <c r="AM27" s="241">
        <f t="shared" si="20"/>
        <v>171.90909090909091</v>
      </c>
      <c r="AN27" s="242">
        <f>IF(M27="TR",VLOOKUP(Z27,[1]don!$B$2:$M$30,9,FALSE)*((Q27-20)*VLOOKUP(Z27,[1]don!$B$2:$M$30,6,FALSE))*(INT((R27-20-VLOOKUP(Z27,[1]don!$B$2:$M$30,5,FALSE))/N27)+2),VLOOKUP(Z27,[1]don!$B$2:$M$30,9,FALSE)*R27*(INT((Q27-20)/3)+1))</f>
        <v>6859.3927999999996</v>
      </c>
      <c r="AO27" s="243" t="str">
        <f t="shared" si="21"/>
        <v>CL6P0530C125</v>
      </c>
      <c r="AP27" s="244">
        <f t="shared" si="22"/>
        <v>614.07500000000005</v>
      </c>
      <c r="AQ27" s="245" t="str">
        <f t="shared" si="23"/>
        <v>CL6P0530C125</v>
      </c>
      <c r="AR27" s="244">
        <f t="shared" si="24"/>
        <v>614.07500000000005</v>
      </c>
      <c r="AS27" s="244" t="str">
        <f t="shared" si="25"/>
        <v>BNLC06</v>
      </c>
      <c r="AT27" s="246">
        <f t="shared" si="26"/>
        <v>1228.1500000000001</v>
      </c>
      <c r="AU27" s="247" t="str">
        <f t="shared" si="27"/>
        <v>6D</v>
      </c>
      <c r="AV27" s="248" t="s">
        <v>1346</v>
      </c>
      <c r="AW27" s="249" t="str">
        <f t="shared" si="28"/>
        <v>FJ6D0490</v>
      </c>
      <c r="AX27" s="247">
        <f t="shared" si="29"/>
        <v>351.82</v>
      </c>
      <c r="AY27" s="249">
        <f t="shared" si="30"/>
        <v>703.64</v>
      </c>
      <c r="AZ27" s="249" t="str">
        <f t="shared" si="31"/>
        <v>-</v>
      </c>
      <c r="BA27" s="247" t="str">
        <f t="shared" si="32"/>
        <v>-</v>
      </c>
      <c r="BB27" s="247"/>
      <c r="BC27" s="250">
        <f t="shared" si="33"/>
        <v>703.64</v>
      </c>
    </row>
    <row r="28" spans="1:55" ht="18" customHeight="1" x14ac:dyDescent="0.3">
      <c r="A28" s="1" t="str">
        <f t="shared" si="5"/>
        <v>\\B-tech3\soneras\RAD\RAD 2024\C018</v>
      </c>
      <c r="B28" s="19" t="s">
        <v>417</v>
      </c>
      <c r="C28" s="158" t="s">
        <v>453</v>
      </c>
      <c r="D28" s="24" t="s">
        <v>404</v>
      </c>
      <c r="E28" s="23" t="str">
        <f t="shared" si="6"/>
        <v>C018</v>
      </c>
      <c r="F28" s="14">
        <v>45305</v>
      </c>
      <c r="G28" s="19">
        <v>1</v>
      </c>
      <c r="H28" s="15" t="s">
        <v>35</v>
      </c>
      <c r="I28" s="16" t="s">
        <v>36</v>
      </c>
      <c r="L28" s="162"/>
      <c r="M28" s="6" t="s">
        <v>32</v>
      </c>
      <c r="N28" s="6">
        <v>10</v>
      </c>
      <c r="O28" s="6">
        <v>3</v>
      </c>
      <c r="P28" s="13"/>
      <c r="Q28" s="16">
        <v>670</v>
      </c>
      <c r="R28" s="16">
        <v>700</v>
      </c>
      <c r="S28" s="16">
        <v>760</v>
      </c>
      <c r="T28" s="16">
        <v>140</v>
      </c>
      <c r="U28" s="16">
        <v>760</v>
      </c>
      <c r="V28" s="16">
        <v>140</v>
      </c>
      <c r="W28" s="5" t="s">
        <v>37</v>
      </c>
      <c r="X28" s="18"/>
      <c r="Y28" s="6" t="s">
        <v>38</v>
      </c>
      <c r="Z28" s="235" t="str">
        <f t="shared" si="7"/>
        <v>310AD</v>
      </c>
      <c r="AA28" s="236" t="str">
        <f t="shared" si="8"/>
        <v>FEC018023-10 E7</v>
      </c>
      <c r="AB28" s="237" t="str">
        <f t="shared" si="9"/>
        <v xml:space="preserve">FE 0670X0700 3D7 10 0760X140 BC  </v>
      </c>
      <c r="AC28" s="236" t="str">
        <f t="shared" si="10"/>
        <v>FXC018023-10 E7</v>
      </c>
      <c r="AD28" s="237" t="str">
        <f t="shared" si="11"/>
        <v xml:space="preserve">FX 0670X0700 3D7 10 0760X140 BC  </v>
      </c>
      <c r="AE28" s="255" t="str">
        <f t="shared" si="12"/>
        <v>TUBLS015</v>
      </c>
      <c r="AF28" s="256" t="str">
        <f t="shared" si="13"/>
        <v>TB150685</v>
      </c>
      <c r="AG28" s="257">
        <f t="shared" si="14"/>
        <v>31.688100000000002</v>
      </c>
      <c r="AH28" s="258">
        <f t="shared" si="15"/>
        <v>207</v>
      </c>
      <c r="AI28" s="259">
        <f t="shared" si="16"/>
        <v>6559.4367000000002</v>
      </c>
      <c r="AJ28" s="238" t="str">
        <f t="shared" si="17"/>
        <v>BCU3D</v>
      </c>
      <c r="AK28" s="239" t="str">
        <f t="shared" si="18"/>
        <v>AT3D0700</v>
      </c>
      <c r="AL28" s="240">
        <f t="shared" si="19"/>
        <v>20.843053619302946</v>
      </c>
      <c r="AM28" s="241">
        <f t="shared" si="20"/>
        <v>237.36363636363637</v>
      </c>
      <c r="AN28" s="242">
        <f>IF(M28="TR",VLOOKUP(Z28,[1]don!$B$2:$M$30,9,FALSE)*((Q28-20)*VLOOKUP(Z28,[1]don!$B$2:$M$30,6,FALSE))*(INT((R28-20-VLOOKUP(Z28,[1]don!$B$2:$M$30,5,FALSE))/N28)+2),VLOOKUP(Z28,[1]don!$B$2:$M$30,9,FALSE)*R28*(INT((Q28-20)/3)+1))</f>
        <v>4947.3829999999998</v>
      </c>
      <c r="AO28" s="243" t="str">
        <f t="shared" si="21"/>
        <v>CL3B0760C140</v>
      </c>
      <c r="AP28" s="244">
        <f t="shared" si="22"/>
        <v>1420.44</v>
      </c>
      <c r="AQ28" s="245" t="str">
        <f t="shared" si="23"/>
        <v>CL3B0760C140</v>
      </c>
      <c r="AR28" s="244">
        <f t="shared" si="24"/>
        <v>1666.0800000000002</v>
      </c>
      <c r="AS28" s="244" t="str">
        <f t="shared" si="25"/>
        <v>PL15</v>
      </c>
      <c r="AT28" s="246">
        <f t="shared" si="26"/>
        <v>3086.5200000000004</v>
      </c>
      <c r="AU28" s="247" t="str">
        <f t="shared" si="27"/>
        <v>3D</v>
      </c>
      <c r="AV28" s="248" t="s">
        <v>1346</v>
      </c>
      <c r="AW28" s="249" t="str">
        <f t="shared" si="28"/>
        <v>FJ3D0670</v>
      </c>
      <c r="AX28" s="247">
        <f t="shared" si="29"/>
        <v>282.07</v>
      </c>
      <c r="AY28" s="249">
        <f t="shared" si="30"/>
        <v>564.14</v>
      </c>
      <c r="AZ28" s="249" t="str">
        <f t="shared" si="31"/>
        <v>-</v>
      </c>
      <c r="BA28" s="247" t="str">
        <f t="shared" si="32"/>
        <v>-</v>
      </c>
      <c r="BB28" s="247"/>
      <c r="BC28" s="250">
        <f t="shared" si="33"/>
        <v>564.14</v>
      </c>
    </row>
    <row r="29" spans="1:55" ht="18" customHeight="1" x14ac:dyDescent="0.3">
      <c r="A29" s="1" t="str">
        <f t="shared" si="5"/>
        <v>\\B-tech3\soneras\RAD\RAD 2024\C019</v>
      </c>
      <c r="B29" s="19" t="s">
        <v>418</v>
      </c>
      <c r="C29" s="158" t="s">
        <v>454</v>
      </c>
      <c r="D29" s="24" t="s">
        <v>405</v>
      </c>
      <c r="E29" s="23" t="str">
        <f t="shared" si="6"/>
        <v>C019</v>
      </c>
      <c r="F29" s="14">
        <v>45305</v>
      </c>
      <c r="G29" s="19">
        <v>1</v>
      </c>
      <c r="H29" s="15" t="s">
        <v>35</v>
      </c>
      <c r="I29" s="16" t="s">
        <v>400</v>
      </c>
      <c r="L29" s="162"/>
      <c r="M29" s="6" t="s">
        <v>41</v>
      </c>
      <c r="N29" s="6">
        <v>10</v>
      </c>
      <c r="O29" s="6">
        <v>2</v>
      </c>
      <c r="P29" s="13"/>
      <c r="Q29" s="16">
        <v>330</v>
      </c>
      <c r="R29" s="16">
        <v>160</v>
      </c>
      <c r="S29" s="16">
        <v>160</v>
      </c>
      <c r="T29" s="16">
        <v>35</v>
      </c>
      <c r="U29" s="16">
        <v>160</v>
      </c>
      <c r="V29" s="16">
        <v>35</v>
      </c>
      <c r="W29" s="5" t="s">
        <v>33</v>
      </c>
      <c r="X29" s="18"/>
      <c r="Y29" s="6" t="s">
        <v>34</v>
      </c>
      <c r="Z29" s="235" t="str">
        <f t="shared" si="7"/>
        <v>210AZ</v>
      </c>
      <c r="AA29" s="236" t="str">
        <f t="shared" si="8"/>
        <v xml:space="preserve">FEC019012-10 </v>
      </c>
      <c r="AB29" s="237" t="str">
        <f t="shared" si="9"/>
        <v xml:space="preserve">FE 0330X0160 2ZM 10 0160X035 PC  </v>
      </c>
      <c r="AC29" s="236" t="str">
        <f t="shared" si="10"/>
        <v xml:space="preserve">FXC019012-10 </v>
      </c>
      <c r="AD29" s="237" t="str">
        <f t="shared" si="11"/>
        <v xml:space="preserve">FX 0330X0160 2ZM 10 0160X035 PC  </v>
      </c>
      <c r="AE29" s="255" t="str">
        <f t="shared" si="12"/>
        <v>BNLT33</v>
      </c>
      <c r="AF29" s="256" t="str">
        <f t="shared" si="13"/>
        <v>TB330345</v>
      </c>
      <c r="AG29" s="257">
        <f t="shared" si="14"/>
        <v>11.616149999999999</v>
      </c>
      <c r="AH29" s="258">
        <f t="shared" si="15"/>
        <v>26</v>
      </c>
      <c r="AI29" s="259">
        <f t="shared" si="16"/>
        <v>302.01990000000001</v>
      </c>
      <c r="AJ29" s="238" t="str">
        <f t="shared" si="17"/>
        <v>BCU2Z</v>
      </c>
      <c r="AK29" s="239" t="str">
        <f t="shared" si="18"/>
        <v>AT2Z0310</v>
      </c>
      <c r="AL29" s="240">
        <f t="shared" si="19"/>
        <v>22.496035714285711</v>
      </c>
      <c r="AM29" s="241">
        <f t="shared" si="20"/>
        <v>14</v>
      </c>
      <c r="AN29" s="242">
        <f>IF(M29="TR",VLOOKUP(Z29,[1]don!$B$2:$M$30,9,FALSE)*((Q29-20)*VLOOKUP(Z29,[1]don!$B$2:$M$30,6,FALSE))*(INT((R29-20-VLOOKUP(Z29,[1]don!$B$2:$M$30,5,FALSE))/N29)+2),VLOOKUP(Z29,[1]don!$B$2:$M$30,9,FALSE)*R29*(INT((Q29-20)/3)+1))</f>
        <v>314.94449999999995</v>
      </c>
      <c r="AO29" s="243" t="str">
        <f t="shared" si="21"/>
        <v>CL2P0160C035</v>
      </c>
      <c r="AP29" s="244">
        <f t="shared" si="22"/>
        <v>76.23</v>
      </c>
      <c r="AQ29" s="245" t="str">
        <f t="shared" si="23"/>
        <v>CL2P0160C035</v>
      </c>
      <c r="AR29" s="244">
        <f t="shared" si="24"/>
        <v>76.23</v>
      </c>
      <c r="AS29" s="244" t="str">
        <f t="shared" si="25"/>
        <v>BNLC06</v>
      </c>
      <c r="AT29" s="246">
        <f t="shared" si="26"/>
        <v>152.46</v>
      </c>
      <c r="AU29" s="247" t="str">
        <f t="shared" si="27"/>
        <v>2Z</v>
      </c>
      <c r="AV29" s="248" t="s">
        <v>1346</v>
      </c>
      <c r="AW29" s="249" t="str">
        <f t="shared" si="28"/>
        <v>FJ2Z0330</v>
      </c>
      <c r="AX29" s="247">
        <f t="shared" si="29"/>
        <v>91.080000000000013</v>
      </c>
      <c r="AY29" s="249">
        <f t="shared" si="30"/>
        <v>182.16000000000003</v>
      </c>
      <c r="AZ29" s="249" t="str">
        <f t="shared" si="31"/>
        <v>PJ2Z0330</v>
      </c>
      <c r="BA29" s="247">
        <f t="shared" si="32"/>
        <v>91.080000000000013</v>
      </c>
      <c r="BB29" s="247"/>
      <c r="BC29" s="250">
        <f t="shared" si="33"/>
        <v>182.16000000000003</v>
      </c>
    </row>
    <row r="30" spans="1:55" ht="18" customHeight="1" x14ac:dyDescent="0.3">
      <c r="A30" s="1" t="str">
        <f t="shared" si="5"/>
        <v>\\B-tech3\soneras\RAD\RAD 2024\C020</v>
      </c>
      <c r="B30" s="19" t="s">
        <v>419</v>
      </c>
      <c r="C30" s="158" t="s">
        <v>455</v>
      </c>
      <c r="D30" s="24" t="s">
        <v>406</v>
      </c>
      <c r="E30" s="23" t="str">
        <f t="shared" si="6"/>
        <v>C020</v>
      </c>
      <c r="F30" s="14">
        <v>45305</v>
      </c>
      <c r="G30" s="19">
        <v>1</v>
      </c>
      <c r="H30" s="15" t="s">
        <v>35</v>
      </c>
      <c r="I30" s="16" t="s">
        <v>400</v>
      </c>
      <c r="L30" s="162"/>
      <c r="M30" s="6" t="s">
        <v>32</v>
      </c>
      <c r="N30" s="6">
        <v>10</v>
      </c>
      <c r="O30" s="6">
        <v>4</v>
      </c>
      <c r="P30" s="13"/>
      <c r="Q30" s="16">
        <v>905</v>
      </c>
      <c r="R30" s="16">
        <v>1020</v>
      </c>
      <c r="S30" s="16">
        <v>1090</v>
      </c>
      <c r="T30" s="16">
        <v>225</v>
      </c>
      <c r="U30" s="16">
        <v>1090</v>
      </c>
      <c r="V30" s="16">
        <v>225</v>
      </c>
      <c r="W30" s="5" t="s">
        <v>33</v>
      </c>
      <c r="X30" s="18"/>
      <c r="Y30" s="6" t="s">
        <v>38</v>
      </c>
      <c r="Z30" s="235" t="str">
        <f t="shared" si="7"/>
        <v>410AD</v>
      </c>
      <c r="AA30" s="236" t="str">
        <f t="shared" si="8"/>
        <v>FEC020024-10 E7</v>
      </c>
      <c r="AB30" s="237" t="str">
        <f t="shared" si="9"/>
        <v xml:space="preserve">FE 0905X1020 4D7 10 1090X225 PC  </v>
      </c>
      <c r="AC30" s="236" t="str">
        <f t="shared" si="10"/>
        <v>FXC020024-10 E7</v>
      </c>
      <c r="AD30" s="237" t="str">
        <f t="shared" si="11"/>
        <v xml:space="preserve">FX 0905X1020 4D7 10 1090X225 PC  </v>
      </c>
      <c r="AE30" s="255" t="str">
        <f t="shared" si="12"/>
        <v>TUBLS015</v>
      </c>
      <c r="AF30" s="256" t="str">
        <f t="shared" si="13"/>
        <v>TB150920</v>
      </c>
      <c r="AG30" s="257">
        <f t="shared" si="14"/>
        <v>42.559200000000004</v>
      </c>
      <c r="AH30" s="258">
        <f t="shared" si="15"/>
        <v>404</v>
      </c>
      <c r="AI30" s="259">
        <f t="shared" si="16"/>
        <v>17193.916800000003</v>
      </c>
      <c r="AJ30" s="238" t="str">
        <f t="shared" si="17"/>
        <v>BCU4D</v>
      </c>
      <c r="AK30" s="239" t="str">
        <f t="shared" si="18"/>
        <v>AT4D1020</v>
      </c>
      <c r="AL30" s="240">
        <f t="shared" si="19"/>
        <v>47.193386426358778</v>
      </c>
      <c r="AM30" s="241">
        <f t="shared" si="20"/>
        <v>322.81818181818181</v>
      </c>
      <c r="AN30" s="242">
        <f>IF(M30="TR",VLOOKUP(Z30,[1]don!$B$2:$M$30,9,FALSE)*((Q30-20)*VLOOKUP(Z30,[1]don!$B$2:$M$30,6,FALSE))*(INT((R30-20-VLOOKUP(Z30,[1]don!$B$2:$M$30,5,FALSE))/N30)+2),VLOOKUP(Z30,[1]don!$B$2:$M$30,9,FALSE)*R30*(INT((Q30-20)/3)+1))</f>
        <v>15234.883200000002</v>
      </c>
      <c r="AO30" s="243" t="str">
        <f t="shared" si="21"/>
        <v>CL4P1090C225</v>
      </c>
      <c r="AP30" s="244">
        <f t="shared" si="22"/>
        <v>2094.0149999999999</v>
      </c>
      <c r="AQ30" s="245" t="str">
        <f t="shared" si="23"/>
        <v>CL4P1090C225</v>
      </c>
      <c r="AR30" s="244">
        <f t="shared" si="24"/>
        <v>2094.0149999999999</v>
      </c>
      <c r="AS30" s="244" t="str">
        <f t="shared" si="25"/>
        <v>BNLC06</v>
      </c>
      <c r="AT30" s="246">
        <f t="shared" si="26"/>
        <v>4188.03</v>
      </c>
      <c r="AU30" s="247" t="str">
        <f t="shared" si="27"/>
        <v>4D</v>
      </c>
      <c r="AV30" s="248" t="s">
        <v>1346</v>
      </c>
      <c r="AW30" s="249" t="str">
        <f t="shared" si="28"/>
        <v>FJ4D0905</v>
      </c>
      <c r="AX30" s="247">
        <f t="shared" si="29"/>
        <v>479.65000000000003</v>
      </c>
      <c r="AY30" s="249">
        <f t="shared" si="30"/>
        <v>959.30000000000007</v>
      </c>
      <c r="AZ30" s="249" t="str">
        <f t="shared" si="31"/>
        <v>-</v>
      </c>
      <c r="BA30" s="247" t="str">
        <f t="shared" si="32"/>
        <v>-</v>
      </c>
      <c r="BB30" s="247"/>
      <c r="BC30" s="250">
        <f t="shared" si="33"/>
        <v>959.30000000000007</v>
      </c>
    </row>
    <row r="31" spans="1:55" ht="18" customHeight="1" x14ac:dyDescent="0.3">
      <c r="A31" s="1" t="str">
        <f t="shared" si="5"/>
        <v>\\B-tech3\soneras\RAD\RAD 2024\C021</v>
      </c>
      <c r="B31" s="19" t="s">
        <v>420</v>
      </c>
      <c r="C31" s="158" t="s">
        <v>456</v>
      </c>
      <c r="D31" s="24" t="s">
        <v>407</v>
      </c>
      <c r="E31" s="23" t="str">
        <f t="shared" si="6"/>
        <v>C021</v>
      </c>
      <c r="F31" s="14">
        <v>45305</v>
      </c>
      <c r="G31" s="19">
        <v>1</v>
      </c>
      <c r="H31" s="15" t="s">
        <v>35</v>
      </c>
      <c r="I31" s="16" t="s">
        <v>401</v>
      </c>
      <c r="L31" s="162"/>
      <c r="M31" s="6" t="s">
        <v>32</v>
      </c>
      <c r="N31" s="6">
        <v>10</v>
      </c>
      <c r="O31" s="6">
        <v>5</v>
      </c>
      <c r="P31" s="13"/>
      <c r="Q31" s="16">
        <v>955</v>
      </c>
      <c r="R31" s="16">
        <v>830</v>
      </c>
      <c r="S31" s="16">
        <v>840</v>
      </c>
      <c r="T31" s="16">
        <v>110</v>
      </c>
      <c r="U31" s="16">
        <v>840</v>
      </c>
      <c r="V31" s="16">
        <v>110</v>
      </c>
      <c r="W31" s="5" t="s">
        <v>33</v>
      </c>
      <c r="X31" s="18"/>
      <c r="Y31" s="6" t="s">
        <v>34</v>
      </c>
      <c r="Z31" s="235" t="str">
        <f t="shared" si="7"/>
        <v>510AD</v>
      </c>
      <c r="AA31" s="236" t="str">
        <f t="shared" si="8"/>
        <v xml:space="preserve">FEC021025-10 </v>
      </c>
      <c r="AB31" s="237" t="str">
        <f t="shared" si="9"/>
        <v xml:space="preserve">FE 0955X0830 5DM 10 0840X110 PC  </v>
      </c>
      <c r="AC31" s="236" t="str">
        <f t="shared" si="10"/>
        <v xml:space="preserve">FXC021025-10 </v>
      </c>
      <c r="AD31" s="237" t="str">
        <f t="shared" si="11"/>
        <v xml:space="preserve">FX 0955X0830 5DM 10 0840X110 PC  </v>
      </c>
      <c r="AE31" s="255" t="str">
        <f t="shared" si="12"/>
        <v>BNLT33</v>
      </c>
      <c r="AF31" s="256" t="str">
        <f t="shared" si="13"/>
        <v>TB330970</v>
      </c>
      <c r="AG31" s="257">
        <f t="shared" si="14"/>
        <v>32.6599</v>
      </c>
      <c r="AH31" s="258">
        <f t="shared" si="15"/>
        <v>410</v>
      </c>
      <c r="AI31" s="259">
        <f t="shared" si="16"/>
        <v>13390.558999999999</v>
      </c>
      <c r="AJ31" s="238" t="str">
        <f t="shared" si="17"/>
        <v>BCU5D</v>
      </c>
      <c r="AK31" s="239" t="str">
        <f t="shared" si="18"/>
        <v>AT5D0830</v>
      </c>
      <c r="AL31" s="240">
        <f t="shared" si="19"/>
        <v>46.840624046920823</v>
      </c>
      <c r="AM31" s="241">
        <f t="shared" si="20"/>
        <v>341</v>
      </c>
      <c r="AN31" s="242">
        <f>IF(M31="TR",VLOOKUP(Z31,[1]don!$B$2:$M$30,9,FALSE)*((Q31-20)*VLOOKUP(Z31,[1]don!$B$2:$M$30,6,FALSE))*(INT((R31-20-VLOOKUP(Z31,[1]don!$B$2:$M$30,5,FALSE))/N31)+2),VLOOKUP(Z31,[1]don!$B$2:$M$30,9,FALSE)*R31*(INT((Q31-20)/3)+1))</f>
        <v>15972.6528</v>
      </c>
      <c r="AO31" s="243" t="str">
        <f t="shared" si="21"/>
        <v>CL5P0840C110</v>
      </c>
      <c r="AP31" s="244">
        <f t="shared" si="22"/>
        <v>860.86</v>
      </c>
      <c r="AQ31" s="245" t="str">
        <f t="shared" si="23"/>
        <v>CL5P0840C110</v>
      </c>
      <c r="AR31" s="244">
        <f t="shared" si="24"/>
        <v>860.86</v>
      </c>
      <c r="AS31" s="244" t="str">
        <f t="shared" si="25"/>
        <v>BNLC06</v>
      </c>
      <c r="AT31" s="246">
        <f t="shared" si="26"/>
        <v>1721.72</v>
      </c>
      <c r="AU31" s="247" t="str">
        <f t="shared" si="27"/>
        <v>5D</v>
      </c>
      <c r="AV31" s="248" t="s">
        <v>1346</v>
      </c>
      <c r="AW31" s="249" t="str">
        <f t="shared" si="28"/>
        <v>FJ5D0955</v>
      </c>
      <c r="AX31" s="247">
        <f t="shared" si="29"/>
        <v>591.14499999999998</v>
      </c>
      <c r="AY31" s="249">
        <f t="shared" si="30"/>
        <v>1182.29</v>
      </c>
      <c r="AZ31" s="249" t="str">
        <f t="shared" si="31"/>
        <v>-</v>
      </c>
      <c r="BA31" s="247" t="str">
        <f t="shared" si="32"/>
        <v>-</v>
      </c>
      <c r="BB31" s="247"/>
      <c r="BC31" s="250">
        <f t="shared" si="33"/>
        <v>1182.29</v>
      </c>
    </row>
    <row r="32" spans="1:55" ht="18" customHeight="1" x14ac:dyDescent="0.3">
      <c r="A32" s="1" t="str">
        <f t="shared" si="5"/>
        <v>\\B-tech3\soneras\RAD\RAD 2024\C022</v>
      </c>
      <c r="B32" s="19" t="s">
        <v>421</v>
      </c>
      <c r="C32" s="158" t="s">
        <v>457</v>
      </c>
      <c r="D32" s="24" t="s">
        <v>408</v>
      </c>
      <c r="E32" s="23" t="str">
        <f t="shared" si="6"/>
        <v>C022</v>
      </c>
      <c r="F32" s="14">
        <v>45306</v>
      </c>
      <c r="G32" s="19">
        <v>1</v>
      </c>
      <c r="H32" s="15" t="s">
        <v>35</v>
      </c>
      <c r="I32" s="16" t="s">
        <v>36</v>
      </c>
      <c r="L32" s="162"/>
      <c r="M32" s="6" t="s">
        <v>32</v>
      </c>
      <c r="N32" s="6">
        <v>10</v>
      </c>
      <c r="O32" s="6">
        <v>5</v>
      </c>
      <c r="P32" s="13"/>
      <c r="Q32" s="16">
        <v>840</v>
      </c>
      <c r="R32" s="16">
        <v>840</v>
      </c>
      <c r="S32" s="16">
        <v>900</v>
      </c>
      <c r="T32" s="16">
        <v>110</v>
      </c>
      <c r="U32" s="16">
        <v>900</v>
      </c>
      <c r="V32" s="16">
        <v>110</v>
      </c>
      <c r="W32" s="5" t="s">
        <v>33</v>
      </c>
      <c r="X32" s="18"/>
      <c r="Y32" s="6" t="s">
        <v>34</v>
      </c>
      <c r="Z32" s="235" t="str">
        <f t="shared" si="7"/>
        <v>510AD</v>
      </c>
      <c r="AA32" s="236" t="str">
        <f t="shared" si="8"/>
        <v xml:space="preserve">FEC022025-10 </v>
      </c>
      <c r="AB32" s="237" t="str">
        <f t="shared" si="9"/>
        <v xml:space="preserve">FE 0840X0840 5DM 10 0900X110 PC  </v>
      </c>
      <c r="AC32" s="236" t="str">
        <f t="shared" si="10"/>
        <v xml:space="preserve">FXC022025-10 </v>
      </c>
      <c r="AD32" s="237" t="str">
        <f t="shared" si="11"/>
        <v xml:space="preserve">FX 0840X0840 5DM 10 0900X110 PC  </v>
      </c>
      <c r="AE32" s="255" t="str">
        <f t="shared" si="12"/>
        <v>BNLT33</v>
      </c>
      <c r="AF32" s="256" t="str">
        <f t="shared" si="13"/>
        <v>TB330855</v>
      </c>
      <c r="AG32" s="257">
        <f t="shared" si="14"/>
        <v>28.787849999999999</v>
      </c>
      <c r="AH32" s="258">
        <f t="shared" si="15"/>
        <v>415</v>
      </c>
      <c r="AI32" s="259">
        <f t="shared" si="16"/>
        <v>11946.95775</v>
      </c>
      <c r="AJ32" s="238" t="str">
        <f t="shared" si="17"/>
        <v>BCU5D</v>
      </c>
      <c r="AK32" s="239" t="str">
        <f t="shared" si="18"/>
        <v>AT5D0840</v>
      </c>
      <c r="AL32" s="240">
        <f t="shared" si="19"/>
        <v>47.450305925250682</v>
      </c>
      <c r="AM32" s="241">
        <f t="shared" si="20"/>
        <v>299.18181818181819</v>
      </c>
      <c r="AN32" s="242">
        <f>IF(M32="TR",VLOOKUP(Z32,[1]don!$B$2:$M$30,9,FALSE)*((Q32-20)*VLOOKUP(Z32,[1]don!$B$2:$M$30,6,FALSE))*(INT((R32-20-VLOOKUP(Z32,[1]don!$B$2:$M$30,5,FALSE))/N32)+2),VLOOKUP(Z32,[1]don!$B$2:$M$30,9,FALSE)*R32*(INT((Q32-20)/3)+1))</f>
        <v>14196.2688</v>
      </c>
      <c r="AO32" s="243" t="str">
        <f t="shared" si="21"/>
        <v>CL5P0900C110</v>
      </c>
      <c r="AP32" s="244">
        <f t="shared" si="22"/>
        <v>920.92000000000007</v>
      </c>
      <c r="AQ32" s="245" t="str">
        <f t="shared" si="23"/>
        <v>CL5P0900C110</v>
      </c>
      <c r="AR32" s="244">
        <f t="shared" si="24"/>
        <v>920.92000000000007</v>
      </c>
      <c r="AS32" s="244" t="str">
        <f t="shared" si="25"/>
        <v>BNLC06</v>
      </c>
      <c r="AT32" s="246">
        <f t="shared" si="26"/>
        <v>1841.8400000000001</v>
      </c>
      <c r="AU32" s="247" t="str">
        <f t="shared" si="27"/>
        <v>5D</v>
      </c>
      <c r="AV32" s="248" t="s">
        <v>1346</v>
      </c>
      <c r="AW32" s="249" t="str">
        <f t="shared" si="28"/>
        <v>FJ5D0840</v>
      </c>
      <c r="AX32" s="247">
        <f t="shared" si="29"/>
        <v>519.96</v>
      </c>
      <c r="AY32" s="249">
        <f t="shared" si="30"/>
        <v>1039.92</v>
      </c>
      <c r="AZ32" s="249" t="str">
        <f t="shared" si="31"/>
        <v>-</v>
      </c>
      <c r="BA32" s="247" t="str">
        <f t="shared" si="32"/>
        <v>-</v>
      </c>
      <c r="BB32" s="247"/>
      <c r="BC32" s="250">
        <f t="shared" si="33"/>
        <v>1039.92</v>
      </c>
    </row>
    <row r="33" spans="1:55" ht="18" customHeight="1" x14ac:dyDescent="0.3">
      <c r="A33" s="1" t="str">
        <f t="shared" si="5"/>
        <v>\\B-tech3\soneras\RAD\RAD 2024\C023</v>
      </c>
      <c r="B33" s="19" t="s">
        <v>422</v>
      </c>
      <c r="C33" s="158" t="s">
        <v>458</v>
      </c>
      <c r="D33" s="24" t="s">
        <v>409</v>
      </c>
      <c r="E33" s="23" t="str">
        <f t="shared" si="6"/>
        <v>C023</v>
      </c>
      <c r="F33" s="14">
        <v>45306</v>
      </c>
      <c r="G33" s="19">
        <v>1</v>
      </c>
      <c r="H33" s="15" t="s">
        <v>35</v>
      </c>
      <c r="I33" s="16" t="s">
        <v>76</v>
      </c>
      <c r="L33" s="162"/>
      <c r="M33" s="6" t="s">
        <v>32</v>
      </c>
      <c r="N33" s="6">
        <v>10</v>
      </c>
      <c r="O33" s="6">
        <v>6</v>
      </c>
      <c r="Q33" s="16">
        <v>650</v>
      </c>
      <c r="R33" s="16">
        <v>260</v>
      </c>
      <c r="S33" s="16">
        <v>265</v>
      </c>
      <c r="T33" s="16">
        <v>140</v>
      </c>
      <c r="U33" s="16">
        <v>265</v>
      </c>
      <c r="V33" s="16">
        <v>140</v>
      </c>
      <c r="W33" s="5" t="s">
        <v>33</v>
      </c>
      <c r="X33" s="18"/>
      <c r="Y33" s="6" t="s">
        <v>34</v>
      </c>
      <c r="Z33" s="235" t="str">
        <f t="shared" si="7"/>
        <v>610AD</v>
      </c>
      <c r="AA33" s="236" t="str">
        <f t="shared" si="8"/>
        <v xml:space="preserve">FEC023026-10 </v>
      </c>
      <c r="AB33" s="237" t="str">
        <f t="shared" si="9"/>
        <v xml:space="preserve">FE 0650X0260 6DM 10 0265X140 PC  </v>
      </c>
      <c r="AC33" s="236" t="str">
        <f t="shared" si="10"/>
        <v xml:space="preserve">FXC023026-10 </v>
      </c>
      <c r="AD33" s="237" t="str">
        <f t="shared" si="11"/>
        <v xml:space="preserve">FX 0650X0260 6DM 10 0265X140 PC  </v>
      </c>
      <c r="AE33" s="255" t="str">
        <f t="shared" si="12"/>
        <v>BNLT33</v>
      </c>
      <c r="AF33" s="256" t="str">
        <f t="shared" si="13"/>
        <v>TB330665</v>
      </c>
      <c r="AG33" s="257">
        <f t="shared" si="14"/>
        <v>22.390549999999998</v>
      </c>
      <c r="AH33" s="258">
        <f t="shared" si="15"/>
        <v>150</v>
      </c>
      <c r="AI33" s="259">
        <f t="shared" si="16"/>
        <v>3358.5824999999995</v>
      </c>
      <c r="AJ33" s="238" t="str">
        <f t="shared" si="17"/>
        <v>BCU6D</v>
      </c>
      <c r="AK33" s="239" t="str">
        <f t="shared" si="18"/>
        <v>AT6D0260</v>
      </c>
      <c r="AL33" s="240">
        <f t="shared" si="19"/>
        <v>20.032678467009088</v>
      </c>
      <c r="AM33" s="241">
        <f t="shared" si="20"/>
        <v>230.09090909090909</v>
      </c>
      <c r="AN33" s="242">
        <f>IF(M33="TR",VLOOKUP(Z33,[1]don!$B$2:$M$30,9,FALSE)*((Q33-20)*VLOOKUP(Z33,[1]don!$B$2:$M$30,6,FALSE))*(INT((R33-20-VLOOKUP(Z33,[1]don!$B$2:$M$30,5,FALSE))/N33)+2),VLOOKUP(Z33,[1]don!$B$2:$M$30,9,FALSE)*R33*(INT((Q33-20)/3)+1))</f>
        <v>4609.3371999999999</v>
      </c>
      <c r="AO33" s="243" t="str">
        <f t="shared" si="21"/>
        <v>CL6P0265C140</v>
      </c>
      <c r="AP33" s="244">
        <f t="shared" si="22"/>
        <v>351.12</v>
      </c>
      <c r="AQ33" s="245" t="str">
        <f t="shared" si="23"/>
        <v>CL6P0265C140</v>
      </c>
      <c r="AR33" s="244">
        <f t="shared" si="24"/>
        <v>351.12</v>
      </c>
      <c r="AS33" s="244" t="str">
        <f t="shared" si="25"/>
        <v>BNLC06</v>
      </c>
      <c r="AT33" s="246">
        <f t="shared" si="26"/>
        <v>702.24</v>
      </c>
      <c r="AU33" s="247" t="str">
        <f t="shared" si="27"/>
        <v>6D</v>
      </c>
      <c r="AV33" s="248" t="s">
        <v>1346</v>
      </c>
      <c r="AW33" s="249" t="str">
        <f t="shared" si="28"/>
        <v>FJ6D0650</v>
      </c>
      <c r="AX33" s="247">
        <f t="shared" si="29"/>
        <v>466.7</v>
      </c>
      <c r="AY33" s="249">
        <f t="shared" si="30"/>
        <v>933.4</v>
      </c>
      <c r="AZ33" s="249" t="str">
        <f t="shared" si="31"/>
        <v>-</v>
      </c>
      <c r="BA33" s="247" t="str">
        <f t="shared" si="32"/>
        <v>-</v>
      </c>
      <c r="BB33" s="247"/>
      <c r="BC33" s="250">
        <f t="shared" si="33"/>
        <v>933.4</v>
      </c>
    </row>
    <row r="34" spans="1:55" ht="18" customHeight="1" x14ac:dyDescent="0.3">
      <c r="A34" s="1" t="str">
        <f t="shared" si="5"/>
        <v>\\B-tech3\soneras\RAD\RAD 2024\C024</v>
      </c>
      <c r="B34" s="19" t="s">
        <v>423</v>
      </c>
      <c r="C34" s="158" t="s">
        <v>459</v>
      </c>
      <c r="D34" s="24" t="s">
        <v>410</v>
      </c>
      <c r="E34" s="23" t="str">
        <f t="shared" si="6"/>
        <v>C024</v>
      </c>
      <c r="F34" s="14">
        <v>45306</v>
      </c>
      <c r="G34" s="19">
        <v>3</v>
      </c>
      <c r="H34" s="15" t="s">
        <v>35</v>
      </c>
      <c r="I34" s="16" t="s">
        <v>400</v>
      </c>
      <c r="L34" s="162"/>
      <c r="M34" s="6" t="s">
        <v>32</v>
      </c>
      <c r="N34" s="6">
        <v>10</v>
      </c>
      <c r="O34" s="6">
        <v>5</v>
      </c>
      <c r="P34" s="13"/>
      <c r="Q34" s="16">
        <v>520</v>
      </c>
      <c r="R34" s="16">
        <v>590</v>
      </c>
      <c r="S34" s="16">
        <v>600</v>
      </c>
      <c r="T34" s="16">
        <v>130</v>
      </c>
      <c r="U34" s="16">
        <v>600</v>
      </c>
      <c r="V34" s="16">
        <v>130</v>
      </c>
      <c r="W34" s="5" t="s">
        <v>33</v>
      </c>
      <c r="X34" s="18"/>
      <c r="Y34" s="6" t="s">
        <v>34</v>
      </c>
      <c r="Z34" s="235" t="str">
        <f t="shared" si="7"/>
        <v>510AD</v>
      </c>
      <c r="AA34" s="236" t="str">
        <f t="shared" si="8"/>
        <v xml:space="preserve">FEC024025-10 </v>
      </c>
      <c r="AB34" s="237" t="str">
        <f t="shared" si="9"/>
        <v xml:space="preserve">FE 0520X0590 5DM 10 0600X130 PC  </v>
      </c>
      <c r="AC34" s="236" t="str">
        <f t="shared" si="10"/>
        <v xml:space="preserve">FXC024025-10 </v>
      </c>
      <c r="AD34" s="237" t="str">
        <f t="shared" si="11"/>
        <v xml:space="preserve">FX 0520X0590 5DM 10 0600X130 PC  </v>
      </c>
      <c r="AE34" s="255" t="str">
        <f t="shared" si="12"/>
        <v>BNLT33</v>
      </c>
      <c r="AF34" s="256" t="str">
        <f t="shared" si="13"/>
        <v>TB330535</v>
      </c>
      <c r="AG34" s="257">
        <f t="shared" si="14"/>
        <v>18.013449999999999</v>
      </c>
      <c r="AH34" s="258">
        <f t="shared" si="15"/>
        <v>290</v>
      </c>
      <c r="AI34" s="259">
        <f t="shared" si="16"/>
        <v>5223.9004999999997</v>
      </c>
      <c r="AJ34" s="238" t="str">
        <f t="shared" si="17"/>
        <v>BCU5D</v>
      </c>
      <c r="AK34" s="239" t="str">
        <f t="shared" si="18"/>
        <v>AT5D0590</v>
      </c>
      <c r="AL34" s="240">
        <f t="shared" si="19"/>
        <v>33.242483540527104</v>
      </c>
      <c r="AM34" s="241">
        <f t="shared" si="20"/>
        <v>182.81818181818181</v>
      </c>
      <c r="AN34" s="242">
        <f>IF(M34="TR",VLOOKUP(Z34,[1]don!$B$2:$M$30,9,FALSE)*((Q34-20)*VLOOKUP(Z34,[1]don!$B$2:$M$30,6,FALSE))*(INT((R34-20-VLOOKUP(Z34,[1]don!$B$2:$M$30,5,FALSE))/N34)+2),VLOOKUP(Z34,[1]don!$B$2:$M$30,9,FALSE)*R34*(INT((Q34-20)/3)+1))</f>
        <v>6077.3303999999998</v>
      </c>
      <c r="AO34" s="243" t="str">
        <f t="shared" si="21"/>
        <v>CL5P0600C130</v>
      </c>
      <c r="AP34" s="244">
        <f t="shared" si="22"/>
        <v>716.1</v>
      </c>
      <c r="AQ34" s="245" t="str">
        <f t="shared" si="23"/>
        <v>CL5P0600C130</v>
      </c>
      <c r="AR34" s="244">
        <f t="shared" si="24"/>
        <v>716.1</v>
      </c>
      <c r="AS34" s="244" t="str">
        <f t="shared" si="25"/>
        <v>BNLC06</v>
      </c>
      <c r="AT34" s="246">
        <f t="shared" si="26"/>
        <v>1432.2</v>
      </c>
      <c r="AU34" s="247" t="str">
        <f t="shared" si="27"/>
        <v>5D</v>
      </c>
      <c r="AV34" s="248" t="s">
        <v>1346</v>
      </c>
      <c r="AW34" s="249" t="str">
        <f t="shared" si="28"/>
        <v>FJ5D0520</v>
      </c>
      <c r="AX34" s="247">
        <f t="shared" si="29"/>
        <v>321.88</v>
      </c>
      <c r="AY34" s="249">
        <f t="shared" si="30"/>
        <v>643.76</v>
      </c>
      <c r="AZ34" s="249" t="str">
        <f t="shared" si="31"/>
        <v>-</v>
      </c>
      <c r="BA34" s="247" t="str">
        <f t="shared" si="32"/>
        <v>-</v>
      </c>
      <c r="BB34" s="247"/>
      <c r="BC34" s="250">
        <f t="shared" si="33"/>
        <v>643.76</v>
      </c>
    </row>
    <row r="35" spans="1:55" ht="18" customHeight="1" x14ac:dyDescent="0.3">
      <c r="A35" s="1" t="str">
        <f t="shared" si="5"/>
        <v>\\B-tech3\soneras\RAD\RAD 2024\C025</v>
      </c>
      <c r="B35" s="19" t="s">
        <v>424</v>
      </c>
      <c r="C35" s="158" t="s">
        <v>460</v>
      </c>
      <c r="D35" s="24" t="s">
        <v>411</v>
      </c>
      <c r="E35" s="23" t="str">
        <f t="shared" si="6"/>
        <v>C025</v>
      </c>
      <c r="F35" s="14">
        <v>45306</v>
      </c>
      <c r="G35" s="19">
        <v>3</v>
      </c>
      <c r="H35" s="15" t="s">
        <v>35</v>
      </c>
      <c r="I35" s="16" t="s">
        <v>400</v>
      </c>
      <c r="L35" s="162"/>
      <c r="M35" s="6" t="s">
        <v>32</v>
      </c>
      <c r="N35" s="6">
        <v>10</v>
      </c>
      <c r="O35" s="6">
        <v>5</v>
      </c>
      <c r="P35" s="13"/>
      <c r="Q35" s="16">
        <v>480</v>
      </c>
      <c r="R35" s="16">
        <v>590</v>
      </c>
      <c r="S35" s="16">
        <v>600</v>
      </c>
      <c r="T35" s="16">
        <v>130</v>
      </c>
      <c r="U35" s="16">
        <v>600</v>
      </c>
      <c r="V35" s="16">
        <v>130</v>
      </c>
      <c r="W35" s="5" t="s">
        <v>33</v>
      </c>
      <c r="X35" s="18"/>
      <c r="Y35" s="6" t="s">
        <v>34</v>
      </c>
      <c r="Z35" s="235" t="str">
        <f t="shared" si="7"/>
        <v>510AD</v>
      </c>
      <c r="AA35" s="236" t="str">
        <f t="shared" si="8"/>
        <v xml:space="preserve">FEC025025-10 </v>
      </c>
      <c r="AB35" s="237" t="str">
        <f t="shared" si="9"/>
        <v xml:space="preserve">FE 0480X0590 5DM 10 0600X130 PC  </v>
      </c>
      <c r="AC35" s="236" t="str">
        <f t="shared" si="10"/>
        <v xml:space="preserve">FXC025025-10 </v>
      </c>
      <c r="AD35" s="237" t="str">
        <f t="shared" si="11"/>
        <v xml:space="preserve">FX 0480X0590 5DM 10 0600X130 PC  </v>
      </c>
      <c r="AE35" s="255" t="str">
        <f t="shared" si="12"/>
        <v>BNLT33</v>
      </c>
      <c r="AF35" s="256" t="str">
        <f t="shared" si="13"/>
        <v>TB330495</v>
      </c>
      <c r="AG35" s="257">
        <f t="shared" si="14"/>
        <v>16.666650000000001</v>
      </c>
      <c r="AH35" s="258">
        <f t="shared" si="15"/>
        <v>290</v>
      </c>
      <c r="AI35" s="259">
        <f t="shared" si="16"/>
        <v>4833.3285000000005</v>
      </c>
      <c r="AJ35" s="238" t="str">
        <f t="shared" si="17"/>
        <v>BCU5D</v>
      </c>
      <c r="AK35" s="239" t="str">
        <f t="shared" si="18"/>
        <v>AT5D0590</v>
      </c>
      <c r="AL35" s="240">
        <f t="shared" si="19"/>
        <v>33.304534197730952</v>
      </c>
      <c r="AM35" s="241">
        <f t="shared" si="20"/>
        <v>168.27272727272728</v>
      </c>
      <c r="AN35" s="242">
        <f>IF(M35="TR",VLOOKUP(Z35,[1]don!$B$2:$M$30,9,FALSE)*((Q35-20)*VLOOKUP(Z35,[1]don!$B$2:$M$30,6,FALSE))*(INT((R35-20-VLOOKUP(Z35,[1]don!$B$2:$M$30,5,FALSE))/N35)+2),VLOOKUP(Z35,[1]don!$B$2:$M$30,9,FALSE)*R35*(INT((Q35-20)/3)+1))</f>
        <v>5604.2447999999995</v>
      </c>
      <c r="AO35" s="243" t="str">
        <f t="shared" si="21"/>
        <v>CL5P0600C130</v>
      </c>
      <c r="AP35" s="244">
        <f t="shared" si="22"/>
        <v>716.1</v>
      </c>
      <c r="AQ35" s="245" t="str">
        <f t="shared" si="23"/>
        <v>CL5P0600C130</v>
      </c>
      <c r="AR35" s="244">
        <f t="shared" si="24"/>
        <v>716.1</v>
      </c>
      <c r="AS35" s="244" t="str">
        <f t="shared" si="25"/>
        <v>BNLC06</v>
      </c>
      <c r="AT35" s="246">
        <f t="shared" si="26"/>
        <v>1432.2</v>
      </c>
      <c r="AU35" s="247" t="str">
        <f t="shared" si="27"/>
        <v>5D</v>
      </c>
      <c r="AV35" s="248" t="s">
        <v>1346</v>
      </c>
      <c r="AW35" s="249" t="str">
        <f t="shared" si="28"/>
        <v>FJ5D0480</v>
      </c>
      <c r="AX35" s="247">
        <f t="shared" si="29"/>
        <v>297.12</v>
      </c>
      <c r="AY35" s="249">
        <f t="shared" si="30"/>
        <v>594.24</v>
      </c>
      <c r="AZ35" s="249" t="str">
        <f t="shared" si="31"/>
        <v>-</v>
      </c>
      <c r="BA35" s="247" t="str">
        <f t="shared" si="32"/>
        <v>-</v>
      </c>
      <c r="BB35" s="247"/>
      <c r="BC35" s="250">
        <f t="shared" si="33"/>
        <v>594.24</v>
      </c>
    </row>
    <row r="36" spans="1:55" ht="18" customHeight="1" x14ac:dyDescent="0.3">
      <c r="A36" s="1" t="str">
        <f t="shared" si="5"/>
        <v>\\B-tech3\soneras\RAD\RAD 2024\C026</v>
      </c>
      <c r="B36" s="19" t="s">
        <v>425</v>
      </c>
      <c r="C36" s="158" t="s">
        <v>461</v>
      </c>
      <c r="D36" s="24" t="s">
        <v>412</v>
      </c>
      <c r="E36" s="23" t="str">
        <f t="shared" si="6"/>
        <v>C026</v>
      </c>
      <c r="F36" s="14">
        <v>45306</v>
      </c>
      <c r="G36" s="19">
        <v>5</v>
      </c>
      <c r="H36" s="15" t="s">
        <v>35</v>
      </c>
      <c r="I36" s="16" t="s">
        <v>400</v>
      </c>
      <c r="L36" s="162"/>
      <c r="M36" s="6" t="s">
        <v>32</v>
      </c>
      <c r="N36" s="6">
        <v>10</v>
      </c>
      <c r="O36" s="6">
        <v>4</v>
      </c>
      <c r="P36" s="13"/>
      <c r="Q36" s="16">
        <v>580</v>
      </c>
      <c r="R36" s="16">
        <v>560</v>
      </c>
      <c r="S36" s="16">
        <v>565</v>
      </c>
      <c r="T36" s="16">
        <v>120</v>
      </c>
      <c r="U36" s="16">
        <v>565</v>
      </c>
      <c r="V36" s="16">
        <v>120</v>
      </c>
      <c r="W36" s="5" t="s">
        <v>33</v>
      </c>
      <c r="X36" s="18"/>
      <c r="Y36" s="6" t="s">
        <v>34</v>
      </c>
      <c r="Z36" s="235" t="str">
        <f t="shared" si="7"/>
        <v>410AD</v>
      </c>
      <c r="AA36" s="236" t="str">
        <f t="shared" si="8"/>
        <v xml:space="preserve">FEC026024-10 </v>
      </c>
      <c r="AB36" s="237" t="str">
        <f t="shared" si="9"/>
        <v xml:space="preserve">FE 0580X0560 4DM 10 0565X120 PC  </v>
      </c>
      <c r="AC36" s="236" t="str">
        <f t="shared" si="10"/>
        <v xml:space="preserve">FXC026024-10 </v>
      </c>
      <c r="AD36" s="237" t="str">
        <f t="shared" si="11"/>
        <v xml:space="preserve">FX 0580X0560 4DM 10 0565X120 PC  </v>
      </c>
      <c r="AE36" s="255" t="str">
        <f t="shared" si="12"/>
        <v>BNLT33</v>
      </c>
      <c r="AF36" s="256" t="str">
        <f t="shared" si="13"/>
        <v>TB330595</v>
      </c>
      <c r="AG36" s="257">
        <f t="shared" si="14"/>
        <v>20.033649999999998</v>
      </c>
      <c r="AH36" s="258">
        <f t="shared" si="15"/>
        <v>220</v>
      </c>
      <c r="AI36" s="259">
        <f t="shared" si="16"/>
        <v>4407.4029999999993</v>
      </c>
      <c r="AJ36" s="238" t="str">
        <f t="shared" si="17"/>
        <v>BCU4D</v>
      </c>
      <c r="AK36" s="239" t="str">
        <f t="shared" si="18"/>
        <v>AT4D0560</v>
      </c>
      <c r="AL36" s="240">
        <f t="shared" si="19"/>
        <v>25.822249311417153</v>
      </c>
      <c r="AM36" s="241">
        <f t="shared" si="20"/>
        <v>204.63636363636363</v>
      </c>
      <c r="AN36" s="242">
        <f>IF(M36="TR",VLOOKUP(Z36,[1]don!$B$2:$M$30,9,FALSE)*((Q36-20)*VLOOKUP(Z36,[1]don!$B$2:$M$30,6,FALSE))*(INT((R36-20-VLOOKUP(Z36,[1]don!$B$2:$M$30,5,FALSE))/N36)+2),VLOOKUP(Z36,[1]don!$B$2:$M$30,9,FALSE)*R36*(INT((Q36-20)/3)+1))</f>
        <v>5284.1712000000007</v>
      </c>
      <c r="AO36" s="243" t="str">
        <f t="shared" si="21"/>
        <v>CL4P0565C120</v>
      </c>
      <c r="AP36" s="244">
        <f t="shared" si="22"/>
        <v>630.63</v>
      </c>
      <c r="AQ36" s="245" t="str">
        <f t="shared" si="23"/>
        <v>CL4P0565C120</v>
      </c>
      <c r="AR36" s="244">
        <f t="shared" si="24"/>
        <v>630.63</v>
      </c>
      <c r="AS36" s="244" t="str">
        <f t="shared" si="25"/>
        <v>BNLC06</v>
      </c>
      <c r="AT36" s="246">
        <f t="shared" si="26"/>
        <v>1261.26</v>
      </c>
      <c r="AU36" s="247" t="str">
        <f t="shared" si="27"/>
        <v>4D</v>
      </c>
      <c r="AV36" s="248" t="s">
        <v>1346</v>
      </c>
      <c r="AW36" s="249" t="str">
        <f t="shared" si="28"/>
        <v>FJ4D0580</v>
      </c>
      <c r="AX36" s="247">
        <f t="shared" si="29"/>
        <v>307.40000000000003</v>
      </c>
      <c r="AY36" s="249">
        <f t="shared" si="30"/>
        <v>614.80000000000007</v>
      </c>
      <c r="AZ36" s="249" t="str">
        <f t="shared" si="31"/>
        <v>-</v>
      </c>
      <c r="BA36" s="247" t="str">
        <f t="shared" si="32"/>
        <v>-</v>
      </c>
      <c r="BB36" s="247"/>
      <c r="BC36" s="250">
        <f t="shared" si="33"/>
        <v>614.80000000000007</v>
      </c>
    </row>
    <row r="37" spans="1:55" ht="18" customHeight="1" x14ac:dyDescent="0.3">
      <c r="A37" s="1" t="str">
        <f t="shared" si="5"/>
        <v>\\B-tech3\soneras\RAD\RAD 2024\C027</v>
      </c>
      <c r="B37" s="364" t="s">
        <v>426</v>
      </c>
      <c r="C37" s="364" t="s">
        <v>462</v>
      </c>
      <c r="D37" s="364" t="s">
        <v>413</v>
      </c>
      <c r="E37" s="360" t="str">
        <f t="shared" si="6"/>
        <v>C027</v>
      </c>
      <c r="F37" s="422">
        <v>45306</v>
      </c>
      <c r="G37" s="364">
        <v>1</v>
      </c>
      <c r="H37" s="424" t="s">
        <v>35</v>
      </c>
      <c r="I37" s="364" t="s">
        <v>402</v>
      </c>
      <c r="L37" s="162"/>
      <c r="M37" s="6" t="s">
        <v>32</v>
      </c>
      <c r="N37" s="6">
        <v>10</v>
      </c>
      <c r="O37" s="6">
        <v>4</v>
      </c>
      <c r="P37" s="13"/>
      <c r="Q37" s="364">
        <v>1380</v>
      </c>
      <c r="R37" s="364">
        <v>600</v>
      </c>
      <c r="S37" s="364">
        <v>690</v>
      </c>
      <c r="T37" s="364">
        <v>230</v>
      </c>
      <c r="U37" s="364">
        <v>690</v>
      </c>
      <c r="V37" s="364">
        <v>230</v>
      </c>
      <c r="W37" s="382" t="s">
        <v>37</v>
      </c>
      <c r="X37" s="18"/>
      <c r="Y37" s="397" t="s">
        <v>38</v>
      </c>
      <c r="Z37" s="235" t="str">
        <f t="shared" si="7"/>
        <v>410AD</v>
      </c>
      <c r="AA37" s="399" t="str">
        <f>IF(H37="Fx","FE",IF(H37="Rén","RE",IF(H37="Con","RA","")))&amp;B37&amp;0&amp;IF(M37="TR","1",IF(M37="NL","2",IF(M37="Aé","3","")))&amp;O37+O38&amp;"-"&amp;N37&amp;" "&amp;IF(Y37="ET7","E7","")</f>
        <v>FEC027027-10 E7</v>
      </c>
      <c r="AB37" s="403" t="str">
        <f t="shared" si="9"/>
        <v xml:space="preserve">FE 1380X0600 4D7 10 0690X230 BC  </v>
      </c>
      <c r="AC37" s="408" t="str">
        <f>"FX"&amp;B37&amp;0&amp;IF(M37="TR","1",IF(M37="NL","2",IF(M37="Aé","3","")))&amp;O37+O38&amp;"-"&amp;N37&amp;" "&amp;IF(Y37="ET7","E7","")</f>
        <v>FXC027027-10 E7</v>
      </c>
      <c r="AD37" s="410" t="str">
        <f t="shared" si="11"/>
        <v xml:space="preserve">FX 1380X0600 4D7 10 0690X230 BC  </v>
      </c>
      <c r="AE37" s="391" t="str">
        <f t="shared" si="12"/>
        <v>TUBLS015</v>
      </c>
      <c r="AF37" s="393" t="str">
        <f t="shared" si="13"/>
        <v>TB151395</v>
      </c>
      <c r="AG37" s="414">
        <f t="shared" si="14"/>
        <v>64.532700000000006</v>
      </c>
      <c r="AH37" s="258">
        <f t="shared" si="15"/>
        <v>236</v>
      </c>
      <c r="AI37" s="259">
        <f t="shared" si="16"/>
        <v>15229.717200000001</v>
      </c>
      <c r="AJ37" s="238" t="str">
        <f t="shared" si="17"/>
        <v>BCU4D</v>
      </c>
      <c r="AK37" s="239" t="str">
        <f t="shared" si="18"/>
        <v>AT4D0600</v>
      </c>
      <c r="AL37" s="240">
        <f t="shared" si="19"/>
        <v>27.737725921849204</v>
      </c>
      <c r="AM37" s="241">
        <f t="shared" si="20"/>
        <v>495.54545454545456</v>
      </c>
      <c r="AN37" s="242">
        <f>IF(M37="TR",VLOOKUP(Z37,[1]don!$B$2:$M$30,9,FALSE)*((Q37-20)*VLOOKUP(Z37,[1]don!$B$2:$M$30,6,FALSE))*(INT((R37-20-VLOOKUP(Z37,[1]don!$B$2:$M$30,5,FALSE))/N37)+2),VLOOKUP(Z37,[1]don!$B$2:$M$30,9,FALSE)*R37*(INT((Q37-20)/3)+1))</f>
        <v>13745.304000000002</v>
      </c>
      <c r="AO37" s="384" t="str">
        <f>"CL"&amp;O37+O38&amp;IF(W37="PLi","P",IF(W37="BL","B",""))&amp;IF((S37)&lt;=999,"0"&amp;(S37),(S37))&amp;IF(X37="DEP","D","C")&amp;IF((T37)&lt;=99,"0"&amp;(T37),(T37))</f>
        <v>CL7B0690C230</v>
      </c>
      <c r="AP37" s="386">
        <f t="shared" si="22"/>
        <v>2118.645</v>
      </c>
      <c r="AQ37" s="388" t="str">
        <f>"CL"&amp;O37+O38&amp;IF(W37="PLi","P",IF(W37="BL","B",""))&amp;IF((U37)&lt;=999,"0"&amp;(U37),(U37))&amp;IF(X37="DEP","D","C")&amp;IF((V37)&lt;=99,"0"&amp;(V37),(V37))</f>
        <v>CL7B0690C230</v>
      </c>
      <c r="AR37" s="386">
        <f>IF(W37="BL",(U37)*(V37)*0.01335,IF(Y37="PLi",(U37+20)*(V37+20)*0.0077))</f>
        <v>2118.645</v>
      </c>
      <c r="AS37" s="386" t="str">
        <f t="shared" si="25"/>
        <v>PL15</v>
      </c>
      <c r="AT37" s="354">
        <f t="shared" si="26"/>
        <v>4237.29</v>
      </c>
      <c r="AU37" s="348" t="str">
        <f>O37+O38&amp;IF(M37="TR","Z",IF(M37="NL","D",IF(M37="Aé","D",)))</f>
        <v>7D</v>
      </c>
      <c r="AV37" s="356" t="s">
        <v>1346</v>
      </c>
      <c r="AW37" s="358" t="str">
        <f t="shared" si="28"/>
        <v>FJ7D1380</v>
      </c>
      <c r="AX37" s="348">
        <f t="shared" si="29"/>
        <v>1018.4399999999999</v>
      </c>
      <c r="AY37" s="358">
        <f t="shared" si="30"/>
        <v>2036.8799999999999</v>
      </c>
      <c r="AZ37" s="358" t="str">
        <f t="shared" si="31"/>
        <v>-</v>
      </c>
      <c r="BA37" s="348" t="str">
        <f t="shared" si="32"/>
        <v>-</v>
      </c>
      <c r="BB37" s="350"/>
      <c r="BC37" s="352">
        <f t="shared" si="33"/>
        <v>2036.8799999999999</v>
      </c>
    </row>
    <row r="38" spans="1:55" ht="18" customHeight="1" x14ac:dyDescent="0.3">
      <c r="A38" s="1"/>
      <c r="B38" s="365"/>
      <c r="C38" s="365"/>
      <c r="D38" s="365"/>
      <c r="E38" s="361"/>
      <c r="F38" s="423"/>
      <c r="G38" s="365"/>
      <c r="H38" s="425"/>
      <c r="I38" s="365"/>
      <c r="L38" s="162"/>
      <c r="M38" s="6" t="s">
        <v>32</v>
      </c>
      <c r="N38" s="6">
        <v>10</v>
      </c>
      <c r="O38" s="6">
        <v>3</v>
      </c>
      <c r="P38" s="13"/>
      <c r="Q38" s="365"/>
      <c r="R38" s="365"/>
      <c r="S38" s="365"/>
      <c r="T38" s="365"/>
      <c r="U38" s="365"/>
      <c r="V38" s="365"/>
      <c r="W38" s="383"/>
      <c r="X38" s="18"/>
      <c r="Y38" s="398"/>
      <c r="Z38" s="235" t="str">
        <f t="shared" si="7"/>
        <v>310AD</v>
      </c>
      <c r="AA38" s="400"/>
      <c r="AB38" s="404"/>
      <c r="AC38" s="409"/>
      <c r="AD38" s="411"/>
      <c r="AE38" s="412"/>
      <c r="AF38" s="413"/>
      <c r="AG38" s="415"/>
      <c r="AH38" s="258">
        <f>IF(M38="TR",INT((R37-20-N37-IF(N38=8,5.4,IF(N38=10,7.4,9.4)))/N38)+1,INT(R37-10)/10)*O38</f>
        <v>177</v>
      </c>
      <c r="AI38" s="259">
        <f>AG37*AH38</f>
        <v>11422.287900000001</v>
      </c>
      <c r="AJ38" s="238" t="str">
        <f t="shared" ref="AJ38" si="34">"BCU"&amp;O38&amp;IF(M38="TR","Z",IF(M38="NL","D",IF(M38="Aé","D","")))</f>
        <v>BCU3D</v>
      </c>
      <c r="AK38" s="239" t="str">
        <f>"AT"&amp;O38&amp;IF(M38="TR","Z",IF(M38="NL","D",IF(M38="Aé","D","")))&amp;IF(M38="TR",IF(Q37&lt;=999,"0"&amp;Q37-20,Q37-20),IF(R37&lt;=999,"0"&amp;R37,R37))</f>
        <v>AT3D0600</v>
      </c>
      <c r="AL38" s="240">
        <f t="shared" si="19"/>
        <v>17.903641166758394</v>
      </c>
      <c r="AM38" s="241">
        <f>IF(M38="NL",((Q37-20)/2.75)+1,IF(M38="TR",(AH38/O38)+1,IF(M38="Aé",((Q37-20)/2.75)+1)/2))</f>
        <v>495.54545454545456</v>
      </c>
      <c r="AN38" s="242">
        <f>IF(M38="TR",VLOOKUP(Z38,[1]don!$B$2:$M$30,9,FALSE)*((Q37-20)*VLOOKUP(Z38,[1]don!$B$2:$M$30,6,FALSE))*(INT((R37-20-VLOOKUP(Z38,[1]don!$B$2:$M$30,5,FALSE))/N38)+2),VLOOKUP(Z38,[1]don!$B$2:$M$30,9,FALSE)*R37*(INT((Q37-20)/3)+1))</f>
        <v>8872.0680000000011</v>
      </c>
      <c r="AO38" s="405"/>
      <c r="AP38" s="406"/>
      <c r="AQ38" s="407"/>
      <c r="AR38" s="406"/>
      <c r="AS38" s="406"/>
      <c r="AT38" s="377"/>
      <c r="AU38" s="374"/>
      <c r="AV38" s="378"/>
      <c r="AW38" s="379"/>
      <c r="AX38" s="374"/>
      <c r="AY38" s="379"/>
      <c r="AZ38" s="379"/>
      <c r="BA38" s="374"/>
      <c r="BB38" s="375"/>
      <c r="BC38" s="376"/>
    </row>
    <row r="39" spans="1:55" ht="18" customHeight="1" x14ac:dyDescent="0.3">
      <c r="A39" s="1" t="str">
        <f t="shared" si="5"/>
        <v>\\B-tech3\soneras\RAD\RAD 2024\C028</v>
      </c>
      <c r="B39" s="19" t="s">
        <v>427</v>
      </c>
      <c r="C39" s="158" t="s">
        <v>463</v>
      </c>
      <c r="D39" s="24" t="s">
        <v>414</v>
      </c>
      <c r="E39" s="23" t="str">
        <f t="shared" si="6"/>
        <v>C028</v>
      </c>
      <c r="F39" s="14">
        <v>45306</v>
      </c>
      <c r="G39" s="19">
        <v>5</v>
      </c>
      <c r="H39" s="15" t="s">
        <v>35</v>
      </c>
      <c r="I39" s="16" t="s">
        <v>400</v>
      </c>
      <c r="L39" s="162"/>
      <c r="M39" s="6" t="s">
        <v>32</v>
      </c>
      <c r="N39" s="6">
        <v>10</v>
      </c>
      <c r="O39" s="6">
        <v>3</v>
      </c>
      <c r="P39" s="13"/>
      <c r="Q39" s="16">
        <v>460</v>
      </c>
      <c r="R39" s="16">
        <v>510</v>
      </c>
      <c r="S39" s="16">
        <v>530</v>
      </c>
      <c r="T39" s="16">
        <v>65</v>
      </c>
      <c r="U39" s="16">
        <v>530</v>
      </c>
      <c r="V39" s="16">
        <v>65</v>
      </c>
      <c r="W39" s="5" t="s">
        <v>33</v>
      </c>
      <c r="X39" s="18"/>
      <c r="Y39" s="6" t="s">
        <v>34</v>
      </c>
      <c r="Z39" s="235" t="str">
        <f t="shared" si="7"/>
        <v>310AD</v>
      </c>
      <c r="AA39" s="236" t="str">
        <f t="shared" si="8"/>
        <v xml:space="preserve">FEC028023-10 </v>
      </c>
      <c r="AB39" s="237" t="str">
        <f t="shared" si="9"/>
        <v xml:space="preserve">FE 0460X0510 3DM 10 0530X065 PC  </v>
      </c>
      <c r="AC39" s="236" t="str">
        <f t="shared" si="10"/>
        <v xml:space="preserve">FXC028023-10 </v>
      </c>
      <c r="AD39" s="237" t="str">
        <f t="shared" si="11"/>
        <v xml:space="preserve">FX 0460X0510 3DM 10 0530X065 PC  </v>
      </c>
      <c r="AE39" s="255" t="str">
        <f t="shared" si="12"/>
        <v>BNLT33</v>
      </c>
      <c r="AF39" s="256" t="str">
        <f t="shared" si="13"/>
        <v>TB330475</v>
      </c>
      <c r="AG39" s="257">
        <f t="shared" si="14"/>
        <v>15.99325</v>
      </c>
      <c r="AH39" s="258">
        <f t="shared" si="15"/>
        <v>150</v>
      </c>
      <c r="AI39" s="259">
        <f t="shared" si="16"/>
        <v>2398.9875000000002</v>
      </c>
      <c r="AJ39" s="238" t="str">
        <f t="shared" si="17"/>
        <v>BCU3D</v>
      </c>
      <c r="AK39" s="239" t="str">
        <f t="shared" si="18"/>
        <v>AT3D0510</v>
      </c>
      <c r="AL39" s="240">
        <f t="shared" si="19"/>
        <v>15.166291304347828</v>
      </c>
      <c r="AM39" s="241">
        <f t="shared" si="20"/>
        <v>161</v>
      </c>
      <c r="AN39" s="242">
        <f>IF(M39="TR",VLOOKUP(Z39,[1]don!$B$2:$M$30,9,FALSE)*((Q39-20)*VLOOKUP(Z39,[1]don!$B$2:$M$30,6,FALSE))*(INT((R39-20-VLOOKUP(Z39,[1]don!$B$2:$M$30,5,FALSE))/N39)+2),VLOOKUP(Z39,[1]don!$B$2:$M$30,9,FALSE)*R39*(INT((Q39-20)/3)+1))</f>
        <v>2441.7729000000004</v>
      </c>
      <c r="AO39" s="243" t="str">
        <f t="shared" si="21"/>
        <v>CL3P0530C065</v>
      </c>
      <c r="AP39" s="244">
        <f t="shared" si="22"/>
        <v>359.97500000000002</v>
      </c>
      <c r="AQ39" s="245" t="str">
        <f t="shared" si="23"/>
        <v>CL3P0530C065</v>
      </c>
      <c r="AR39" s="244">
        <f t="shared" si="24"/>
        <v>359.97500000000002</v>
      </c>
      <c r="AS39" s="244" t="str">
        <f t="shared" si="25"/>
        <v>BNLC06</v>
      </c>
      <c r="AT39" s="246">
        <f t="shared" si="26"/>
        <v>719.95</v>
      </c>
      <c r="AU39" s="247" t="str">
        <f t="shared" si="27"/>
        <v>3D</v>
      </c>
      <c r="AV39" s="248" t="s">
        <v>1346</v>
      </c>
      <c r="AW39" s="249" t="str">
        <f t="shared" si="28"/>
        <v>FJ3D0460</v>
      </c>
      <c r="AX39" s="247">
        <f t="shared" si="29"/>
        <v>193.66</v>
      </c>
      <c r="AY39" s="249">
        <f t="shared" si="30"/>
        <v>387.32</v>
      </c>
      <c r="AZ39" s="249" t="str">
        <f t="shared" si="31"/>
        <v>-</v>
      </c>
      <c r="BA39" s="247" t="str">
        <f t="shared" si="32"/>
        <v>-</v>
      </c>
      <c r="BB39" s="247"/>
      <c r="BC39" s="250">
        <f t="shared" si="33"/>
        <v>387.32</v>
      </c>
    </row>
    <row r="40" spans="1:55" ht="18" customHeight="1" x14ac:dyDescent="0.3">
      <c r="A40" s="1" t="str">
        <f t="shared" si="5"/>
        <v>\\B-tech3\soneras\RAD\RAD 2024\C029</v>
      </c>
      <c r="B40" s="19" t="s">
        <v>428</v>
      </c>
      <c r="C40" s="158" t="s">
        <v>464</v>
      </c>
      <c r="D40" s="24" t="s">
        <v>415</v>
      </c>
      <c r="E40" s="23" t="str">
        <f t="shared" si="6"/>
        <v>C029</v>
      </c>
      <c r="F40" s="14">
        <v>45307</v>
      </c>
      <c r="G40" s="19">
        <v>1</v>
      </c>
      <c r="H40" s="15" t="s">
        <v>35</v>
      </c>
      <c r="I40" s="16" t="s">
        <v>400</v>
      </c>
      <c r="L40" s="162"/>
      <c r="M40" s="6" t="s">
        <v>41</v>
      </c>
      <c r="N40" s="6">
        <v>10</v>
      </c>
      <c r="O40" s="6">
        <v>2</v>
      </c>
      <c r="P40" s="13"/>
      <c r="Q40" s="16">
        <v>330</v>
      </c>
      <c r="R40" s="16">
        <v>180</v>
      </c>
      <c r="S40" s="16">
        <v>180</v>
      </c>
      <c r="T40" s="16">
        <v>35</v>
      </c>
      <c r="U40" s="16">
        <v>180</v>
      </c>
      <c r="V40" s="16">
        <v>35</v>
      </c>
      <c r="W40" s="5" t="s">
        <v>33</v>
      </c>
      <c r="X40" s="18"/>
      <c r="Y40" s="6" t="s">
        <v>34</v>
      </c>
      <c r="Z40" s="235" t="str">
        <f t="shared" si="7"/>
        <v>210AZ</v>
      </c>
      <c r="AA40" s="236" t="str">
        <f t="shared" si="8"/>
        <v xml:space="preserve">FEC029012-10 </v>
      </c>
      <c r="AB40" s="237" t="str">
        <f t="shared" si="9"/>
        <v xml:space="preserve">FE 0330X0180 2ZM 10 0180X035 PC  </v>
      </c>
      <c r="AC40" s="236" t="str">
        <f t="shared" si="10"/>
        <v xml:space="preserve">FXC029012-10 </v>
      </c>
      <c r="AD40" s="237" t="str">
        <f t="shared" si="11"/>
        <v xml:space="preserve">FX 0330X0180 2ZM 10 0180X035 PC  </v>
      </c>
      <c r="AE40" s="255" t="str">
        <f t="shared" si="12"/>
        <v>BNLT33</v>
      </c>
      <c r="AF40" s="256" t="str">
        <f t="shared" si="13"/>
        <v>TB330345</v>
      </c>
      <c r="AG40" s="257">
        <f t="shared" si="14"/>
        <v>11.616149999999999</v>
      </c>
      <c r="AH40" s="258">
        <f t="shared" si="15"/>
        <v>30</v>
      </c>
      <c r="AI40" s="259">
        <f t="shared" si="16"/>
        <v>348.48449999999997</v>
      </c>
      <c r="AJ40" s="238" t="str">
        <f t="shared" si="17"/>
        <v>BCU2Z</v>
      </c>
      <c r="AK40" s="239" t="str">
        <f t="shared" si="18"/>
        <v>AT2Z0310</v>
      </c>
      <c r="AL40" s="240">
        <f t="shared" si="19"/>
        <v>22.308568749999999</v>
      </c>
      <c r="AM40" s="241">
        <f t="shared" si="20"/>
        <v>16</v>
      </c>
      <c r="AN40" s="242">
        <f>IF(M40="TR",VLOOKUP(Z40,[1]don!$B$2:$M$30,9,FALSE)*((Q40-20)*VLOOKUP(Z40,[1]don!$B$2:$M$30,6,FALSE))*(INT((R40-20-VLOOKUP(Z40,[1]don!$B$2:$M$30,5,FALSE))/N40)+2),VLOOKUP(Z40,[1]don!$B$2:$M$30,9,FALSE)*R40*(INT((Q40-20)/3)+1))</f>
        <v>356.93709999999999</v>
      </c>
      <c r="AO40" s="243" t="str">
        <f t="shared" si="21"/>
        <v>CL2P0180C035</v>
      </c>
      <c r="AP40" s="244">
        <f t="shared" si="22"/>
        <v>84.7</v>
      </c>
      <c r="AQ40" s="245" t="str">
        <f t="shared" si="23"/>
        <v>CL2P0180C035</v>
      </c>
      <c r="AR40" s="244">
        <f t="shared" si="24"/>
        <v>84.7</v>
      </c>
      <c r="AS40" s="244" t="str">
        <f t="shared" si="25"/>
        <v>BNLC06</v>
      </c>
      <c r="AT40" s="246">
        <f t="shared" si="26"/>
        <v>169.4</v>
      </c>
      <c r="AU40" s="247" t="str">
        <f t="shared" si="27"/>
        <v>2Z</v>
      </c>
      <c r="AV40" s="248" t="s">
        <v>1346</v>
      </c>
      <c r="AW40" s="249" t="str">
        <f t="shared" si="28"/>
        <v>FJ2Z0330</v>
      </c>
      <c r="AX40" s="247">
        <f t="shared" si="29"/>
        <v>91.080000000000013</v>
      </c>
      <c r="AY40" s="249">
        <f t="shared" si="30"/>
        <v>182.16000000000003</v>
      </c>
      <c r="AZ40" s="249" t="str">
        <f t="shared" si="31"/>
        <v>PJ2Z0330</v>
      </c>
      <c r="BA40" s="247">
        <f t="shared" si="32"/>
        <v>91.080000000000013</v>
      </c>
      <c r="BB40" s="247"/>
      <c r="BC40" s="250">
        <f t="shared" si="33"/>
        <v>182.16000000000003</v>
      </c>
    </row>
    <row r="41" spans="1:55" ht="18" customHeight="1" x14ac:dyDescent="0.3">
      <c r="A41" s="1" t="str">
        <f>"\\B-tech3\soneras\RAD\RAD 2023\"&amp;B41</f>
        <v>\\B-tech3\soneras\RAD\RAD 2023\B469</v>
      </c>
      <c r="B41" s="19" t="s">
        <v>466</v>
      </c>
      <c r="C41" s="158" t="s">
        <v>569</v>
      </c>
      <c r="D41" s="24" t="s">
        <v>416</v>
      </c>
      <c r="E41" s="23" t="str">
        <f t="shared" si="6"/>
        <v>B469</v>
      </c>
      <c r="F41" s="14">
        <v>45307</v>
      </c>
      <c r="G41" s="19">
        <v>4</v>
      </c>
      <c r="H41" s="15" t="s">
        <v>35</v>
      </c>
      <c r="I41" s="16" t="s">
        <v>403</v>
      </c>
      <c r="L41" s="162"/>
      <c r="M41" s="6" t="s">
        <v>32</v>
      </c>
      <c r="N41" s="6">
        <v>10</v>
      </c>
      <c r="O41" s="6">
        <v>6</v>
      </c>
      <c r="Q41" s="16">
        <v>1155</v>
      </c>
      <c r="R41" s="16">
        <v>1140</v>
      </c>
      <c r="S41" s="16">
        <v>1185</v>
      </c>
      <c r="T41" s="16">
        <v>205</v>
      </c>
      <c r="U41" s="16">
        <v>1185</v>
      </c>
      <c r="V41" s="16">
        <v>205</v>
      </c>
      <c r="W41" s="5" t="s">
        <v>37</v>
      </c>
      <c r="X41" s="18"/>
      <c r="Y41" s="6" t="s">
        <v>38</v>
      </c>
      <c r="Z41" s="235" t="str">
        <f t="shared" si="7"/>
        <v>610AD</v>
      </c>
      <c r="AA41" s="236" t="str">
        <f t="shared" si="8"/>
        <v>FEB469026-10 E7</v>
      </c>
      <c r="AB41" s="237" t="str">
        <f t="shared" si="9"/>
        <v xml:space="preserve">FE 1155X1140 6D7 10 1185X205 BC  </v>
      </c>
      <c r="AC41" s="236" t="str">
        <f t="shared" si="10"/>
        <v>FXB469026-10 E7</v>
      </c>
      <c r="AD41" s="237" t="str">
        <f t="shared" si="11"/>
        <v xml:space="preserve">FX 1155X1140 6D7 10 1185X205 BC  </v>
      </c>
      <c r="AE41" s="255" t="str">
        <f t="shared" si="12"/>
        <v>TUBLS015</v>
      </c>
      <c r="AF41" s="256" t="str">
        <f t="shared" si="13"/>
        <v>TB151170</v>
      </c>
      <c r="AG41" s="257">
        <f t="shared" si="14"/>
        <v>54.124200000000002</v>
      </c>
      <c r="AH41" s="258">
        <f t="shared" si="15"/>
        <v>678</v>
      </c>
      <c r="AI41" s="259">
        <f t="shared" si="16"/>
        <v>36696.207600000002</v>
      </c>
      <c r="AJ41" s="238" t="str">
        <f t="shared" si="17"/>
        <v>BCU6D</v>
      </c>
      <c r="AK41" s="239" t="str">
        <f t="shared" si="18"/>
        <v>AT6D1140</v>
      </c>
      <c r="AL41" s="240">
        <f t="shared" si="19"/>
        <v>87.743022017139083</v>
      </c>
      <c r="AM41" s="241">
        <f t="shared" si="20"/>
        <v>413.72727272727275</v>
      </c>
      <c r="AN41" s="242">
        <f>IF(M41="TR",VLOOKUP(Z41,[1]don!$B$2:$M$30,9,FALSE)*((Q41-20)*VLOOKUP(Z41,[1]don!$B$2:$M$30,6,FALSE))*(INT((R41-20-VLOOKUP(Z41,[1]don!$B$2:$M$30,5,FALSE))/N41)+2),VLOOKUP(Z41,[1]don!$B$2:$M$30,9,FALSE)*R41*(INT((Q41-20)/3)+1))</f>
        <v>36301.681199999999</v>
      </c>
      <c r="AO41" s="243" t="str">
        <f t="shared" si="21"/>
        <v>CL6B1185C205</v>
      </c>
      <c r="AP41" s="244">
        <f t="shared" si="22"/>
        <v>3243.0487500000004</v>
      </c>
      <c r="AQ41" s="245" t="str">
        <f t="shared" si="23"/>
        <v>CL6B1185C205</v>
      </c>
      <c r="AR41" s="244">
        <f t="shared" si="24"/>
        <v>3619.5187500000002</v>
      </c>
      <c r="AS41" s="244" t="str">
        <f t="shared" si="25"/>
        <v>PL15</v>
      </c>
      <c r="AT41" s="246">
        <f t="shared" si="26"/>
        <v>6862.567500000001</v>
      </c>
      <c r="AU41" s="247" t="str">
        <f t="shared" si="27"/>
        <v>6D</v>
      </c>
      <c r="AV41" s="248" t="s">
        <v>1346</v>
      </c>
      <c r="AW41" s="249" t="str">
        <f t="shared" si="28"/>
        <v>FJ6D1155</v>
      </c>
      <c r="AX41" s="247">
        <f t="shared" si="29"/>
        <v>829.29</v>
      </c>
      <c r="AY41" s="249">
        <f t="shared" si="30"/>
        <v>1658.58</v>
      </c>
      <c r="AZ41" s="249" t="str">
        <f t="shared" si="31"/>
        <v>-</v>
      </c>
      <c r="BA41" s="247" t="str">
        <f t="shared" si="32"/>
        <v>-</v>
      </c>
      <c r="BB41" s="247"/>
      <c r="BC41" s="250">
        <f t="shared" si="33"/>
        <v>1658.58</v>
      </c>
    </row>
    <row r="42" spans="1:55" ht="18" customHeight="1" x14ac:dyDescent="0.3">
      <c r="A42" s="1" t="str">
        <f t="shared" si="5"/>
        <v>\\B-tech3\soneras\RAD\RAD 2024\C030</v>
      </c>
      <c r="B42" s="19" t="s">
        <v>429</v>
      </c>
      <c r="C42" s="158" t="s">
        <v>570</v>
      </c>
      <c r="D42" s="24" t="s">
        <v>465</v>
      </c>
      <c r="E42" s="23" t="str">
        <f t="shared" si="6"/>
        <v>C030</v>
      </c>
      <c r="F42" s="14">
        <v>45312</v>
      </c>
      <c r="G42" s="19">
        <v>1</v>
      </c>
      <c r="H42" s="15" t="s">
        <v>28</v>
      </c>
      <c r="I42" s="16" t="s">
        <v>467</v>
      </c>
      <c r="L42" s="162"/>
      <c r="M42" s="6" t="s">
        <v>32</v>
      </c>
      <c r="N42" s="6">
        <v>10</v>
      </c>
      <c r="O42" s="6">
        <v>3</v>
      </c>
      <c r="P42" s="13"/>
      <c r="Q42" s="16">
        <v>630</v>
      </c>
      <c r="R42" s="16">
        <v>530</v>
      </c>
      <c r="S42" s="16">
        <v>545</v>
      </c>
      <c r="T42" s="16">
        <v>85</v>
      </c>
      <c r="U42" s="16">
        <v>545</v>
      </c>
      <c r="V42" s="16">
        <v>85</v>
      </c>
      <c r="W42" s="5" t="s">
        <v>33</v>
      </c>
      <c r="X42" s="18"/>
      <c r="Y42" s="6" t="s">
        <v>38</v>
      </c>
      <c r="Z42" s="235" t="str">
        <f t="shared" si="7"/>
        <v>310AD</v>
      </c>
      <c r="AA42" s="236" t="str">
        <f t="shared" si="8"/>
        <v>RAC030023-10 E7</v>
      </c>
      <c r="AB42" s="237" t="str">
        <f t="shared" si="9"/>
        <v xml:space="preserve">RA 0630X0530 3D7 10 0545X085 PC  </v>
      </c>
      <c r="AC42" s="236" t="str">
        <f t="shared" si="10"/>
        <v>FXC030023-10 E7</v>
      </c>
      <c r="AD42" s="237" t="str">
        <f t="shared" si="11"/>
        <v xml:space="preserve">FX 0630X0530 3D7 10 0545X085 PC  </v>
      </c>
      <c r="AE42" s="255" t="str">
        <f t="shared" si="12"/>
        <v>TUBLS015</v>
      </c>
      <c r="AF42" s="256" t="str">
        <f t="shared" si="13"/>
        <v>TB150645</v>
      </c>
      <c r="AG42" s="257">
        <f t="shared" si="14"/>
        <v>29.837700000000002</v>
      </c>
      <c r="AH42" s="258">
        <f t="shared" si="15"/>
        <v>156</v>
      </c>
      <c r="AI42" s="259">
        <f t="shared" si="16"/>
        <v>4654.6812</v>
      </c>
      <c r="AJ42" s="238" t="str">
        <f t="shared" si="17"/>
        <v>BCU3D</v>
      </c>
      <c r="AK42" s="239" t="str">
        <f t="shared" si="18"/>
        <v>AT3D0530</v>
      </c>
      <c r="AL42" s="240">
        <f t="shared" si="19"/>
        <v>15.804223745410038</v>
      </c>
      <c r="AM42" s="241">
        <f t="shared" si="20"/>
        <v>222.81818181818181</v>
      </c>
      <c r="AN42" s="242">
        <f>IF(M42="TR",VLOOKUP(Z42,[1]don!$B$2:$M$30,9,FALSE)*((Q42-20)*VLOOKUP(Z42,[1]don!$B$2:$M$30,6,FALSE))*(INT((R42-20-VLOOKUP(Z42,[1]don!$B$2:$M$30,5,FALSE))/N42)+2),VLOOKUP(Z42,[1]don!$B$2:$M$30,9,FALSE)*R42*(INT((Q42-20)/3)+1))</f>
        <v>3521.4684000000002</v>
      </c>
      <c r="AO42" s="243" t="str">
        <f t="shared" si="21"/>
        <v>CL3P0545C085</v>
      </c>
      <c r="AP42" s="244">
        <f t="shared" si="22"/>
        <v>456.80250000000001</v>
      </c>
      <c r="AQ42" s="245" t="str">
        <f t="shared" si="23"/>
        <v>CL3P0545C085</v>
      </c>
      <c r="AR42" s="244">
        <f t="shared" si="24"/>
        <v>456.80250000000001</v>
      </c>
      <c r="AS42" s="244" t="str">
        <f t="shared" si="25"/>
        <v>BNLC06</v>
      </c>
      <c r="AT42" s="246">
        <f t="shared" si="26"/>
        <v>913.60500000000002</v>
      </c>
      <c r="AU42" s="247" t="str">
        <f t="shared" si="27"/>
        <v>3D</v>
      </c>
      <c r="AV42" s="248" t="s">
        <v>1346</v>
      </c>
      <c r="AW42" s="249" t="str">
        <f t="shared" si="28"/>
        <v>FJ3D0630</v>
      </c>
      <c r="AX42" s="247">
        <f t="shared" si="29"/>
        <v>265.23</v>
      </c>
      <c r="AY42" s="249">
        <f t="shared" si="30"/>
        <v>530.46</v>
      </c>
      <c r="AZ42" s="249" t="str">
        <f t="shared" si="31"/>
        <v>-</v>
      </c>
      <c r="BA42" s="247" t="str">
        <f t="shared" si="32"/>
        <v>-</v>
      </c>
      <c r="BB42" s="247"/>
      <c r="BC42" s="250">
        <f t="shared" si="33"/>
        <v>530.46</v>
      </c>
    </row>
    <row r="43" spans="1:55" s="141" customFormat="1" ht="18" customHeight="1" x14ac:dyDescent="0.3">
      <c r="A43" s="1" t="str">
        <f t="shared" si="5"/>
        <v>\\B-tech3\soneras\RAD\RAD 2024\C031</v>
      </c>
      <c r="B43" s="19" t="s">
        <v>475</v>
      </c>
      <c r="C43" s="158" t="s">
        <v>571</v>
      </c>
      <c r="D43" s="24" t="s">
        <v>470</v>
      </c>
      <c r="E43" s="23" t="str">
        <f t="shared" si="6"/>
        <v>C031</v>
      </c>
      <c r="F43" s="14">
        <v>45312</v>
      </c>
      <c r="G43" s="19">
        <v>1</v>
      </c>
      <c r="H43" s="15" t="s">
        <v>35</v>
      </c>
      <c r="I43" s="16" t="s">
        <v>40</v>
      </c>
      <c r="J43" s="5"/>
      <c r="K43" s="16"/>
      <c r="L43" s="162"/>
      <c r="M43" s="6" t="s">
        <v>41</v>
      </c>
      <c r="N43" s="6">
        <v>12</v>
      </c>
      <c r="O43" s="6">
        <v>3</v>
      </c>
      <c r="P43" s="13"/>
      <c r="Q43" s="16">
        <v>630</v>
      </c>
      <c r="R43" s="16">
        <v>650</v>
      </c>
      <c r="S43" s="16">
        <v>650</v>
      </c>
      <c r="T43" s="16">
        <v>105</v>
      </c>
      <c r="U43" s="16">
        <v>650</v>
      </c>
      <c r="V43" s="16">
        <v>105</v>
      </c>
      <c r="W43" s="144" t="s">
        <v>33</v>
      </c>
      <c r="X43" s="18"/>
      <c r="Y43" s="6" t="s">
        <v>34</v>
      </c>
      <c r="Z43" s="235" t="str">
        <f t="shared" si="7"/>
        <v>312AZ</v>
      </c>
      <c r="AA43" s="236" t="str">
        <f t="shared" si="8"/>
        <v xml:space="preserve">FEC031013-12 </v>
      </c>
      <c r="AB43" s="237" t="str">
        <f t="shared" si="9"/>
        <v xml:space="preserve">FE 0630X0650 3ZM 12 0650X105 PC  </v>
      </c>
      <c r="AC43" s="236" t="str">
        <f t="shared" si="10"/>
        <v xml:space="preserve">FXC031013-12 </v>
      </c>
      <c r="AD43" s="237" t="str">
        <f t="shared" si="11"/>
        <v xml:space="preserve">FX 0630X0650 3ZM 12 0650X105 PC  </v>
      </c>
      <c r="AE43" s="255" t="str">
        <f t="shared" si="12"/>
        <v>BNLT33</v>
      </c>
      <c r="AF43" s="256" t="str">
        <f t="shared" si="13"/>
        <v>TB330645</v>
      </c>
      <c r="AG43" s="257">
        <f t="shared" si="14"/>
        <v>21.71715</v>
      </c>
      <c r="AH43" s="258">
        <f t="shared" si="15"/>
        <v>153</v>
      </c>
      <c r="AI43" s="259">
        <f t="shared" si="16"/>
        <v>3322.7239500000001</v>
      </c>
      <c r="AJ43" s="238" t="str">
        <f t="shared" si="17"/>
        <v>BCU3Z</v>
      </c>
      <c r="AK43" s="239" t="str">
        <f t="shared" si="18"/>
        <v>AT3Z0610</v>
      </c>
      <c r="AL43" s="240">
        <f t="shared" si="19"/>
        <v>53.876701538461525</v>
      </c>
      <c r="AM43" s="241">
        <f t="shared" si="20"/>
        <v>52</v>
      </c>
      <c r="AN43" s="242">
        <f>IF(M43="TR",VLOOKUP(Z43,[1]don!$B$2:$M$30,9,FALSE)*((Q43-20)*VLOOKUP(Z43,[1]don!$B$2:$M$30,6,FALSE))*(INT((R43-20-VLOOKUP(Z43,[1]don!$B$2:$M$30,5,FALSE))/N43)+2),VLOOKUP(Z43,[1]don!$B$2:$M$30,9,FALSE)*R43*(INT((Q43-20)/3)+1))</f>
        <v>2801.5884799999994</v>
      </c>
      <c r="AO43" s="243" t="str">
        <f t="shared" si="21"/>
        <v>CL3P0650C105</v>
      </c>
      <c r="AP43" s="244">
        <f t="shared" si="22"/>
        <v>644.875</v>
      </c>
      <c r="AQ43" s="245" t="str">
        <f t="shared" si="23"/>
        <v>CL3P0650C105</v>
      </c>
      <c r="AR43" s="244">
        <f t="shared" si="24"/>
        <v>644.875</v>
      </c>
      <c r="AS43" s="244" t="str">
        <f t="shared" si="25"/>
        <v>BNLC06</v>
      </c>
      <c r="AT43" s="246">
        <f t="shared" si="26"/>
        <v>1289.75</v>
      </c>
      <c r="AU43" s="247" t="str">
        <f t="shared" si="27"/>
        <v>3Z</v>
      </c>
      <c r="AV43" s="248" t="s">
        <v>1346</v>
      </c>
      <c r="AW43" s="249" t="str">
        <f t="shared" si="28"/>
        <v>FJ3Z0630</v>
      </c>
      <c r="AX43" s="247">
        <f t="shared" si="29"/>
        <v>235.62</v>
      </c>
      <c r="AY43" s="249">
        <f t="shared" si="30"/>
        <v>471.24</v>
      </c>
      <c r="AZ43" s="249" t="str">
        <f t="shared" si="31"/>
        <v>PJ3Z0630</v>
      </c>
      <c r="BA43" s="247">
        <f t="shared" si="32"/>
        <v>235.62</v>
      </c>
      <c r="BB43" s="247"/>
      <c r="BC43" s="250">
        <f t="shared" si="33"/>
        <v>471.24</v>
      </c>
    </row>
    <row r="44" spans="1:55" s="141" customFormat="1" ht="18" customHeight="1" x14ac:dyDescent="0.3">
      <c r="A44" s="1" t="str">
        <f t="shared" si="5"/>
        <v>\\B-tech3\soneras\RAD\RAD 2024\C032</v>
      </c>
      <c r="B44" s="19" t="s">
        <v>476</v>
      </c>
      <c r="C44" s="158" t="s">
        <v>572</v>
      </c>
      <c r="D44" s="24" t="s">
        <v>471</v>
      </c>
      <c r="E44" s="23" t="str">
        <f t="shared" si="6"/>
        <v>C032</v>
      </c>
      <c r="F44" s="14">
        <v>45312</v>
      </c>
      <c r="G44" s="19">
        <v>1</v>
      </c>
      <c r="H44" s="15" t="s">
        <v>35</v>
      </c>
      <c r="I44" s="16" t="s">
        <v>76</v>
      </c>
      <c r="J44" s="5"/>
      <c r="K44" s="16"/>
      <c r="L44" s="162"/>
      <c r="M44" s="6" t="s">
        <v>32</v>
      </c>
      <c r="N44" s="6">
        <v>10</v>
      </c>
      <c r="O44" s="6">
        <v>6</v>
      </c>
      <c r="P44" s="19"/>
      <c r="Q44" s="16">
        <v>720</v>
      </c>
      <c r="R44" s="16">
        <v>490</v>
      </c>
      <c r="S44" s="16">
        <v>495</v>
      </c>
      <c r="T44" s="16">
        <v>135</v>
      </c>
      <c r="U44" s="16">
        <v>495</v>
      </c>
      <c r="V44" s="16">
        <v>135</v>
      </c>
      <c r="W44" s="5" t="s">
        <v>33</v>
      </c>
      <c r="X44" s="18"/>
      <c r="Y44" s="6" t="s">
        <v>38</v>
      </c>
      <c r="Z44" s="235" t="str">
        <f t="shared" si="7"/>
        <v>610AD</v>
      </c>
      <c r="AA44" s="236" t="str">
        <f t="shared" si="8"/>
        <v>FEC032026-10 E7</v>
      </c>
      <c r="AB44" s="237" t="str">
        <f t="shared" si="9"/>
        <v xml:space="preserve">FE 0720X0490 6D7 10 0495X135 PC  </v>
      </c>
      <c r="AC44" s="236" t="str">
        <f t="shared" si="10"/>
        <v>FXC032026-10 E7</v>
      </c>
      <c r="AD44" s="237" t="str">
        <f t="shared" si="11"/>
        <v xml:space="preserve">FX 0720X0490 6D7 10 0495X135 PC  </v>
      </c>
      <c r="AE44" s="255" t="str">
        <f t="shared" si="12"/>
        <v>TUBLS015</v>
      </c>
      <c r="AF44" s="256" t="str">
        <f t="shared" si="13"/>
        <v>TB150735</v>
      </c>
      <c r="AG44" s="257">
        <f t="shared" si="14"/>
        <v>34.001100000000001</v>
      </c>
      <c r="AH44" s="258">
        <f t="shared" si="15"/>
        <v>288</v>
      </c>
      <c r="AI44" s="259">
        <f t="shared" si="16"/>
        <v>9792.3168000000005</v>
      </c>
      <c r="AJ44" s="238" t="str">
        <f t="shared" si="17"/>
        <v>BCU6D</v>
      </c>
      <c r="AK44" s="239" t="str">
        <f t="shared" si="18"/>
        <v>AT6D0490</v>
      </c>
      <c r="AL44" s="240">
        <f t="shared" si="19"/>
        <v>37.698706937033087</v>
      </c>
      <c r="AM44" s="241">
        <f t="shared" si="20"/>
        <v>255.54545454545453</v>
      </c>
      <c r="AN44" s="242">
        <f>IF(M44="TR",VLOOKUP(Z44,[1]don!$B$2:$M$30,9,FALSE)*((Q44-20)*VLOOKUP(Z44,[1]don!$B$2:$M$30,6,FALSE))*(INT((R44-20-VLOOKUP(Z44,[1]don!$B$2:$M$30,5,FALSE))/N44)+2),VLOOKUP(Z44,[1]don!$B$2:$M$30,9,FALSE)*R44*(INT((Q44-20)/3)+1))</f>
        <v>9633.7332000000006</v>
      </c>
      <c r="AO44" s="243" t="str">
        <f t="shared" si="21"/>
        <v>CL6P0495C135</v>
      </c>
      <c r="AP44" s="244">
        <f t="shared" si="22"/>
        <v>614.65250000000003</v>
      </c>
      <c r="AQ44" s="245" t="str">
        <f t="shared" si="23"/>
        <v>CL6P0495C135</v>
      </c>
      <c r="AR44" s="244">
        <f t="shared" si="24"/>
        <v>614.65250000000003</v>
      </c>
      <c r="AS44" s="244" t="str">
        <f t="shared" si="25"/>
        <v>BNLC06</v>
      </c>
      <c r="AT44" s="246">
        <f t="shared" si="26"/>
        <v>1229.3050000000001</v>
      </c>
      <c r="AU44" s="247" t="str">
        <f t="shared" si="27"/>
        <v>6D</v>
      </c>
      <c r="AV44" s="248" t="s">
        <v>1346</v>
      </c>
      <c r="AW44" s="249" t="str">
        <f t="shared" si="28"/>
        <v>FJ6D0720</v>
      </c>
      <c r="AX44" s="247">
        <f t="shared" si="29"/>
        <v>516.96</v>
      </c>
      <c r="AY44" s="249">
        <f t="shared" si="30"/>
        <v>1033.92</v>
      </c>
      <c r="AZ44" s="249" t="str">
        <f t="shared" si="31"/>
        <v>-</v>
      </c>
      <c r="BA44" s="247" t="str">
        <f t="shared" si="32"/>
        <v>-</v>
      </c>
      <c r="BB44" s="247"/>
      <c r="BC44" s="250">
        <f t="shared" si="33"/>
        <v>1033.92</v>
      </c>
    </row>
    <row r="45" spans="1:55" ht="18" customHeight="1" x14ac:dyDescent="0.3">
      <c r="A45" s="1" t="str">
        <f t="shared" si="5"/>
        <v>\\B-tech3\soneras\RAD\RAD 2024\C033</v>
      </c>
      <c r="B45" s="19" t="s">
        <v>477</v>
      </c>
      <c r="C45" s="158" t="s">
        <v>573</v>
      </c>
      <c r="D45" s="24" t="s">
        <v>472</v>
      </c>
      <c r="E45" s="23" t="str">
        <f t="shared" si="6"/>
        <v>C033</v>
      </c>
      <c r="F45" s="14">
        <v>45312</v>
      </c>
      <c r="G45" s="19">
        <v>1</v>
      </c>
      <c r="H45" s="15" t="s">
        <v>35</v>
      </c>
      <c r="I45" s="16" t="s">
        <v>400</v>
      </c>
      <c r="L45" s="162"/>
      <c r="M45" s="6" t="s">
        <v>32</v>
      </c>
      <c r="N45" s="6">
        <v>10</v>
      </c>
      <c r="O45" s="6">
        <v>2</v>
      </c>
      <c r="P45" s="13"/>
      <c r="Q45" s="16">
        <v>375</v>
      </c>
      <c r="R45" s="16">
        <v>740</v>
      </c>
      <c r="S45" s="16">
        <v>740</v>
      </c>
      <c r="T45" s="16">
        <v>50</v>
      </c>
      <c r="U45" s="16">
        <v>740</v>
      </c>
      <c r="V45" s="16">
        <v>50</v>
      </c>
      <c r="W45" s="5" t="s">
        <v>33</v>
      </c>
      <c r="X45" s="18"/>
      <c r="Y45" s="6" t="s">
        <v>34</v>
      </c>
      <c r="Z45" s="235" t="str">
        <f t="shared" si="7"/>
        <v>210AD</v>
      </c>
      <c r="AA45" s="236" t="str">
        <f t="shared" si="8"/>
        <v xml:space="preserve">FEC033022-10 </v>
      </c>
      <c r="AB45" s="237" t="str">
        <f t="shared" si="9"/>
        <v xml:space="preserve">FE 0375X0740 2DM 10 0740X050 PC  </v>
      </c>
      <c r="AC45" s="236" t="str">
        <f t="shared" si="10"/>
        <v xml:space="preserve">FXC033022-10 </v>
      </c>
      <c r="AD45" s="237" t="str">
        <f t="shared" si="11"/>
        <v xml:space="preserve">FX 0375X0740 2DM 10 0740X050 PC  </v>
      </c>
      <c r="AE45" s="255" t="str">
        <f t="shared" si="12"/>
        <v>BNLT33</v>
      </c>
      <c r="AF45" s="256" t="str">
        <f t="shared" si="13"/>
        <v>TB330390</v>
      </c>
      <c r="AG45" s="257">
        <f t="shared" si="14"/>
        <v>13.1313</v>
      </c>
      <c r="AH45" s="258">
        <f t="shared" si="15"/>
        <v>146</v>
      </c>
      <c r="AI45" s="259">
        <f t="shared" si="16"/>
        <v>1917.1697999999999</v>
      </c>
      <c r="AJ45" s="238" t="str">
        <f t="shared" si="17"/>
        <v>BCU2D</v>
      </c>
      <c r="AK45" s="239" t="str">
        <f t="shared" si="18"/>
        <v>AT2D0740</v>
      </c>
      <c r="AL45" s="240">
        <f t="shared" si="19"/>
        <v>14.817587281621243</v>
      </c>
      <c r="AM45" s="241">
        <f t="shared" si="20"/>
        <v>130.09090909090909</v>
      </c>
      <c r="AN45" s="242">
        <f>IF(M45="TR",VLOOKUP(Z45,[1]don!$B$2:$M$30,9,FALSE)*((Q45-20)*VLOOKUP(Z45,[1]don!$B$2:$M$30,6,FALSE))*(INT((R45-20-VLOOKUP(Z45,[1]don!$B$2:$M$30,5,FALSE))/N45)+2),VLOOKUP(Z45,[1]don!$B$2:$M$30,9,FALSE)*R45*(INT((Q45-20)/3)+1))</f>
        <v>1927.6333999999999</v>
      </c>
      <c r="AO45" s="243" t="str">
        <f t="shared" si="21"/>
        <v>CL2P0740C050</v>
      </c>
      <c r="AP45" s="244">
        <f t="shared" si="22"/>
        <v>409.64</v>
      </c>
      <c r="AQ45" s="245" t="str">
        <f t="shared" si="23"/>
        <v>CL2P0740C050</v>
      </c>
      <c r="AR45" s="244">
        <f t="shared" si="24"/>
        <v>409.64</v>
      </c>
      <c r="AS45" s="244" t="str">
        <f t="shared" si="25"/>
        <v>BNLC06</v>
      </c>
      <c r="AT45" s="246">
        <f t="shared" si="26"/>
        <v>819.28</v>
      </c>
      <c r="AU45" s="247" t="str">
        <f t="shared" si="27"/>
        <v>2D</v>
      </c>
      <c r="AV45" s="248" t="s">
        <v>1346</v>
      </c>
      <c r="AW45" s="249" t="str">
        <f t="shared" si="28"/>
        <v>FJ2D0375</v>
      </c>
      <c r="AX45" s="247">
        <f t="shared" si="29"/>
        <v>118.875</v>
      </c>
      <c r="AY45" s="249">
        <f t="shared" si="30"/>
        <v>237.75</v>
      </c>
      <c r="AZ45" s="249" t="str">
        <f t="shared" si="31"/>
        <v>-</v>
      </c>
      <c r="BA45" s="247" t="str">
        <f t="shared" si="32"/>
        <v>-</v>
      </c>
      <c r="BB45" s="247"/>
      <c r="BC45" s="250">
        <f t="shared" si="33"/>
        <v>237.75</v>
      </c>
    </row>
    <row r="46" spans="1:55" s="141" customFormat="1" ht="18" customHeight="1" x14ac:dyDescent="0.3">
      <c r="A46" s="1" t="str">
        <f t="shared" si="5"/>
        <v>\\B-tech3\soneras\RAD\RAD 2024\C034</v>
      </c>
      <c r="B46" s="19" t="s">
        <v>478</v>
      </c>
      <c r="C46" s="158" t="s">
        <v>574</v>
      </c>
      <c r="D46" s="24" t="s">
        <v>473</v>
      </c>
      <c r="E46" s="23" t="str">
        <f t="shared" si="6"/>
        <v>C034</v>
      </c>
      <c r="F46" s="14">
        <v>45312</v>
      </c>
      <c r="G46" s="19">
        <v>1</v>
      </c>
      <c r="H46" s="15" t="s">
        <v>28</v>
      </c>
      <c r="I46" s="5" t="s">
        <v>469</v>
      </c>
      <c r="J46" s="5"/>
      <c r="K46" s="16"/>
      <c r="L46" s="162"/>
      <c r="M46" s="6" t="s">
        <v>32</v>
      </c>
      <c r="N46" s="6">
        <v>10</v>
      </c>
      <c r="O46" s="6">
        <v>5</v>
      </c>
      <c r="P46" s="13"/>
      <c r="Q46" s="16">
        <v>590</v>
      </c>
      <c r="R46" s="16">
        <v>390</v>
      </c>
      <c r="S46" s="16">
        <v>395</v>
      </c>
      <c r="T46" s="16">
        <v>110</v>
      </c>
      <c r="U46" s="16">
        <v>395</v>
      </c>
      <c r="V46" s="16">
        <v>110</v>
      </c>
      <c r="W46" s="5" t="s">
        <v>33</v>
      </c>
      <c r="X46" s="18"/>
      <c r="Y46" s="6" t="s">
        <v>38</v>
      </c>
      <c r="Z46" s="235" t="str">
        <f t="shared" si="7"/>
        <v>510AD</v>
      </c>
      <c r="AA46" s="236" t="str">
        <f t="shared" si="8"/>
        <v>RAC034025-10 E7</v>
      </c>
      <c r="AB46" s="237" t="str">
        <f t="shared" si="9"/>
        <v xml:space="preserve">RA 0590X0390 5D7 10 0395X110 PC  </v>
      </c>
      <c r="AC46" s="236" t="str">
        <f t="shared" si="10"/>
        <v>FXC034025-10 E7</v>
      </c>
      <c r="AD46" s="237" t="str">
        <f t="shared" si="11"/>
        <v xml:space="preserve">FX 0590X0390 5D7 10 0395X110 PC  </v>
      </c>
      <c r="AE46" s="255" t="str">
        <f t="shared" si="12"/>
        <v>TUBLS015</v>
      </c>
      <c r="AF46" s="256" t="str">
        <f t="shared" si="13"/>
        <v>TB150605</v>
      </c>
      <c r="AG46" s="257">
        <f t="shared" si="14"/>
        <v>27.987300000000001</v>
      </c>
      <c r="AH46" s="258">
        <f t="shared" si="15"/>
        <v>190</v>
      </c>
      <c r="AI46" s="259">
        <f t="shared" si="16"/>
        <v>5317.5870000000004</v>
      </c>
      <c r="AJ46" s="238" t="str">
        <f t="shared" si="17"/>
        <v>BCU5D</v>
      </c>
      <c r="AK46" s="239" t="str">
        <f t="shared" si="18"/>
        <v>AT5D0390</v>
      </c>
      <c r="AL46" s="240">
        <f t="shared" si="19"/>
        <v>22.06022487996508</v>
      </c>
      <c r="AM46" s="241">
        <f t="shared" si="20"/>
        <v>208.27272727272728</v>
      </c>
      <c r="AN46" s="242">
        <f>IF(M46="TR",VLOOKUP(Z46,[1]don!$B$2:$M$30,9,FALSE)*((Q46-20)*VLOOKUP(Z46,[1]don!$B$2:$M$30,6,FALSE))*(INT((R46-20-VLOOKUP(Z46,[1]don!$B$2:$M$30,5,FALSE))/N46)+2),VLOOKUP(Z46,[1]don!$B$2:$M$30,9,FALSE)*R46*(INT((Q46-20)/3)+1))</f>
        <v>4594.5432000000001</v>
      </c>
      <c r="AO46" s="243" t="str">
        <f t="shared" si="21"/>
        <v>CL5P0395C110</v>
      </c>
      <c r="AP46" s="244">
        <f t="shared" si="22"/>
        <v>415.41500000000002</v>
      </c>
      <c r="AQ46" s="245" t="str">
        <f t="shared" si="23"/>
        <v>CL5P0395C110</v>
      </c>
      <c r="AR46" s="244">
        <f t="shared" si="24"/>
        <v>415.41500000000002</v>
      </c>
      <c r="AS46" s="244" t="str">
        <f t="shared" si="25"/>
        <v>BNLC06</v>
      </c>
      <c r="AT46" s="246">
        <f t="shared" si="26"/>
        <v>830.83</v>
      </c>
      <c r="AU46" s="247" t="str">
        <f t="shared" si="27"/>
        <v>5D</v>
      </c>
      <c r="AV46" s="248" t="s">
        <v>1346</v>
      </c>
      <c r="AW46" s="249" t="str">
        <f t="shared" si="28"/>
        <v>FJ5D0590</v>
      </c>
      <c r="AX46" s="247">
        <f t="shared" si="29"/>
        <v>365.21</v>
      </c>
      <c r="AY46" s="249">
        <f t="shared" si="30"/>
        <v>730.42</v>
      </c>
      <c r="AZ46" s="249" t="str">
        <f t="shared" si="31"/>
        <v>-</v>
      </c>
      <c r="BA46" s="247" t="str">
        <f t="shared" si="32"/>
        <v>-</v>
      </c>
      <c r="BB46" s="247"/>
      <c r="BC46" s="250">
        <f t="shared" si="33"/>
        <v>730.42</v>
      </c>
    </row>
    <row r="47" spans="1:55" ht="18" customHeight="1" x14ac:dyDescent="0.3">
      <c r="A47" s="1" t="str">
        <f t="shared" si="5"/>
        <v>\\B-tech3\soneras\RAD\RAD 2024\C035</v>
      </c>
      <c r="B47" s="19" t="s">
        <v>479</v>
      </c>
      <c r="C47" s="158" t="s">
        <v>575</v>
      </c>
      <c r="D47" s="24" t="s">
        <v>474</v>
      </c>
      <c r="E47" s="23" t="str">
        <f t="shared" si="6"/>
        <v>C035</v>
      </c>
      <c r="F47" s="14">
        <v>45312</v>
      </c>
      <c r="G47" s="19">
        <v>1</v>
      </c>
      <c r="H47" s="15" t="s">
        <v>35</v>
      </c>
      <c r="I47" s="5" t="s">
        <v>36</v>
      </c>
      <c r="L47" s="162"/>
      <c r="M47" s="6" t="s">
        <v>32</v>
      </c>
      <c r="N47" s="6">
        <v>10</v>
      </c>
      <c r="O47" s="6">
        <v>6</v>
      </c>
      <c r="Q47" s="16">
        <v>990</v>
      </c>
      <c r="R47" s="16">
        <v>585</v>
      </c>
      <c r="S47" s="16">
        <v>595</v>
      </c>
      <c r="T47" s="16">
        <v>145</v>
      </c>
      <c r="U47" s="16">
        <v>595</v>
      </c>
      <c r="V47" s="16">
        <v>145</v>
      </c>
      <c r="W47" s="144" t="s">
        <v>33</v>
      </c>
      <c r="X47" s="18"/>
      <c r="Y47" s="6" t="s">
        <v>34</v>
      </c>
      <c r="Z47" s="235" t="str">
        <f t="shared" si="7"/>
        <v>610AD</v>
      </c>
      <c r="AA47" s="236" t="str">
        <f t="shared" si="8"/>
        <v xml:space="preserve">FEC035026-10 </v>
      </c>
      <c r="AB47" s="237" t="str">
        <f t="shared" si="9"/>
        <v xml:space="preserve">FE 0990X0585 6DM 10 0595X145 PC  </v>
      </c>
      <c r="AC47" s="236" t="str">
        <f t="shared" si="10"/>
        <v xml:space="preserve">FXC035026-10 </v>
      </c>
      <c r="AD47" s="237" t="str">
        <f t="shared" si="11"/>
        <v xml:space="preserve">FX 0990X0585 6DM 10 0595X145 PC  </v>
      </c>
      <c r="AE47" s="255" t="str">
        <f t="shared" si="12"/>
        <v>BNLT33</v>
      </c>
      <c r="AF47" s="256" t="str">
        <f t="shared" si="13"/>
        <v>TB331005</v>
      </c>
      <c r="AG47" s="257">
        <f t="shared" si="14"/>
        <v>33.838349999999998</v>
      </c>
      <c r="AH47" s="258">
        <f t="shared" si="15"/>
        <v>345</v>
      </c>
      <c r="AI47" s="259">
        <f t="shared" si="16"/>
        <v>11674.230749999999</v>
      </c>
      <c r="AJ47" s="238" t="str">
        <f t="shared" si="17"/>
        <v>BCU6D</v>
      </c>
      <c r="AK47" s="239" t="str">
        <f t="shared" si="18"/>
        <v>AT6D0585</v>
      </c>
      <c r="AL47" s="240">
        <f t="shared" si="19"/>
        <v>45.020986584425593</v>
      </c>
      <c r="AM47" s="241">
        <f t="shared" si="20"/>
        <v>353.72727272727275</v>
      </c>
      <c r="AN47" s="242">
        <f>IF(M47="TR",VLOOKUP(Z47,[1]don!$B$2:$M$30,9,FALSE)*((Q47-20)*VLOOKUP(Z47,[1]don!$B$2:$M$30,6,FALSE))*(INT((R47-20-VLOOKUP(Z47,[1]don!$B$2:$M$30,5,FALSE))/N47)+2),VLOOKUP(Z47,[1]don!$B$2:$M$30,9,FALSE)*R47*(INT((Q47-20)/3)+1))</f>
        <v>15925.150799999999</v>
      </c>
      <c r="AO47" s="243" t="str">
        <f t="shared" si="21"/>
        <v>CL6P0595C145</v>
      </c>
      <c r="AP47" s="244">
        <f t="shared" si="22"/>
        <v>781.35750000000007</v>
      </c>
      <c r="AQ47" s="245" t="str">
        <f t="shared" si="23"/>
        <v>CL6P0595C145</v>
      </c>
      <c r="AR47" s="244">
        <f t="shared" si="24"/>
        <v>781.35750000000007</v>
      </c>
      <c r="AS47" s="244" t="str">
        <f t="shared" si="25"/>
        <v>BNLC06</v>
      </c>
      <c r="AT47" s="246">
        <f t="shared" si="26"/>
        <v>1562.7150000000001</v>
      </c>
      <c r="AU47" s="247" t="str">
        <f t="shared" si="27"/>
        <v>6D</v>
      </c>
      <c r="AV47" s="248" t="s">
        <v>1346</v>
      </c>
      <c r="AW47" s="249" t="str">
        <f t="shared" si="28"/>
        <v>FJ6D0990</v>
      </c>
      <c r="AX47" s="247">
        <f t="shared" si="29"/>
        <v>710.81999999999994</v>
      </c>
      <c r="AY47" s="249">
        <f t="shared" si="30"/>
        <v>1421.6399999999999</v>
      </c>
      <c r="AZ47" s="249" t="str">
        <f t="shared" si="31"/>
        <v>-</v>
      </c>
      <c r="BA47" s="247" t="str">
        <f t="shared" si="32"/>
        <v>-</v>
      </c>
      <c r="BB47" s="247"/>
      <c r="BC47" s="250">
        <f t="shared" si="33"/>
        <v>1421.6399999999999</v>
      </c>
    </row>
    <row r="48" spans="1:55" ht="18" customHeight="1" x14ac:dyDescent="0.3">
      <c r="A48" s="1" t="str">
        <f>"\\B-tech3\soneras\RAD\RAD 2023\"&amp;B48</f>
        <v>\\B-tech3\soneras\RAD\RAD 2023\B016</v>
      </c>
      <c r="B48" s="453" t="s">
        <v>488</v>
      </c>
      <c r="C48" s="445" t="s">
        <v>576</v>
      </c>
      <c r="D48" s="456" t="s">
        <v>489</v>
      </c>
      <c r="E48" s="360" t="str">
        <f t="shared" si="6"/>
        <v>B016</v>
      </c>
      <c r="F48" s="458">
        <v>45313</v>
      </c>
      <c r="G48" s="445">
        <v>2</v>
      </c>
      <c r="H48" s="447" t="s">
        <v>28</v>
      </c>
      <c r="I48" s="449" t="s">
        <v>1347</v>
      </c>
      <c r="J48" s="451" t="s">
        <v>487</v>
      </c>
      <c r="K48" s="364" t="s">
        <v>486</v>
      </c>
      <c r="L48" s="162"/>
      <c r="M48" s="146" t="s">
        <v>32</v>
      </c>
      <c r="N48" s="146">
        <v>10</v>
      </c>
      <c r="O48" s="146">
        <v>4</v>
      </c>
      <c r="P48" s="146"/>
      <c r="Q48" s="401">
        <v>730</v>
      </c>
      <c r="R48" s="401">
        <v>570</v>
      </c>
      <c r="S48" s="401">
        <v>580</v>
      </c>
      <c r="T48" s="401">
        <v>160</v>
      </c>
      <c r="U48" s="401">
        <v>580</v>
      </c>
      <c r="V48" s="401">
        <v>160</v>
      </c>
      <c r="W48" s="382" t="s">
        <v>33</v>
      </c>
      <c r="X48" s="18"/>
      <c r="Y48" s="397" t="s">
        <v>38</v>
      </c>
      <c r="Z48" s="235" t="str">
        <f t="shared" si="7"/>
        <v>410AD</v>
      </c>
      <c r="AA48" s="399" t="str">
        <f>IF(H48="Fx","FE",IF(H48="Rén","RE",IF(H48="Con","RA","")))&amp;B48&amp;0&amp;IF(M48="TR","1",IF(M48="NL","2",IF(M48="Aé","3","")))&amp;O48+O49&amp;"-"&amp;N48&amp;" "&amp;IF(Y48="ET7","E7","")</f>
        <v>RAB016027-10 E7</v>
      </c>
      <c r="AB48" s="403" t="str">
        <f t="shared" si="9"/>
        <v>RA 0730X0570 4D7 10 0580X160 PC SNVI 100L6</v>
      </c>
      <c r="AC48" s="408" t="str">
        <f>"FX"&amp;B48&amp;0&amp;IF(M48="TR","1",IF(M48="NL","2",IF(M48="Aé","3","")))&amp;O48+O49&amp;"-"&amp;N48&amp;" "&amp;IF(Y48="ET7","E7","")</f>
        <v>FXB016027-10 E7</v>
      </c>
      <c r="AD48" s="410" t="str">
        <f t="shared" ref="AD48" si="35">"FX"&amp;" "&amp;IF((Q48)&lt;=999,"0"&amp;(Q48),(Q48))&amp;"X"&amp;IF((R48)&lt;=999,"0"&amp;(R48),(R48))&amp;" "&amp;O48&amp;IF(M48="TR","Z",IF(M48="NL","D",IF(M48="Aé","D","")))&amp;IF(Y48="ET7","7",IF(Y48="ET9","9","M"))&amp;" "&amp;N48&amp;" "&amp;IF((S48)&lt;=999,"0"&amp;(S48),(S48))&amp;"X"&amp;IF((T48)&lt;=99,"0"&amp;(T48),(T48))&amp;" "&amp;IF(W48="PLi","P",IF(W48="BL","B",""))&amp;IF(X48="DEP","D","C")&amp;" "&amp;J48&amp;" "&amp;K48</f>
        <v>FX 0730X0570 4D7 10 0580X160 PC SNVI 100L6</v>
      </c>
      <c r="AE48" s="391" t="str">
        <f t="shared" ref="AE48" si="36">IF(Y48="Mach-P","BNLT33",IF(Y48="Mach-G","BNLT53",IF(Y48="Et7","TUBLS015",IF(Y48="Et9","TUBLS30"))))</f>
        <v>TUBLS015</v>
      </c>
      <c r="AF48" s="393" t="str">
        <f t="shared" ref="AF48" si="37">"TB"&amp;IF(Y48="Mach-P","33",IF(Y48="Mach-G","53",IF(Y48="Et7","15",IF(Y48="Et9","30",""))))&amp;IF((Q48+15)&lt;=999,"0"&amp;(Q48+15),(Q48+15))</f>
        <v>TB150745</v>
      </c>
      <c r="AG48" s="414">
        <f t="shared" ref="AG48" si="38">(Q48+15)*IF(Y48="Mach-P",0.03367,IF(Y48="Mach-G",0.05407,0.04626))</f>
        <v>34.463700000000003</v>
      </c>
      <c r="AH48" s="258">
        <f t="shared" ref="AH48" si="39">IF(M48="TR",INT((R48-20-N48-IF(N48=8,5.4,IF(N48=10,7.4,9.4)))/N48)+1,INT(R48-10)/10)*O48</f>
        <v>224</v>
      </c>
      <c r="AI48" s="259">
        <f t="shared" ref="AI48" si="40">AG48*AH48</f>
        <v>7719.8688000000002</v>
      </c>
      <c r="AJ48" s="238" t="str">
        <f t="shared" ref="AJ48:AJ49" si="41">"BCU"&amp;O48&amp;IF(M48="TR","Z",IF(M48="NL","D",IF(M48="Aé","D","")))</f>
        <v>BCU4D</v>
      </c>
      <c r="AK48" s="239" t="str">
        <f t="shared" ref="AK48" si="42">"AT"&amp;O48&amp;IF(M48="TR","Z",IF(M48="NL","D",IF(M48="Aé","D","")))&amp;IF(M48="TR",IF(Q48&lt;=999,"0"&amp;Q48-20,Q48-20),IF(R48&lt;=999,"0"&amp;R48,R48))</f>
        <v>AT4D0570</v>
      </c>
      <c r="AL48" s="240">
        <f t="shared" ref="AL48:AL49" si="43">AN48/AM48</f>
        <v>26.300615713784637</v>
      </c>
      <c r="AM48" s="241">
        <f t="shared" ref="AM48" si="44">IF(M48="NL",((Q48-20)/2.75)+1,IF(M48="TR",(AH48/O48)+1,IF(M48="Aé",((Q48-20)/2.75)+1)/2))</f>
        <v>259.18181818181819</v>
      </c>
      <c r="AN48" s="242">
        <f>IF(M48="TR",VLOOKUP(Z48,[1]don!$B$2:$M$30,9,FALSE)*((Q48-20)*VLOOKUP(Z48,[1]don!$B$2:$M$30,6,FALSE))*(INT((R48-20-VLOOKUP(Z48,[1]don!$B$2:$M$30,5,FALSE))/N48)+2),VLOOKUP(Z48,[1]don!$B$2:$M$30,9,FALSE)*R48*(INT((Q48-20)/3)+1))</f>
        <v>6816.6414000000004</v>
      </c>
      <c r="AO48" s="384" t="str">
        <f>"CL"&amp;O48+O49&amp;IF(W48="PLi","P",IF(W48="BL","B",""))&amp;IF((S48)&lt;=999,"0"&amp;(S48),(S48))&amp;IF(X48="DEP","D","C")&amp;IF((T48)&lt;=99,"0"&amp;(T48),(T48))</f>
        <v>CL7P0580C160</v>
      </c>
      <c r="AP48" s="386">
        <f t="shared" ref="AP48" si="45">IF(W48="BL",(S48)*(T48)*0.01335,IF(W48="PLi",(S48+20)*(T48+20)*0.0077))</f>
        <v>831.6</v>
      </c>
      <c r="AQ48" s="388" t="str">
        <f>"CL"&amp;O48+O49&amp;IF(W48="PLi","P",IF(W48="BL","B",""))&amp;IF((U48)&lt;=999,"0"&amp;(U48),(U48))&amp;IF(X48="DEP","D","C")&amp;IF((V48)&lt;=99,"0"&amp;(V48),(V48))</f>
        <v>CL7P0580C160</v>
      </c>
      <c r="AR48" s="386" t="b">
        <f>IF(W48="BL",(U48)*(V48)*0.01335,IF(Y48="PLi",(U48+20)*(V48+20)*0.0077))</f>
        <v>0</v>
      </c>
      <c r="AS48" s="386" t="str">
        <f t="shared" ref="AS48" si="46">IF(W48="BL","PL15",IF(W48="PLi","BNLC06"))</f>
        <v>BNLC06</v>
      </c>
      <c r="AT48" s="354">
        <f t="shared" ref="AT48" si="47">AP48+AR48</f>
        <v>831.6</v>
      </c>
      <c r="AU48" s="348" t="str">
        <f>O48+O49&amp;IF(M48="TR","Z",IF(M48="NL","D",IF(M48="Aé","D",)))</f>
        <v>7D</v>
      </c>
      <c r="AV48" s="356" t="s">
        <v>1346</v>
      </c>
      <c r="AW48" s="358" t="str">
        <f t="shared" ref="AW48" si="48">"FJ"&amp;AU48&amp;IF((Q48)&lt;=999,"0"&amp;(Q48),(Q48))</f>
        <v>FJ7D0730</v>
      </c>
      <c r="AX48" s="348">
        <f t="shared" ref="AX48" si="49">Q48*IF(AU48="1Z",0.239,IF(AU48="2Z",0.276,IF(AU48="3Z",0.374,IF(AU48="4Z",0.458,IF(AU48="5Z",0.541,IF(AU48="2D",0.317,IF(AU48="3D",0.421,IF(AU48="4D",0.53,IF(AU48="5D",0.619,IF(AU48="6D",0.718,IF(AU48="7D",0.738,IF(AU48="8D",0.842,""))))))))))))</f>
        <v>538.74</v>
      </c>
      <c r="AY48" s="358">
        <f t="shared" ref="AY48" si="50">AX48*2</f>
        <v>1077.48</v>
      </c>
      <c r="AZ48" s="358" t="str">
        <f t="shared" ref="AZ48" si="51">IF(RIGHT(AU48,1)="Z","PJ"&amp;AU48&amp;IF((Q48)&lt;=999,"0"&amp;(Q48),(Q48)),"-")</f>
        <v>-</v>
      </c>
      <c r="BA48" s="348" t="str">
        <f t="shared" ref="BA48" si="52">IF(RIGHT(AU48,1)="Z",Q48*IF(AU48="1Z",0.239,IF(AU48="2Z",0.276,IF(AU48="3Z",0.374,IF(AU48="4Z",0.458,IF(AU48="5Z",0.541,IF(AU48="2D",0.317,IF(AU48="3D",0.421,IF(AU48="4D",0.53,IF(AU48="5D",0.619,IF(AU48="6D",0.718,IF(AU48="7D",0.738,IF(AU48="8D",0.842,"")))))))))))),"-")</f>
        <v>-</v>
      </c>
      <c r="BB48" s="350"/>
      <c r="BC48" s="352">
        <f t="shared" ref="BC48" si="53">BB48+AY48</f>
        <v>1077.48</v>
      </c>
    </row>
    <row r="49" spans="1:55" ht="18" customHeight="1" x14ac:dyDescent="0.3">
      <c r="A49" s="1"/>
      <c r="B49" s="454"/>
      <c r="C49" s="455"/>
      <c r="D49" s="457"/>
      <c r="E49" s="361"/>
      <c r="F49" s="459"/>
      <c r="G49" s="446"/>
      <c r="H49" s="448"/>
      <c r="I49" s="450"/>
      <c r="J49" s="452"/>
      <c r="K49" s="365"/>
      <c r="L49" s="162"/>
      <c r="M49" s="146" t="s">
        <v>32</v>
      </c>
      <c r="N49" s="146">
        <v>10</v>
      </c>
      <c r="O49" s="146">
        <v>3</v>
      </c>
      <c r="P49" s="146"/>
      <c r="Q49" s="402"/>
      <c r="R49" s="402"/>
      <c r="S49" s="402"/>
      <c r="T49" s="402"/>
      <c r="U49" s="402"/>
      <c r="V49" s="402"/>
      <c r="W49" s="383"/>
      <c r="X49" s="18"/>
      <c r="Y49" s="398"/>
      <c r="Z49" s="235" t="str">
        <f t="shared" si="7"/>
        <v>310AD</v>
      </c>
      <c r="AA49" s="400"/>
      <c r="AB49" s="404"/>
      <c r="AC49" s="409"/>
      <c r="AD49" s="411"/>
      <c r="AE49" s="412"/>
      <c r="AF49" s="413"/>
      <c r="AG49" s="415"/>
      <c r="AH49" s="258">
        <f>IF(M49="TR",INT((R48-20-N48-IF(N49=8,5.4,IF(N49=10,7.4,9.4)))/N49)+1,INT(R48-10)/10)*O49</f>
        <v>168</v>
      </c>
      <c r="AI49" s="259">
        <f>AG48*AH49</f>
        <v>5789.9016000000001</v>
      </c>
      <c r="AJ49" s="238" t="str">
        <f t="shared" si="41"/>
        <v>BCU3D</v>
      </c>
      <c r="AK49" s="239" t="str">
        <f>"AT"&amp;O49&amp;IF(M49="TR","Z",IF(M49="NL","D",IF(M49="Aé","D","")))&amp;IF(M49="TR",IF(Q48&lt;=999,"0"&amp;Q48-20,Q48-20),IF(R48&lt;=999,"0"&amp;R48,R48))</f>
        <v>AT3D0570</v>
      </c>
      <c r="AL49" s="240">
        <f t="shared" si="43"/>
        <v>16.976041494212556</v>
      </c>
      <c r="AM49" s="241">
        <f>IF(M49="NL",((Q48-20)/2.75)+1,IF(M49="TR",(AH49/O49)+1,IF(M49="Aé",((Q48-20)/2.75)+1)/2))</f>
        <v>259.18181818181819</v>
      </c>
      <c r="AN49" s="242">
        <f>IF(M49="TR",VLOOKUP(Z49,[1]don!$B$2:$M$30,9,FALSE)*((Q48-20)*VLOOKUP(Z49,[1]don!$B$2:$M$30,6,FALSE))*(INT((R48-20-VLOOKUP(Z49,[1]don!$B$2:$M$30,5,FALSE))/N49)+2),VLOOKUP(Z49,[1]don!$B$2:$M$30,9,FALSE)*R48*(INT((Q48-20)/3)+1))</f>
        <v>4399.8813</v>
      </c>
      <c r="AO49" s="405"/>
      <c r="AP49" s="406"/>
      <c r="AQ49" s="407"/>
      <c r="AR49" s="406"/>
      <c r="AS49" s="406"/>
      <c r="AT49" s="377"/>
      <c r="AU49" s="374"/>
      <c r="AV49" s="378"/>
      <c r="AW49" s="379"/>
      <c r="AX49" s="374"/>
      <c r="AY49" s="379"/>
      <c r="AZ49" s="379"/>
      <c r="BA49" s="374"/>
      <c r="BB49" s="375"/>
      <c r="BC49" s="376"/>
    </row>
    <row r="50" spans="1:55" ht="18" customHeight="1" x14ac:dyDescent="0.3">
      <c r="A50" s="1" t="str">
        <f>"\\B-tech3\soneras\RAD\RAD 2023\"&amp;B50</f>
        <v>\\B-tech3\soneras\RAD\RAD 2023\B059</v>
      </c>
      <c r="B50" s="145" t="s">
        <v>485</v>
      </c>
      <c r="C50" s="160" t="s">
        <v>577</v>
      </c>
      <c r="D50" s="24" t="s">
        <v>490</v>
      </c>
      <c r="E50" s="23" t="str">
        <f t="shared" si="6"/>
        <v>B059</v>
      </c>
      <c r="F50" s="14">
        <v>45313</v>
      </c>
      <c r="G50" s="145">
        <v>10</v>
      </c>
      <c r="H50" s="15" t="s">
        <v>28</v>
      </c>
      <c r="I50" s="145" t="s">
        <v>481</v>
      </c>
      <c r="J50" s="151" t="s">
        <v>497</v>
      </c>
      <c r="K50" s="16" t="s">
        <v>484</v>
      </c>
      <c r="L50" s="146" t="s">
        <v>496</v>
      </c>
      <c r="M50" s="146" t="s">
        <v>32</v>
      </c>
      <c r="N50" s="146">
        <v>10</v>
      </c>
      <c r="O50" s="146">
        <v>6</v>
      </c>
      <c r="P50" s="180"/>
      <c r="Q50" s="146">
        <v>1130</v>
      </c>
      <c r="R50" s="146">
        <v>390</v>
      </c>
      <c r="S50" s="146">
        <v>410</v>
      </c>
      <c r="T50" s="146">
        <v>150</v>
      </c>
      <c r="U50" s="146">
        <v>410</v>
      </c>
      <c r="V50" s="146">
        <v>150</v>
      </c>
      <c r="W50" s="5" t="s">
        <v>33</v>
      </c>
      <c r="X50" s="18"/>
      <c r="Y50" s="6" t="s">
        <v>38</v>
      </c>
      <c r="Z50" s="235" t="str">
        <f t="shared" si="7"/>
        <v>610AD</v>
      </c>
      <c r="AA50" s="236" t="str">
        <f t="shared" si="8"/>
        <v>RAB059026-10 E7</v>
      </c>
      <c r="AB50" s="237" t="str">
        <f t="shared" si="9"/>
        <v>RA 1130X0390 6D7 10 0410X150 PC KOMATSU D155-A6</v>
      </c>
      <c r="AC50" s="236" t="str">
        <f t="shared" si="10"/>
        <v>FXB059026-10 E7</v>
      </c>
      <c r="AD50" s="237" t="str">
        <f t="shared" si="11"/>
        <v>FX 1130X0390 6D7 10 0410X150 PC KOMATSU D155-A6</v>
      </c>
      <c r="AE50" s="255" t="str">
        <f t="shared" si="12"/>
        <v>TUBLS015</v>
      </c>
      <c r="AF50" s="256" t="str">
        <f t="shared" si="13"/>
        <v>TB151145</v>
      </c>
      <c r="AG50" s="257">
        <f t="shared" si="14"/>
        <v>52.967700000000001</v>
      </c>
      <c r="AH50" s="258">
        <f t="shared" si="15"/>
        <v>228</v>
      </c>
      <c r="AI50" s="259">
        <f t="shared" si="16"/>
        <v>12076.6356</v>
      </c>
      <c r="AJ50" s="238" t="str">
        <f t="shared" si="17"/>
        <v>BCU6D</v>
      </c>
      <c r="AK50" s="239" t="str">
        <f t="shared" si="18"/>
        <v>AT6D0390</v>
      </c>
      <c r="AL50" s="240">
        <f t="shared" si="19"/>
        <v>30.043898404852843</v>
      </c>
      <c r="AM50" s="241">
        <f t="shared" si="20"/>
        <v>404.63636363636363</v>
      </c>
      <c r="AN50" s="242">
        <f>IF(M50="TR",VLOOKUP(Z50,[1]don!$B$2:$M$30,9,FALSE)*((Q50-20)*VLOOKUP(Z50,[1]don!$B$2:$M$30,6,FALSE))*(INT((R50-20-VLOOKUP(Z50,[1]don!$B$2:$M$30,5,FALSE))/N50)+2),VLOOKUP(Z50,[1]don!$B$2:$M$30,9,FALSE)*R50*(INT((Q50-20)/3)+1))</f>
        <v>12156.853800000001</v>
      </c>
      <c r="AO50" s="243" t="str">
        <f t="shared" si="21"/>
        <v>CL6P0410C150</v>
      </c>
      <c r="AP50" s="244">
        <f t="shared" si="22"/>
        <v>562.87</v>
      </c>
      <c r="AQ50" s="245" t="str">
        <f t="shared" si="23"/>
        <v>CL6P0410C150</v>
      </c>
      <c r="AR50" s="244">
        <f t="shared" si="24"/>
        <v>562.87</v>
      </c>
      <c r="AS50" s="244" t="str">
        <f t="shared" si="25"/>
        <v>BNLC06</v>
      </c>
      <c r="AT50" s="246">
        <f t="shared" si="26"/>
        <v>1125.74</v>
      </c>
      <c r="AU50" s="247" t="str">
        <f t="shared" si="27"/>
        <v>6D</v>
      </c>
      <c r="AV50" s="248" t="s">
        <v>1346</v>
      </c>
      <c r="AW50" s="249" t="str">
        <f t="shared" si="28"/>
        <v>FJ6D1130</v>
      </c>
      <c r="AX50" s="247">
        <f t="shared" si="29"/>
        <v>811.33999999999992</v>
      </c>
      <c r="AY50" s="249">
        <f t="shared" si="30"/>
        <v>1622.6799999999998</v>
      </c>
      <c r="AZ50" s="249" t="str">
        <f t="shared" si="31"/>
        <v>-</v>
      </c>
      <c r="BA50" s="247" t="str">
        <f t="shared" si="32"/>
        <v>-</v>
      </c>
      <c r="BB50" s="247"/>
      <c r="BC50" s="250">
        <f t="shared" si="33"/>
        <v>1622.6799999999998</v>
      </c>
    </row>
    <row r="51" spans="1:55" ht="18" customHeight="1" x14ac:dyDescent="0.3">
      <c r="A51" s="1" t="str">
        <f t="shared" si="5"/>
        <v>\\B-tech3\soneras\RAD\RAD 2024\C036</v>
      </c>
      <c r="B51" s="145" t="s">
        <v>498</v>
      </c>
      <c r="C51" s="160" t="s">
        <v>578</v>
      </c>
      <c r="D51" s="24" t="s">
        <v>491</v>
      </c>
      <c r="E51" s="23" t="str">
        <f t="shared" si="6"/>
        <v>C036</v>
      </c>
      <c r="F51" s="14">
        <v>45313</v>
      </c>
      <c r="G51" s="145">
        <v>1</v>
      </c>
      <c r="H51" s="15" t="s">
        <v>35</v>
      </c>
      <c r="I51" s="16" t="s">
        <v>40</v>
      </c>
      <c r="J51" s="151"/>
      <c r="L51" s="162"/>
      <c r="M51" s="146" t="s">
        <v>41</v>
      </c>
      <c r="N51" s="6">
        <v>12</v>
      </c>
      <c r="O51" s="6">
        <v>4</v>
      </c>
      <c r="P51" s="13"/>
      <c r="Q51" s="16">
        <v>860</v>
      </c>
      <c r="R51" s="16">
        <v>330</v>
      </c>
      <c r="S51" s="16">
        <v>330</v>
      </c>
      <c r="T51" s="16">
        <v>120</v>
      </c>
      <c r="U51" s="16">
        <v>330</v>
      </c>
      <c r="V51" s="16">
        <v>120</v>
      </c>
      <c r="W51" s="5" t="s">
        <v>33</v>
      </c>
      <c r="X51" s="18"/>
      <c r="Y51" s="6" t="s">
        <v>34</v>
      </c>
      <c r="Z51" s="235" t="str">
        <f t="shared" si="7"/>
        <v>412AZ</v>
      </c>
      <c r="AA51" s="236" t="str">
        <f t="shared" si="8"/>
        <v xml:space="preserve">FEC036014-12 </v>
      </c>
      <c r="AB51" s="237" t="str">
        <f t="shared" si="9"/>
        <v xml:space="preserve">FE 0860X0330 4ZM 12 0330X120 PC  </v>
      </c>
      <c r="AC51" s="236" t="str">
        <f t="shared" si="10"/>
        <v xml:space="preserve">FXC036014-12 </v>
      </c>
      <c r="AD51" s="237" t="str">
        <f t="shared" si="11"/>
        <v xml:space="preserve">FX 0860X0330 4ZM 12 0330X120 PC  </v>
      </c>
      <c r="AE51" s="255" t="str">
        <f t="shared" si="12"/>
        <v>BNLT33</v>
      </c>
      <c r="AF51" s="256" t="str">
        <f t="shared" si="13"/>
        <v>TB330875</v>
      </c>
      <c r="AG51" s="257">
        <f t="shared" si="14"/>
        <v>29.46125</v>
      </c>
      <c r="AH51" s="258">
        <f t="shared" si="15"/>
        <v>100</v>
      </c>
      <c r="AI51" s="259">
        <f t="shared" si="16"/>
        <v>2946.125</v>
      </c>
      <c r="AJ51" s="238" t="str">
        <f t="shared" si="17"/>
        <v>BCU4Z</v>
      </c>
      <c r="AK51" s="239" t="str">
        <f t="shared" si="18"/>
        <v>AT4Z0840</v>
      </c>
      <c r="AL51" s="240">
        <f t="shared" si="19"/>
        <v>122.91774923076922</v>
      </c>
      <c r="AM51" s="241">
        <f t="shared" si="20"/>
        <v>26</v>
      </c>
      <c r="AN51" s="242">
        <f>IF(M51="TR",VLOOKUP(Z51,[1]don!$B$2:$M$30,9,FALSE)*((Q51-20)*VLOOKUP(Z51,[1]don!$B$2:$M$30,6,FALSE))*(INT((R51-20-VLOOKUP(Z51,[1]don!$B$2:$M$30,5,FALSE))/N51)+2),VLOOKUP(Z51,[1]don!$B$2:$M$30,9,FALSE)*R51*(INT((Q51-20)/3)+1))</f>
        <v>3195.8614799999996</v>
      </c>
      <c r="AO51" s="243" t="str">
        <f t="shared" si="21"/>
        <v>CL4P0330C120</v>
      </c>
      <c r="AP51" s="244">
        <f t="shared" si="22"/>
        <v>377.3</v>
      </c>
      <c r="AQ51" s="245" t="str">
        <f t="shared" si="23"/>
        <v>CL4P0330C120</v>
      </c>
      <c r="AR51" s="244">
        <f t="shared" si="24"/>
        <v>377.3</v>
      </c>
      <c r="AS51" s="244" t="str">
        <f t="shared" si="25"/>
        <v>BNLC06</v>
      </c>
      <c r="AT51" s="246">
        <f t="shared" si="26"/>
        <v>754.6</v>
      </c>
      <c r="AU51" s="247" t="str">
        <f t="shared" si="27"/>
        <v>4Z</v>
      </c>
      <c r="AV51" s="248" t="s">
        <v>1346</v>
      </c>
      <c r="AW51" s="249" t="str">
        <f t="shared" si="28"/>
        <v>FJ4Z0860</v>
      </c>
      <c r="AX51" s="247">
        <f t="shared" si="29"/>
        <v>393.88</v>
      </c>
      <c r="AY51" s="249">
        <f t="shared" si="30"/>
        <v>787.76</v>
      </c>
      <c r="AZ51" s="249" t="str">
        <f t="shared" si="31"/>
        <v>PJ4Z0860</v>
      </c>
      <c r="BA51" s="247">
        <f t="shared" si="32"/>
        <v>393.88</v>
      </c>
      <c r="BB51" s="247"/>
      <c r="BC51" s="250">
        <f t="shared" si="33"/>
        <v>787.76</v>
      </c>
    </row>
    <row r="52" spans="1:55" ht="18" customHeight="1" x14ac:dyDescent="0.3">
      <c r="A52" s="1" t="str">
        <f t="shared" si="5"/>
        <v>\\B-tech3\soneras\RAD\RAD 2024\C037</v>
      </c>
      <c r="B52" s="145" t="s">
        <v>499</v>
      </c>
      <c r="C52" s="160" t="s">
        <v>579</v>
      </c>
      <c r="D52" s="24" t="s">
        <v>492</v>
      </c>
      <c r="E52" s="23" t="str">
        <f t="shared" si="6"/>
        <v>C037</v>
      </c>
      <c r="F52" s="14">
        <v>45313</v>
      </c>
      <c r="G52" s="19">
        <v>1</v>
      </c>
      <c r="H52" s="15" t="s">
        <v>28</v>
      </c>
      <c r="I52" s="19" t="s">
        <v>482</v>
      </c>
      <c r="J52" s="5" t="s">
        <v>497</v>
      </c>
      <c r="L52" s="19"/>
      <c r="M52" s="146" t="s">
        <v>32</v>
      </c>
      <c r="N52" s="6">
        <v>10</v>
      </c>
      <c r="O52" s="6">
        <v>4</v>
      </c>
      <c r="P52" s="13"/>
      <c r="Q52" s="16">
        <v>815</v>
      </c>
      <c r="R52" s="16">
        <v>730</v>
      </c>
      <c r="S52" s="16">
        <v>735</v>
      </c>
      <c r="T52" s="16">
        <v>140</v>
      </c>
      <c r="U52" s="16">
        <v>735</v>
      </c>
      <c r="V52" s="16">
        <v>140</v>
      </c>
      <c r="W52" s="5" t="s">
        <v>33</v>
      </c>
      <c r="X52" s="18"/>
      <c r="Y52" s="6" t="s">
        <v>38</v>
      </c>
      <c r="Z52" s="235" t="str">
        <f t="shared" si="7"/>
        <v>410AD</v>
      </c>
      <c r="AA52" s="236" t="str">
        <f t="shared" si="8"/>
        <v>RAC037024-10 E7</v>
      </c>
      <c r="AB52" s="237" t="str">
        <f t="shared" si="9"/>
        <v xml:space="preserve">RA 0815X0730 4D7 10 0735X140 PC KOMATSU </v>
      </c>
      <c r="AC52" s="236" t="str">
        <f t="shared" si="10"/>
        <v>FXC037024-10 E7</v>
      </c>
      <c r="AD52" s="237" t="str">
        <f t="shared" si="11"/>
        <v xml:space="preserve">FX 0815X0730 4D7 10 0735X140 PC KOMATSU </v>
      </c>
      <c r="AE52" s="255" t="str">
        <f t="shared" si="12"/>
        <v>TUBLS015</v>
      </c>
      <c r="AF52" s="256" t="str">
        <f t="shared" si="13"/>
        <v>TB150830</v>
      </c>
      <c r="AG52" s="257">
        <f t="shared" si="14"/>
        <v>38.395800000000001</v>
      </c>
      <c r="AH52" s="258">
        <f t="shared" si="15"/>
        <v>288</v>
      </c>
      <c r="AI52" s="259">
        <f t="shared" si="16"/>
        <v>11057.990400000001</v>
      </c>
      <c r="AJ52" s="238" t="str">
        <f t="shared" si="17"/>
        <v>BCU4D</v>
      </c>
      <c r="AK52" s="239" t="str">
        <f t="shared" si="18"/>
        <v>AT4D0730</v>
      </c>
      <c r="AL52" s="240">
        <f t="shared" si="19"/>
        <v>33.776731682858049</v>
      </c>
      <c r="AM52" s="241">
        <f t="shared" si="20"/>
        <v>290.09090909090907</v>
      </c>
      <c r="AN52" s="242">
        <f>IF(M52="TR",VLOOKUP(Z52,[1]don!$B$2:$M$30,9,FALSE)*((Q52-20)*VLOOKUP(Z52,[1]don!$B$2:$M$30,6,FALSE))*(INT((R52-20-VLOOKUP(Z52,[1]don!$B$2:$M$30,5,FALSE))/N52)+2),VLOOKUP(Z52,[1]don!$B$2:$M$30,9,FALSE)*R52*(INT((Q52-20)/3)+1))</f>
        <v>9798.3228000000017</v>
      </c>
      <c r="AO52" s="243" t="str">
        <f t="shared" si="21"/>
        <v>CL4P0735C140</v>
      </c>
      <c r="AP52" s="244">
        <f t="shared" si="22"/>
        <v>930.16000000000008</v>
      </c>
      <c r="AQ52" s="245" t="str">
        <f t="shared" si="23"/>
        <v>CL4P0735C140</v>
      </c>
      <c r="AR52" s="244">
        <f t="shared" si="24"/>
        <v>930.16000000000008</v>
      </c>
      <c r="AS52" s="244" t="str">
        <f t="shared" si="25"/>
        <v>BNLC06</v>
      </c>
      <c r="AT52" s="246">
        <f t="shared" si="26"/>
        <v>1860.3200000000002</v>
      </c>
      <c r="AU52" s="247" t="str">
        <f t="shared" si="27"/>
        <v>4D</v>
      </c>
      <c r="AV52" s="248" t="s">
        <v>1346</v>
      </c>
      <c r="AW52" s="249" t="str">
        <f t="shared" si="28"/>
        <v>FJ4D0815</v>
      </c>
      <c r="AX52" s="247">
        <f t="shared" si="29"/>
        <v>431.95000000000005</v>
      </c>
      <c r="AY52" s="249">
        <f t="shared" si="30"/>
        <v>863.90000000000009</v>
      </c>
      <c r="AZ52" s="249" t="str">
        <f t="shared" si="31"/>
        <v>-</v>
      </c>
      <c r="BA52" s="247" t="str">
        <f t="shared" si="32"/>
        <v>-</v>
      </c>
      <c r="BB52" s="247"/>
      <c r="BC52" s="250">
        <f t="shared" si="33"/>
        <v>863.90000000000009</v>
      </c>
    </row>
    <row r="53" spans="1:55" ht="18" customHeight="1" x14ac:dyDescent="0.3">
      <c r="A53" s="1" t="str">
        <f t="shared" si="5"/>
        <v>\\B-tech3\soneras\RAD\RAD 2024\C038</v>
      </c>
      <c r="B53" s="145" t="s">
        <v>500</v>
      </c>
      <c r="C53" s="160" t="s">
        <v>580</v>
      </c>
      <c r="D53" s="24" t="s">
        <v>493</v>
      </c>
      <c r="E53" s="23" t="str">
        <f t="shared" si="6"/>
        <v>C038</v>
      </c>
      <c r="F53" s="14">
        <v>45314</v>
      </c>
      <c r="G53" s="19">
        <v>1</v>
      </c>
      <c r="H53" s="15" t="s">
        <v>35</v>
      </c>
      <c r="I53" s="19" t="s">
        <v>483</v>
      </c>
      <c r="L53" s="19"/>
      <c r="M53" s="146" t="s">
        <v>32</v>
      </c>
      <c r="N53" s="6">
        <v>10</v>
      </c>
      <c r="O53" s="6">
        <v>3</v>
      </c>
      <c r="P53" s="13"/>
      <c r="Q53" s="16">
        <v>1100</v>
      </c>
      <c r="R53" s="16">
        <v>3220</v>
      </c>
      <c r="S53" s="16">
        <v>3300</v>
      </c>
      <c r="T53" s="16">
        <v>160</v>
      </c>
      <c r="U53" s="16">
        <v>3300</v>
      </c>
      <c r="V53" s="16">
        <v>160</v>
      </c>
      <c r="W53" s="5" t="s">
        <v>37</v>
      </c>
      <c r="X53" s="18"/>
      <c r="Y53" s="6" t="s">
        <v>38</v>
      </c>
      <c r="Z53" s="235" t="str">
        <f t="shared" si="7"/>
        <v>310AD</v>
      </c>
      <c r="AA53" s="236" t="str">
        <f t="shared" si="8"/>
        <v>FEC038023-10 E7</v>
      </c>
      <c r="AB53" s="237" t="str">
        <f t="shared" si="9"/>
        <v xml:space="preserve">FE 1100X3220 3D7 10 3300X160 BC  </v>
      </c>
      <c r="AC53" s="236" t="str">
        <f t="shared" si="10"/>
        <v>FXC038023-10 E7</v>
      </c>
      <c r="AD53" s="237" t="str">
        <f t="shared" si="11"/>
        <v xml:space="preserve">FX 1100X3220 3D7 10 3300X160 BC  </v>
      </c>
      <c r="AE53" s="255" t="str">
        <f t="shared" si="12"/>
        <v>TUBLS015</v>
      </c>
      <c r="AF53" s="256" t="str">
        <f t="shared" si="13"/>
        <v>TB151115</v>
      </c>
      <c r="AG53" s="257">
        <f t="shared" si="14"/>
        <v>51.579900000000002</v>
      </c>
      <c r="AH53" s="258">
        <f t="shared" si="15"/>
        <v>963</v>
      </c>
      <c r="AI53" s="259">
        <f t="shared" si="16"/>
        <v>49671.443700000003</v>
      </c>
      <c r="AJ53" s="238" t="str">
        <f t="shared" si="17"/>
        <v>BCU3D</v>
      </c>
      <c r="AK53" s="239" t="str">
        <f t="shared" si="18"/>
        <v>AT3D3220</v>
      </c>
      <c r="AL53" s="240">
        <f t="shared" si="19"/>
        <v>96.157980466404979</v>
      </c>
      <c r="AM53" s="241">
        <f t="shared" si="20"/>
        <v>393.72727272727275</v>
      </c>
      <c r="AN53" s="242">
        <f>IF(M53="TR",VLOOKUP(Z53,[1]don!$B$2:$M$30,9,FALSE)*((Q53-20)*VLOOKUP(Z53,[1]don!$B$2:$M$30,6,FALSE))*(INT((R53-20-VLOOKUP(Z53,[1]don!$B$2:$M$30,5,FALSE))/N53)+2),VLOOKUP(Z53,[1]don!$B$2:$M$30,9,FALSE)*R53*(INT((Q53-20)/3)+1))</f>
        <v>37860.019399999997</v>
      </c>
      <c r="AO53" s="243" t="str">
        <f t="shared" si="21"/>
        <v>CL3B3300C160</v>
      </c>
      <c r="AP53" s="244">
        <f t="shared" si="22"/>
        <v>7048.8</v>
      </c>
      <c r="AQ53" s="245" t="str">
        <f t="shared" si="23"/>
        <v>CL3B3300C160</v>
      </c>
      <c r="AR53" s="244">
        <f t="shared" si="24"/>
        <v>7977.96</v>
      </c>
      <c r="AS53" s="244" t="str">
        <f t="shared" si="25"/>
        <v>PL15</v>
      </c>
      <c r="AT53" s="246">
        <f t="shared" si="26"/>
        <v>15026.76</v>
      </c>
      <c r="AU53" s="247" t="str">
        <f t="shared" si="27"/>
        <v>3D</v>
      </c>
      <c r="AV53" s="248" t="s">
        <v>1346</v>
      </c>
      <c r="AW53" s="249" t="str">
        <f t="shared" si="28"/>
        <v>FJ3D1100</v>
      </c>
      <c r="AX53" s="247">
        <f t="shared" si="29"/>
        <v>463.09999999999997</v>
      </c>
      <c r="AY53" s="249">
        <f t="shared" si="30"/>
        <v>926.19999999999993</v>
      </c>
      <c r="AZ53" s="249" t="str">
        <f t="shared" si="31"/>
        <v>-</v>
      </c>
      <c r="BA53" s="247" t="str">
        <f t="shared" si="32"/>
        <v>-</v>
      </c>
      <c r="BB53" s="247"/>
      <c r="BC53" s="250">
        <f t="shared" si="33"/>
        <v>926.19999999999993</v>
      </c>
    </row>
    <row r="54" spans="1:55" ht="18" customHeight="1" x14ac:dyDescent="0.3">
      <c r="A54" s="1" t="str">
        <f t="shared" ref="A54:A117" si="54">"\\B-tech3\soneras\RAD\RAD 2024\"&amp;B54</f>
        <v>\\B-tech3\soneras\RAD\RAD 2024\C039</v>
      </c>
      <c r="B54" s="145" t="s">
        <v>501</v>
      </c>
      <c r="C54" s="160" t="s">
        <v>581</v>
      </c>
      <c r="D54" s="24" t="s">
        <v>494</v>
      </c>
      <c r="E54" s="23" t="str">
        <f t="shared" si="6"/>
        <v>C039</v>
      </c>
      <c r="F54" s="14">
        <v>45314</v>
      </c>
      <c r="G54" s="19">
        <v>4</v>
      </c>
      <c r="H54" s="15" t="s">
        <v>35</v>
      </c>
      <c r="I54" s="19" t="s">
        <v>483</v>
      </c>
      <c r="L54" s="19"/>
      <c r="M54" s="146" t="s">
        <v>32</v>
      </c>
      <c r="N54" s="6">
        <v>10</v>
      </c>
      <c r="O54" s="6">
        <v>5</v>
      </c>
      <c r="P54" s="13"/>
      <c r="Q54" s="16">
        <v>920</v>
      </c>
      <c r="R54" s="16">
        <v>1020</v>
      </c>
      <c r="S54" s="16">
        <v>1100</v>
      </c>
      <c r="T54" s="16">
        <v>190</v>
      </c>
      <c r="U54" s="16">
        <v>1100</v>
      </c>
      <c r="V54" s="16">
        <v>190</v>
      </c>
      <c r="W54" s="5" t="s">
        <v>37</v>
      </c>
      <c r="X54" s="18"/>
      <c r="Y54" s="6" t="s">
        <v>38</v>
      </c>
      <c r="Z54" s="235" t="str">
        <f t="shared" si="7"/>
        <v>510AD</v>
      </c>
      <c r="AA54" s="236" t="str">
        <f t="shared" si="8"/>
        <v>FEC039025-10 E7</v>
      </c>
      <c r="AB54" s="237" t="str">
        <f t="shared" si="9"/>
        <v xml:space="preserve">FE 0920X1020 5D7 10 1100X190 BC  </v>
      </c>
      <c r="AC54" s="236" t="str">
        <f t="shared" si="10"/>
        <v>FXC039025-10 E7</v>
      </c>
      <c r="AD54" s="237" t="str">
        <f t="shared" si="11"/>
        <v xml:space="preserve">FX 0920X1020 5D7 10 1100X190 BC  </v>
      </c>
      <c r="AE54" s="255" t="str">
        <f t="shared" si="12"/>
        <v>TUBLS015</v>
      </c>
      <c r="AF54" s="256" t="str">
        <f t="shared" si="13"/>
        <v>TB150935</v>
      </c>
      <c r="AG54" s="257">
        <f t="shared" si="14"/>
        <v>43.253100000000003</v>
      </c>
      <c r="AH54" s="258">
        <f t="shared" si="15"/>
        <v>505</v>
      </c>
      <c r="AI54" s="259">
        <f t="shared" si="16"/>
        <v>21842.815500000001</v>
      </c>
      <c r="AJ54" s="238" t="str">
        <f t="shared" si="17"/>
        <v>BCU5D</v>
      </c>
      <c r="AK54" s="239" t="str">
        <f t="shared" si="18"/>
        <v>AT5D1020</v>
      </c>
      <c r="AL54" s="240">
        <f t="shared" si="19"/>
        <v>57.686770866795896</v>
      </c>
      <c r="AM54" s="241">
        <f t="shared" si="20"/>
        <v>328.27272727272725</v>
      </c>
      <c r="AN54" s="242">
        <f>IF(M54="TR",VLOOKUP(Z54,[1]don!$B$2:$M$30,9,FALSE)*((Q54-20)*VLOOKUP(Z54,[1]don!$B$2:$M$30,6,FALSE))*(INT((R54-20-VLOOKUP(Z54,[1]don!$B$2:$M$30,5,FALSE))/N54)+2),VLOOKUP(Z54,[1]don!$B$2:$M$30,9,FALSE)*R54*(INT((Q54-20)/3)+1))</f>
        <v>18936.993599999998</v>
      </c>
      <c r="AO54" s="243" t="str">
        <f t="shared" si="21"/>
        <v>CL5B1100C190</v>
      </c>
      <c r="AP54" s="244">
        <f t="shared" si="22"/>
        <v>2790.15</v>
      </c>
      <c r="AQ54" s="245" t="str">
        <f t="shared" si="23"/>
        <v>CL5B1100C190</v>
      </c>
      <c r="AR54" s="244">
        <f t="shared" si="24"/>
        <v>3139.92</v>
      </c>
      <c r="AS54" s="244" t="str">
        <f t="shared" si="25"/>
        <v>PL15</v>
      </c>
      <c r="AT54" s="246">
        <f t="shared" si="26"/>
        <v>5930.07</v>
      </c>
      <c r="AU54" s="247" t="str">
        <f t="shared" si="27"/>
        <v>5D</v>
      </c>
      <c r="AV54" s="248" t="s">
        <v>1346</v>
      </c>
      <c r="AW54" s="249" t="str">
        <f t="shared" si="28"/>
        <v>FJ5D0920</v>
      </c>
      <c r="AX54" s="247">
        <f t="shared" si="29"/>
        <v>569.48</v>
      </c>
      <c r="AY54" s="249">
        <f t="shared" si="30"/>
        <v>1138.96</v>
      </c>
      <c r="AZ54" s="249" t="str">
        <f t="shared" si="31"/>
        <v>-</v>
      </c>
      <c r="BA54" s="247" t="str">
        <f t="shared" si="32"/>
        <v>-</v>
      </c>
      <c r="BB54" s="247"/>
      <c r="BC54" s="250">
        <f t="shared" si="33"/>
        <v>1138.96</v>
      </c>
    </row>
    <row r="55" spans="1:55" ht="18" customHeight="1" x14ac:dyDescent="0.3">
      <c r="A55" s="1" t="str">
        <f t="shared" si="54"/>
        <v>\\B-tech3\soneras\RAD\RAD 2024\C040</v>
      </c>
      <c r="B55" s="145" t="s">
        <v>502</v>
      </c>
      <c r="C55" s="160" t="s">
        <v>582</v>
      </c>
      <c r="D55" s="24" t="s">
        <v>495</v>
      </c>
      <c r="E55" s="23" t="str">
        <f t="shared" si="6"/>
        <v>C040</v>
      </c>
      <c r="F55" s="14">
        <v>45314</v>
      </c>
      <c r="G55" s="19">
        <v>4</v>
      </c>
      <c r="H55" s="15" t="s">
        <v>35</v>
      </c>
      <c r="I55" s="19" t="s">
        <v>483</v>
      </c>
      <c r="L55" s="19"/>
      <c r="M55" s="146" t="s">
        <v>32</v>
      </c>
      <c r="N55" s="6">
        <v>10</v>
      </c>
      <c r="O55" s="6">
        <v>5</v>
      </c>
      <c r="P55" s="13"/>
      <c r="Q55" s="16">
        <v>920</v>
      </c>
      <c r="R55" s="16">
        <v>1520</v>
      </c>
      <c r="S55" s="16">
        <v>1600</v>
      </c>
      <c r="T55" s="16">
        <v>170</v>
      </c>
      <c r="U55" s="16">
        <v>1600</v>
      </c>
      <c r="V55" s="16">
        <v>170</v>
      </c>
      <c r="W55" s="5" t="s">
        <v>37</v>
      </c>
      <c r="X55" s="18"/>
      <c r="Y55" s="6" t="s">
        <v>38</v>
      </c>
      <c r="Z55" s="235" t="str">
        <f t="shared" si="7"/>
        <v>510AD</v>
      </c>
      <c r="AA55" s="236" t="str">
        <f t="shared" si="8"/>
        <v>FEC040025-10 E7</v>
      </c>
      <c r="AB55" s="237" t="str">
        <f t="shared" si="9"/>
        <v xml:space="preserve">FE 0920X1520 5D7 10 1600X170 BC  </v>
      </c>
      <c r="AC55" s="236" t="str">
        <f t="shared" si="10"/>
        <v>FXC040025-10 E7</v>
      </c>
      <c r="AD55" s="237" t="str">
        <f t="shared" si="11"/>
        <v xml:space="preserve">FX 0920X1520 5D7 10 1600X170 BC  </v>
      </c>
      <c r="AE55" s="255" t="str">
        <f t="shared" si="12"/>
        <v>TUBLS015</v>
      </c>
      <c r="AF55" s="256" t="str">
        <f t="shared" si="13"/>
        <v>TB150935</v>
      </c>
      <c r="AG55" s="257">
        <f t="shared" si="14"/>
        <v>43.253100000000003</v>
      </c>
      <c r="AH55" s="258">
        <f t="shared" si="15"/>
        <v>755</v>
      </c>
      <c r="AI55" s="259">
        <f t="shared" si="16"/>
        <v>32656.090500000002</v>
      </c>
      <c r="AJ55" s="238" t="str">
        <f t="shared" si="17"/>
        <v>BCU5D</v>
      </c>
      <c r="AK55" s="239" t="str">
        <f t="shared" si="18"/>
        <v>AT5D1520</v>
      </c>
      <c r="AL55" s="240">
        <f t="shared" si="19"/>
        <v>85.964599723068403</v>
      </c>
      <c r="AM55" s="241">
        <f t="shared" si="20"/>
        <v>328.27272727272725</v>
      </c>
      <c r="AN55" s="242">
        <f>IF(M55="TR",VLOOKUP(Z55,[1]don!$B$2:$M$30,9,FALSE)*((Q55-20)*VLOOKUP(Z55,[1]don!$B$2:$M$30,6,FALSE))*(INT((R55-20-VLOOKUP(Z55,[1]don!$B$2:$M$30,5,FALSE))/N55)+2),VLOOKUP(Z55,[1]don!$B$2:$M$30,9,FALSE)*R55*(INT((Q55-20)/3)+1))</f>
        <v>28219.833599999998</v>
      </c>
      <c r="AO55" s="243" t="str">
        <f t="shared" si="21"/>
        <v>CL5B1600C170</v>
      </c>
      <c r="AP55" s="244">
        <f t="shared" si="22"/>
        <v>3631.2000000000003</v>
      </c>
      <c r="AQ55" s="245" t="str">
        <f t="shared" si="23"/>
        <v>CL5B1600C170</v>
      </c>
      <c r="AR55" s="244">
        <f t="shared" si="24"/>
        <v>4109.13</v>
      </c>
      <c r="AS55" s="244" t="str">
        <f t="shared" si="25"/>
        <v>PL15</v>
      </c>
      <c r="AT55" s="246">
        <f t="shared" si="26"/>
        <v>7740.33</v>
      </c>
      <c r="AU55" s="247" t="str">
        <f t="shared" si="27"/>
        <v>5D</v>
      </c>
      <c r="AV55" s="248" t="s">
        <v>1346</v>
      </c>
      <c r="AW55" s="249" t="str">
        <f t="shared" si="28"/>
        <v>FJ5D0920</v>
      </c>
      <c r="AX55" s="247">
        <f t="shared" si="29"/>
        <v>569.48</v>
      </c>
      <c r="AY55" s="249">
        <f t="shared" si="30"/>
        <v>1138.96</v>
      </c>
      <c r="AZ55" s="249" t="str">
        <f t="shared" si="31"/>
        <v>-</v>
      </c>
      <c r="BA55" s="247" t="str">
        <f t="shared" si="32"/>
        <v>-</v>
      </c>
      <c r="BB55" s="247"/>
      <c r="BC55" s="250">
        <f t="shared" si="33"/>
        <v>1138.96</v>
      </c>
    </row>
    <row r="56" spans="1:55" ht="18" customHeight="1" x14ac:dyDescent="0.3">
      <c r="A56" s="1" t="str">
        <f t="shared" si="54"/>
        <v>\\B-tech3\soneras\RAD\RAD 2024\C041</v>
      </c>
      <c r="B56" s="145" t="s">
        <v>527</v>
      </c>
      <c r="C56" s="160" t="s">
        <v>583</v>
      </c>
      <c r="D56" s="24" t="s">
        <v>517</v>
      </c>
      <c r="E56" s="23" t="str">
        <f t="shared" si="6"/>
        <v>C041</v>
      </c>
      <c r="F56" s="14">
        <v>45315</v>
      </c>
      <c r="G56" s="19">
        <v>1</v>
      </c>
      <c r="H56" s="15" t="s">
        <v>35</v>
      </c>
      <c r="I56" s="16" t="s">
        <v>400</v>
      </c>
      <c r="L56" s="19"/>
      <c r="M56" s="146" t="s">
        <v>77</v>
      </c>
      <c r="N56" s="6">
        <v>10</v>
      </c>
      <c r="O56" s="6">
        <v>4</v>
      </c>
      <c r="P56" s="13"/>
      <c r="Q56" s="16">
        <v>350</v>
      </c>
      <c r="R56" s="16">
        <v>400</v>
      </c>
      <c r="S56" s="16">
        <v>400</v>
      </c>
      <c r="T56" s="16">
        <v>80</v>
      </c>
      <c r="U56" s="16">
        <v>400</v>
      </c>
      <c r="V56" s="16">
        <v>80</v>
      </c>
      <c r="W56" s="5" t="s">
        <v>33</v>
      </c>
      <c r="X56" s="18"/>
      <c r="Y56" s="6" t="s">
        <v>34</v>
      </c>
      <c r="Z56" s="235" t="str">
        <f t="shared" si="7"/>
        <v>410AD</v>
      </c>
      <c r="AA56" s="236" t="str">
        <f t="shared" si="8"/>
        <v xml:space="preserve">FEC041034-10 </v>
      </c>
      <c r="AB56" s="237" t="str">
        <f t="shared" si="9"/>
        <v xml:space="preserve">FE 0350X0400 4DM 10 0400X080 PC  </v>
      </c>
      <c r="AC56" s="236" t="str">
        <f t="shared" si="10"/>
        <v xml:space="preserve">FXC041034-10 </v>
      </c>
      <c r="AD56" s="237" t="str">
        <f t="shared" si="11"/>
        <v xml:space="preserve">FX 0350X0400 4DM 10 0400X080 PC  </v>
      </c>
      <c r="AE56" s="255" t="str">
        <f t="shared" si="12"/>
        <v>BNLT33</v>
      </c>
      <c r="AF56" s="256" t="str">
        <f t="shared" si="13"/>
        <v>TB330365</v>
      </c>
      <c r="AG56" s="257">
        <f t="shared" si="14"/>
        <v>12.28955</v>
      </c>
      <c r="AH56" s="258">
        <f t="shared" si="15"/>
        <v>156</v>
      </c>
      <c r="AI56" s="259">
        <f t="shared" si="16"/>
        <v>1917.1698000000001</v>
      </c>
      <c r="AJ56" s="238" t="str">
        <f t="shared" si="17"/>
        <v>BCU4D</v>
      </c>
      <c r="AK56" s="239" t="str">
        <f t="shared" si="18"/>
        <v>AT4D0400</v>
      </c>
      <c r="AL56" s="240">
        <f t="shared" si="19"/>
        <v>37.031801652892561</v>
      </c>
      <c r="AM56" s="241">
        <f t="shared" si="20"/>
        <v>60.5</v>
      </c>
      <c r="AN56" s="242">
        <f>IF(M56="TR",VLOOKUP(Z56,[1]don!$B$2:$M$30,9,FALSE)*((Q56-20)*VLOOKUP(Z56,[1]don!$B$2:$M$30,6,FALSE))*(INT((R56-20-VLOOKUP(Z56,[1]don!$B$2:$M$30,5,FALSE))/N56)+2),VLOOKUP(Z56,[1]don!$B$2:$M$30,9,FALSE)*R56*(INT((Q56-20)/3)+1))</f>
        <v>2240.424</v>
      </c>
      <c r="AO56" s="243" t="str">
        <f t="shared" si="21"/>
        <v>CL4P0400C080</v>
      </c>
      <c r="AP56" s="244">
        <f t="shared" si="22"/>
        <v>323.40000000000003</v>
      </c>
      <c r="AQ56" s="245" t="str">
        <f t="shared" si="23"/>
        <v>CL4P0400C080</v>
      </c>
      <c r="AR56" s="244">
        <f t="shared" si="24"/>
        <v>323.40000000000003</v>
      </c>
      <c r="AS56" s="244" t="str">
        <f t="shared" si="25"/>
        <v>BNLC06</v>
      </c>
      <c r="AT56" s="246">
        <f t="shared" si="26"/>
        <v>646.80000000000007</v>
      </c>
      <c r="AU56" s="247" t="str">
        <f t="shared" si="27"/>
        <v>4D</v>
      </c>
      <c r="AV56" s="248" t="s">
        <v>1346</v>
      </c>
      <c r="AW56" s="249" t="str">
        <f t="shared" si="28"/>
        <v>FJ4D0350</v>
      </c>
      <c r="AX56" s="247">
        <f t="shared" si="29"/>
        <v>185.5</v>
      </c>
      <c r="AY56" s="249">
        <f t="shared" si="30"/>
        <v>371</v>
      </c>
      <c r="AZ56" s="249" t="str">
        <f t="shared" si="31"/>
        <v>-</v>
      </c>
      <c r="BA56" s="247" t="str">
        <f t="shared" si="32"/>
        <v>-</v>
      </c>
      <c r="BB56" s="247"/>
      <c r="BC56" s="250">
        <f t="shared" si="33"/>
        <v>371</v>
      </c>
    </row>
    <row r="57" spans="1:55" ht="18" customHeight="1" x14ac:dyDescent="0.3">
      <c r="A57" s="1" t="str">
        <f>"\\B-tech3\soneras\RAD\RAD 2023\"&amp;B57</f>
        <v>\\B-tech3\soneras\RAD\RAD 2023\B107</v>
      </c>
      <c r="B57" s="19" t="s">
        <v>516</v>
      </c>
      <c r="C57" s="158" t="s">
        <v>584</v>
      </c>
      <c r="D57" s="24" t="s">
        <v>518</v>
      </c>
      <c r="E57" s="23" t="str">
        <f t="shared" si="6"/>
        <v>B107</v>
      </c>
      <c r="F57" s="14">
        <v>45316</v>
      </c>
      <c r="G57" s="19">
        <v>3</v>
      </c>
      <c r="H57" s="15" t="s">
        <v>35</v>
      </c>
      <c r="I57" s="19" t="s">
        <v>513</v>
      </c>
      <c r="J57" s="5" t="s">
        <v>515</v>
      </c>
      <c r="K57" s="16" t="s">
        <v>514</v>
      </c>
      <c r="L57" s="19"/>
      <c r="M57" s="6" t="s">
        <v>41</v>
      </c>
      <c r="N57" s="6">
        <v>12</v>
      </c>
      <c r="O57" s="6">
        <v>4</v>
      </c>
      <c r="P57" s="6"/>
      <c r="Q57" s="6">
        <v>1850</v>
      </c>
      <c r="R57" s="6">
        <v>335</v>
      </c>
      <c r="S57" s="6">
        <v>335</v>
      </c>
      <c r="T57" s="6">
        <v>110</v>
      </c>
      <c r="U57" s="6">
        <v>335</v>
      </c>
      <c r="V57" s="6">
        <v>110</v>
      </c>
      <c r="W57" s="5" t="s">
        <v>33</v>
      </c>
      <c r="X57" s="18"/>
      <c r="Y57" s="6" t="s">
        <v>38</v>
      </c>
      <c r="Z57" s="235" t="str">
        <f t="shared" si="7"/>
        <v>412AZ</v>
      </c>
      <c r="AA57" s="236" t="str">
        <f t="shared" si="8"/>
        <v>FEB107014-12 E7</v>
      </c>
      <c r="AB57" s="237" t="str">
        <f t="shared" si="9"/>
        <v>FE 1850X0335 4Z7 12 0335X110 PC VANHOOL A500</v>
      </c>
      <c r="AC57" s="236" t="str">
        <f t="shared" si="10"/>
        <v>FXB107014-12 E7</v>
      </c>
      <c r="AD57" s="237" t="str">
        <f t="shared" si="11"/>
        <v>FX 1850X0335 4Z7 12 0335X110 PC VANHOOL A500</v>
      </c>
      <c r="AE57" s="255" t="str">
        <f t="shared" si="12"/>
        <v>TUBLS015</v>
      </c>
      <c r="AF57" s="256" t="str">
        <f t="shared" si="13"/>
        <v>TB151865</v>
      </c>
      <c r="AG57" s="257">
        <f t="shared" si="14"/>
        <v>86.274900000000002</v>
      </c>
      <c r="AH57" s="258">
        <f t="shared" si="15"/>
        <v>100</v>
      </c>
      <c r="AI57" s="259">
        <f t="shared" si="16"/>
        <v>8627.49</v>
      </c>
      <c r="AJ57" s="238" t="str">
        <f t="shared" si="17"/>
        <v>BCU4Z</v>
      </c>
      <c r="AK57" s="239" t="str">
        <f t="shared" si="18"/>
        <v>AT4Z1830</v>
      </c>
      <c r="AL57" s="240">
        <f t="shared" si="19"/>
        <v>267.78509653846152</v>
      </c>
      <c r="AM57" s="241">
        <f t="shared" si="20"/>
        <v>26</v>
      </c>
      <c r="AN57" s="242">
        <f>IF(M57="TR",VLOOKUP(Z57,[1]don!$B$2:$M$30,9,FALSE)*((Q57-20)*VLOOKUP(Z57,[1]don!$B$2:$M$30,6,FALSE))*(INT((R57-20-VLOOKUP(Z57,[1]don!$B$2:$M$30,5,FALSE))/N57)+2),VLOOKUP(Z57,[1]don!$B$2:$M$30,9,FALSE)*R57*(INT((Q57-20)/3)+1))</f>
        <v>6962.4125099999992</v>
      </c>
      <c r="AO57" s="243" t="str">
        <f t="shared" si="21"/>
        <v>CL4P0335C110</v>
      </c>
      <c r="AP57" s="244">
        <f t="shared" si="22"/>
        <v>355.35500000000002</v>
      </c>
      <c r="AQ57" s="245" t="str">
        <f t="shared" si="23"/>
        <v>CL4P0335C110</v>
      </c>
      <c r="AR57" s="244">
        <f t="shared" si="24"/>
        <v>355.35500000000002</v>
      </c>
      <c r="AS57" s="244" t="str">
        <f t="shared" si="25"/>
        <v>BNLC06</v>
      </c>
      <c r="AT57" s="246">
        <f t="shared" si="26"/>
        <v>710.71</v>
      </c>
      <c r="AU57" s="247" t="str">
        <f t="shared" si="27"/>
        <v>4Z</v>
      </c>
      <c r="AV57" s="248" t="s">
        <v>1346</v>
      </c>
      <c r="AW57" s="249" t="str">
        <f t="shared" si="28"/>
        <v>FJ4Z1850</v>
      </c>
      <c r="AX57" s="247">
        <f t="shared" si="29"/>
        <v>847.30000000000007</v>
      </c>
      <c r="AY57" s="249">
        <f t="shared" si="30"/>
        <v>1694.6000000000001</v>
      </c>
      <c r="AZ57" s="249" t="str">
        <f t="shared" si="31"/>
        <v>PJ4Z1850</v>
      </c>
      <c r="BA57" s="247">
        <f t="shared" si="32"/>
        <v>847.30000000000007</v>
      </c>
      <c r="BB57" s="247"/>
      <c r="BC57" s="250">
        <f t="shared" si="33"/>
        <v>1694.6000000000001</v>
      </c>
    </row>
    <row r="58" spans="1:55" ht="18" customHeight="1" x14ac:dyDescent="0.3">
      <c r="A58" s="1" t="str">
        <f>"\\B-tech3\soneras\RAD\RAD 2023\"&amp;B58</f>
        <v>\\B-tech3\soneras\RAD\RAD 2023\B107</v>
      </c>
      <c r="B58" s="19" t="s">
        <v>516</v>
      </c>
      <c r="C58" s="158" t="s">
        <v>585</v>
      </c>
      <c r="D58" s="24" t="s">
        <v>519</v>
      </c>
      <c r="E58" s="23" t="str">
        <f t="shared" si="6"/>
        <v>B107</v>
      </c>
      <c r="F58" s="14">
        <v>45318</v>
      </c>
      <c r="G58" s="19">
        <v>3</v>
      </c>
      <c r="H58" s="15" t="s">
        <v>58</v>
      </c>
      <c r="I58" s="19" t="s">
        <v>546</v>
      </c>
      <c r="J58" s="5" t="s">
        <v>515</v>
      </c>
      <c r="K58" s="16" t="s">
        <v>514</v>
      </c>
      <c r="L58" s="19"/>
      <c r="M58" s="6" t="s">
        <v>41</v>
      </c>
      <c r="N58" s="6">
        <v>12</v>
      </c>
      <c r="O58" s="6">
        <v>4</v>
      </c>
      <c r="P58" s="6"/>
      <c r="Q58" s="6">
        <v>1850</v>
      </c>
      <c r="R58" s="6">
        <v>335</v>
      </c>
      <c r="S58" s="6">
        <v>335</v>
      </c>
      <c r="T58" s="6">
        <v>110</v>
      </c>
      <c r="U58" s="6">
        <v>335</v>
      </c>
      <c r="V58" s="6">
        <v>110</v>
      </c>
      <c r="W58" s="5" t="s">
        <v>33</v>
      </c>
      <c r="X58" s="18"/>
      <c r="Y58" s="6" t="s">
        <v>38</v>
      </c>
      <c r="Z58" s="235" t="str">
        <f t="shared" si="7"/>
        <v>412AZ</v>
      </c>
      <c r="AA58" s="236" t="str">
        <f t="shared" si="8"/>
        <v>REB107014-12 E7</v>
      </c>
      <c r="AB58" s="237" t="str">
        <f t="shared" si="9"/>
        <v>RE 1850X0335 4Z7 12 0335X110 PC VANHOOL A500</v>
      </c>
      <c r="AC58" s="236" t="str">
        <f t="shared" si="10"/>
        <v>FXB107014-12 E7</v>
      </c>
      <c r="AD58" s="237" t="str">
        <f t="shared" si="11"/>
        <v>FX 1850X0335 4Z7 12 0335X110 PC VANHOOL A500</v>
      </c>
      <c r="AE58" s="255" t="str">
        <f t="shared" si="12"/>
        <v>TUBLS015</v>
      </c>
      <c r="AF58" s="256" t="str">
        <f t="shared" si="13"/>
        <v>TB151865</v>
      </c>
      <c r="AG58" s="257">
        <f t="shared" si="14"/>
        <v>86.274900000000002</v>
      </c>
      <c r="AH58" s="258">
        <f t="shared" si="15"/>
        <v>100</v>
      </c>
      <c r="AI58" s="259">
        <f t="shared" si="16"/>
        <v>8627.49</v>
      </c>
      <c r="AJ58" s="238" t="str">
        <f t="shared" si="17"/>
        <v>BCU4Z</v>
      </c>
      <c r="AK58" s="239" t="str">
        <f t="shared" si="18"/>
        <v>AT4Z1830</v>
      </c>
      <c r="AL58" s="240">
        <f t="shared" si="19"/>
        <v>267.78509653846152</v>
      </c>
      <c r="AM58" s="241">
        <f t="shared" si="20"/>
        <v>26</v>
      </c>
      <c r="AN58" s="242">
        <f>IF(M58="TR",VLOOKUP(Z58,[1]don!$B$2:$M$30,9,FALSE)*((Q58-20)*VLOOKUP(Z58,[1]don!$B$2:$M$30,6,FALSE))*(INT((R58-20-VLOOKUP(Z58,[1]don!$B$2:$M$30,5,FALSE))/N58)+2),VLOOKUP(Z58,[1]don!$B$2:$M$30,9,FALSE)*R58*(INT((Q58-20)/3)+1))</f>
        <v>6962.4125099999992</v>
      </c>
      <c r="AO58" s="243" t="str">
        <f t="shared" si="21"/>
        <v>CL4P0335C110</v>
      </c>
      <c r="AP58" s="244">
        <f t="shared" si="22"/>
        <v>355.35500000000002</v>
      </c>
      <c r="AQ58" s="245" t="str">
        <f t="shared" si="23"/>
        <v>CL4P0335C110</v>
      </c>
      <c r="AR58" s="244">
        <f t="shared" si="24"/>
        <v>355.35500000000002</v>
      </c>
      <c r="AS58" s="244" t="str">
        <f t="shared" si="25"/>
        <v>BNLC06</v>
      </c>
      <c r="AT58" s="246">
        <f t="shared" si="26"/>
        <v>710.71</v>
      </c>
      <c r="AU58" s="247" t="str">
        <f t="shared" si="27"/>
        <v>4Z</v>
      </c>
      <c r="AV58" s="248" t="s">
        <v>1346</v>
      </c>
      <c r="AW58" s="249" t="str">
        <f t="shared" si="28"/>
        <v>FJ4Z1850</v>
      </c>
      <c r="AX58" s="247">
        <f t="shared" si="29"/>
        <v>847.30000000000007</v>
      </c>
      <c r="AY58" s="249">
        <f t="shared" si="30"/>
        <v>1694.6000000000001</v>
      </c>
      <c r="AZ58" s="249" t="str">
        <f t="shared" si="31"/>
        <v>PJ4Z1850</v>
      </c>
      <c r="BA58" s="247">
        <f t="shared" si="32"/>
        <v>847.30000000000007</v>
      </c>
      <c r="BB58" s="247"/>
      <c r="BC58" s="250">
        <f t="shared" si="33"/>
        <v>1694.6000000000001</v>
      </c>
    </row>
    <row r="59" spans="1:55" ht="18" customHeight="1" x14ac:dyDescent="0.3">
      <c r="A59" s="1" t="str">
        <f t="shared" si="54"/>
        <v>\\B-tech3\soneras\RAD\RAD 2024\C042</v>
      </c>
      <c r="B59" s="19" t="s">
        <v>532</v>
      </c>
      <c r="C59" s="158" t="s">
        <v>586</v>
      </c>
      <c r="D59" s="24" t="s">
        <v>520</v>
      </c>
      <c r="E59" s="23" t="str">
        <f t="shared" si="6"/>
        <v>C042</v>
      </c>
      <c r="F59" s="14">
        <v>45318</v>
      </c>
      <c r="G59" s="19">
        <v>1</v>
      </c>
      <c r="H59" s="15" t="s">
        <v>28</v>
      </c>
      <c r="I59" s="19" t="s">
        <v>546</v>
      </c>
      <c r="L59" s="19" t="s">
        <v>525</v>
      </c>
      <c r="M59" s="146" t="s">
        <v>32</v>
      </c>
      <c r="N59" s="6">
        <v>10</v>
      </c>
      <c r="O59" s="6">
        <v>2</v>
      </c>
      <c r="P59" s="13"/>
      <c r="Q59" s="16">
        <v>390</v>
      </c>
      <c r="R59" s="16">
        <v>220</v>
      </c>
      <c r="S59" s="16">
        <v>220</v>
      </c>
      <c r="T59" s="16">
        <v>54</v>
      </c>
      <c r="U59" s="16">
        <v>220</v>
      </c>
      <c r="V59" s="16">
        <v>54</v>
      </c>
      <c r="W59" s="5" t="s">
        <v>33</v>
      </c>
      <c r="X59" s="18"/>
      <c r="Y59" s="6" t="s">
        <v>1014</v>
      </c>
      <c r="Z59" s="235" t="str">
        <f t="shared" si="7"/>
        <v>210AD</v>
      </c>
      <c r="AA59" s="236" t="str">
        <f t="shared" si="8"/>
        <v xml:space="preserve">RAC042022-10 </v>
      </c>
      <c r="AB59" s="237" t="str">
        <f t="shared" si="9"/>
        <v xml:space="preserve">RA 0390X0220 2D9 10 0220X054 PC  </v>
      </c>
      <c r="AC59" s="236" t="str">
        <f t="shared" si="10"/>
        <v xml:space="preserve">FXC042022-10 </v>
      </c>
      <c r="AD59" s="237" t="str">
        <f t="shared" si="11"/>
        <v xml:space="preserve">FX 0390X0220 2D9 10 0220X054 PC  </v>
      </c>
      <c r="AE59" s="255" t="str">
        <f t="shared" si="12"/>
        <v>TUBLS30</v>
      </c>
      <c r="AF59" s="256" t="str">
        <f t="shared" si="13"/>
        <v>TB300405</v>
      </c>
      <c r="AG59" s="257">
        <f t="shared" si="14"/>
        <v>18.735300000000002</v>
      </c>
      <c r="AH59" s="258">
        <f t="shared" si="15"/>
        <v>42</v>
      </c>
      <c r="AI59" s="259">
        <f t="shared" si="16"/>
        <v>786.88260000000014</v>
      </c>
      <c r="AJ59" s="238" t="str">
        <f t="shared" si="17"/>
        <v>BCU2D</v>
      </c>
      <c r="AK59" s="239" t="str">
        <f t="shared" si="18"/>
        <v>AT2D0220</v>
      </c>
      <c r="AL59" s="240">
        <f t="shared" si="19"/>
        <v>4.4056010731052995</v>
      </c>
      <c r="AM59" s="241">
        <f t="shared" si="20"/>
        <v>135.54545454545453</v>
      </c>
      <c r="AN59" s="242">
        <f>IF(M59="TR",VLOOKUP(Z59,[1]don!$B$2:$M$30,9,FALSE)*((Q59-20)*VLOOKUP(Z59,[1]don!$B$2:$M$30,6,FALSE))*(INT((R59-20-VLOOKUP(Z59,[1]don!$B$2:$M$30,5,FALSE))/N59)+2),VLOOKUP(Z59,[1]don!$B$2:$M$30,9,FALSE)*R59*(INT((Q59-20)/3)+1))</f>
        <v>597.15920000000006</v>
      </c>
      <c r="AO59" s="243" t="str">
        <f t="shared" si="21"/>
        <v>CL2P0220C054</v>
      </c>
      <c r="AP59" s="244">
        <f t="shared" si="22"/>
        <v>136.75200000000001</v>
      </c>
      <c r="AQ59" s="245" t="str">
        <f t="shared" si="23"/>
        <v>CL2P0220C054</v>
      </c>
      <c r="AR59" s="244">
        <f t="shared" si="24"/>
        <v>136.75200000000001</v>
      </c>
      <c r="AS59" s="244" t="str">
        <f t="shared" si="25"/>
        <v>BNLC06</v>
      </c>
      <c r="AT59" s="246">
        <f t="shared" si="26"/>
        <v>273.50400000000002</v>
      </c>
      <c r="AU59" s="247" t="str">
        <f t="shared" si="27"/>
        <v>2D</v>
      </c>
      <c r="AV59" s="248" t="s">
        <v>1346</v>
      </c>
      <c r="AW59" s="249" t="str">
        <f t="shared" si="28"/>
        <v>FJ2D0390</v>
      </c>
      <c r="AX59" s="247">
        <f t="shared" si="29"/>
        <v>123.63</v>
      </c>
      <c r="AY59" s="249">
        <f t="shared" si="30"/>
        <v>247.26</v>
      </c>
      <c r="AZ59" s="249" t="str">
        <f t="shared" si="31"/>
        <v>-</v>
      </c>
      <c r="BA59" s="247" t="str">
        <f t="shared" si="32"/>
        <v>-</v>
      </c>
      <c r="BB59" s="247"/>
      <c r="BC59" s="250">
        <f t="shared" si="33"/>
        <v>247.26</v>
      </c>
    </row>
    <row r="60" spans="1:55" ht="18" customHeight="1" x14ac:dyDescent="0.3">
      <c r="A60" s="1" t="str">
        <f>"\\B-tech3\soneras\RAD\RAD 2023\"&amp;B60</f>
        <v>\\B-tech3\soneras\RAD\RAD 2023\B109</v>
      </c>
      <c r="B60" s="19" t="s">
        <v>526</v>
      </c>
      <c r="C60" s="158" t="s">
        <v>587</v>
      </c>
      <c r="D60" s="24" t="s">
        <v>521</v>
      </c>
      <c r="E60" s="23" t="str">
        <f t="shared" si="6"/>
        <v>B109</v>
      </c>
      <c r="F60" s="14">
        <v>45318</v>
      </c>
      <c r="G60" s="19">
        <v>3</v>
      </c>
      <c r="H60" s="15" t="s">
        <v>28</v>
      </c>
      <c r="I60" s="19" t="s">
        <v>793</v>
      </c>
      <c r="J60" s="5" t="s">
        <v>1019</v>
      </c>
      <c r="K60" s="16" t="s">
        <v>1018</v>
      </c>
      <c r="L60" s="19"/>
      <c r="M60" s="3" t="s">
        <v>32</v>
      </c>
      <c r="N60" s="6">
        <v>10</v>
      </c>
      <c r="O60" s="3">
        <v>4</v>
      </c>
      <c r="P60" s="3"/>
      <c r="Q60" s="6">
        <v>620</v>
      </c>
      <c r="R60" s="6">
        <v>550</v>
      </c>
      <c r="S60" s="6">
        <v>550</v>
      </c>
      <c r="T60" s="6">
        <v>105</v>
      </c>
      <c r="U60" s="6">
        <v>550</v>
      </c>
      <c r="V60" s="6">
        <v>105</v>
      </c>
      <c r="W60" s="5" t="s">
        <v>33</v>
      </c>
      <c r="X60" s="18"/>
      <c r="Y60" s="6" t="s">
        <v>38</v>
      </c>
      <c r="Z60" s="235" t="str">
        <f t="shared" si="7"/>
        <v>410AD</v>
      </c>
      <c r="AA60" s="236" t="str">
        <f t="shared" si="8"/>
        <v>RAB109024-10 E7</v>
      </c>
      <c r="AB60" s="237" t="str">
        <f t="shared" si="9"/>
        <v>RA 0620X0550 4D7 10 0550X105 PC SDMO  110KVA</v>
      </c>
      <c r="AC60" s="236" t="str">
        <f t="shared" si="10"/>
        <v>FXB109024-10 E7</v>
      </c>
      <c r="AD60" s="237" t="str">
        <f t="shared" si="11"/>
        <v>FX 0620X0550 4D7 10 0550X105 PC SDMO  110KVA</v>
      </c>
      <c r="AE60" s="255" t="str">
        <f t="shared" si="12"/>
        <v>TUBLS015</v>
      </c>
      <c r="AF60" s="256" t="str">
        <f t="shared" si="13"/>
        <v>TB150635</v>
      </c>
      <c r="AG60" s="257">
        <f t="shared" si="14"/>
        <v>29.375100000000003</v>
      </c>
      <c r="AH60" s="258">
        <f t="shared" si="15"/>
        <v>216</v>
      </c>
      <c r="AI60" s="259">
        <f t="shared" si="16"/>
        <v>6345.0216000000009</v>
      </c>
      <c r="AJ60" s="238" t="str">
        <f t="shared" si="17"/>
        <v>BCU4D</v>
      </c>
      <c r="AK60" s="239" t="str">
        <f t="shared" si="18"/>
        <v>AT4D0550</v>
      </c>
      <c r="AL60" s="240">
        <f t="shared" si="19"/>
        <v>25.450801742015766</v>
      </c>
      <c r="AM60" s="241">
        <f t="shared" si="20"/>
        <v>219.18181818181819</v>
      </c>
      <c r="AN60" s="242">
        <f>IF(M60="TR",VLOOKUP(Z60,[1]don!$B$2:$M$30,9,FALSE)*((Q60-20)*VLOOKUP(Z60,[1]don!$B$2:$M$30,6,FALSE))*(INT((R60-20-VLOOKUP(Z60,[1]don!$B$2:$M$30,5,FALSE))/N60)+2),VLOOKUP(Z60,[1]don!$B$2:$M$30,9,FALSE)*R60*(INT((Q60-20)/3)+1))</f>
        <v>5578.353000000001</v>
      </c>
      <c r="AO60" s="243" t="str">
        <f t="shared" si="21"/>
        <v>CL4P0550C105</v>
      </c>
      <c r="AP60" s="244">
        <f t="shared" si="22"/>
        <v>548.625</v>
      </c>
      <c r="AQ60" s="245" t="str">
        <f t="shared" si="23"/>
        <v>CL4P0550C105</v>
      </c>
      <c r="AR60" s="244">
        <f t="shared" si="24"/>
        <v>548.625</v>
      </c>
      <c r="AS60" s="244" t="str">
        <f t="shared" si="25"/>
        <v>BNLC06</v>
      </c>
      <c r="AT60" s="246">
        <f t="shared" si="26"/>
        <v>1097.25</v>
      </c>
      <c r="AU60" s="247" t="str">
        <f t="shared" si="27"/>
        <v>4D</v>
      </c>
      <c r="AV60" s="248" t="s">
        <v>1346</v>
      </c>
      <c r="AW60" s="249" t="str">
        <f t="shared" si="28"/>
        <v>FJ4D0620</v>
      </c>
      <c r="AX60" s="247">
        <f t="shared" si="29"/>
        <v>328.6</v>
      </c>
      <c r="AY60" s="249">
        <f t="shared" si="30"/>
        <v>657.2</v>
      </c>
      <c r="AZ60" s="249" t="str">
        <f t="shared" si="31"/>
        <v>-</v>
      </c>
      <c r="BA60" s="247" t="str">
        <f t="shared" si="32"/>
        <v>-</v>
      </c>
      <c r="BB60" s="247"/>
      <c r="BC60" s="250">
        <f t="shared" si="33"/>
        <v>657.2</v>
      </c>
    </row>
    <row r="61" spans="1:55" ht="18" customHeight="1" x14ac:dyDescent="0.3">
      <c r="A61" s="1" t="str">
        <f t="shared" si="54"/>
        <v>\\B-tech3\soneras\RAD\RAD 2024\C043</v>
      </c>
      <c r="B61" s="19" t="s">
        <v>533</v>
      </c>
      <c r="C61" s="158" t="s">
        <v>588</v>
      </c>
      <c r="D61" s="24" t="s">
        <v>522</v>
      </c>
      <c r="E61" s="23" t="str">
        <f t="shared" si="6"/>
        <v>C043</v>
      </c>
      <c r="F61" s="14">
        <v>45318</v>
      </c>
      <c r="H61" s="15"/>
      <c r="I61" s="19" t="s">
        <v>529</v>
      </c>
      <c r="K61" s="16" t="s">
        <v>528</v>
      </c>
      <c r="L61" s="19"/>
      <c r="M61" s="3"/>
      <c r="N61" s="6"/>
      <c r="O61" s="6"/>
      <c r="P61" s="13"/>
      <c r="U61" s="147"/>
      <c r="W61" s="5"/>
      <c r="X61" s="18"/>
      <c r="Y61" s="6"/>
      <c r="Z61" s="235" t="str">
        <f t="shared" si="7"/>
        <v/>
      </c>
      <c r="AA61" s="236" t="str">
        <f t="shared" si="8"/>
        <v xml:space="preserve">C0430- </v>
      </c>
      <c r="AB61" s="237" t="str">
        <f t="shared" si="9"/>
        <v xml:space="preserve"> 0X0 M  0X0 C  COUP CNC</v>
      </c>
      <c r="AC61" s="236" t="str">
        <f t="shared" si="10"/>
        <v xml:space="preserve">FXC0430- </v>
      </c>
      <c r="AD61" s="237" t="str">
        <f t="shared" si="11"/>
        <v>FX 0X0 M  0X0 C  COUP CNC</v>
      </c>
      <c r="AE61" s="255" t="b">
        <f t="shared" si="12"/>
        <v>0</v>
      </c>
      <c r="AF61" s="256" t="str">
        <f t="shared" si="13"/>
        <v>TB015</v>
      </c>
      <c r="AG61" s="257">
        <f t="shared" si="14"/>
        <v>0.69390000000000007</v>
      </c>
      <c r="AH61" s="258">
        <f t="shared" si="15"/>
        <v>0</v>
      </c>
      <c r="AI61" s="259">
        <f t="shared" si="16"/>
        <v>0</v>
      </c>
      <c r="AJ61" s="238" t="str">
        <f t="shared" si="17"/>
        <v>BCU</v>
      </c>
      <c r="AK61" s="239" t="str">
        <f t="shared" si="18"/>
        <v>AT0</v>
      </c>
      <c r="AL61" s="240" t="e">
        <f t="shared" si="19"/>
        <v>#N/A</v>
      </c>
      <c r="AM61" s="241">
        <f t="shared" si="20"/>
        <v>0</v>
      </c>
      <c r="AN61" s="242" t="e">
        <f>IF(M61="TR",VLOOKUP(Z61,[1]don!$B$2:$M$30,9,FALSE)*((Q61-20)*VLOOKUP(Z61,[1]don!$B$2:$M$30,6,FALSE))*(INT((R61-20-VLOOKUP(Z61,[1]don!$B$2:$M$30,5,FALSE))/N61)+2),VLOOKUP(Z61,[1]don!$B$2:$M$30,9,FALSE)*R61*(INT((Q61-20)/3)+1))</f>
        <v>#N/A</v>
      </c>
      <c r="AO61" s="243" t="str">
        <f t="shared" si="21"/>
        <v>CL0C0</v>
      </c>
      <c r="AP61" s="244" t="b">
        <f t="shared" si="22"/>
        <v>0</v>
      </c>
      <c r="AQ61" s="245" t="str">
        <f t="shared" si="23"/>
        <v>CL0C0</v>
      </c>
      <c r="AR61" s="244">
        <f t="shared" si="24"/>
        <v>0</v>
      </c>
      <c r="AS61" s="244" t="b">
        <f t="shared" si="25"/>
        <v>0</v>
      </c>
      <c r="AT61" s="246">
        <f t="shared" si="26"/>
        <v>0</v>
      </c>
      <c r="AU61" s="247" t="str">
        <f t="shared" si="27"/>
        <v/>
      </c>
      <c r="AV61" s="248" t="s">
        <v>1346</v>
      </c>
      <c r="AW61" s="249" t="str">
        <f t="shared" si="28"/>
        <v>FJ0</v>
      </c>
      <c r="AX61" s="247" t="e">
        <f t="shared" si="29"/>
        <v>#VALUE!</v>
      </c>
      <c r="AY61" s="249" t="e">
        <f t="shared" si="30"/>
        <v>#VALUE!</v>
      </c>
      <c r="AZ61" s="249" t="str">
        <f t="shared" si="31"/>
        <v>-</v>
      </c>
      <c r="BA61" s="247" t="str">
        <f t="shared" si="32"/>
        <v>-</v>
      </c>
      <c r="BB61" s="247"/>
      <c r="BC61" s="250" t="e">
        <f t="shared" si="33"/>
        <v>#VALUE!</v>
      </c>
    </row>
    <row r="62" spans="1:55" ht="18" customHeight="1" x14ac:dyDescent="0.3">
      <c r="A62" s="1" t="str">
        <f t="shared" si="54"/>
        <v>\\B-tech3\soneras\RAD\RAD 2024\C044</v>
      </c>
      <c r="B62" s="19" t="s">
        <v>534</v>
      </c>
      <c r="C62" s="158" t="s">
        <v>589</v>
      </c>
      <c r="D62" s="24" t="s">
        <v>523</v>
      </c>
      <c r="E62" s="23" t="str">
        <f t="shared" si="6"/>
        <v>C044</v>
      </c>
      <c r="F62" s="14">
        <v>45318</v>
      </c>
      <c r="G62" s="19">
        <v>5</v>
      </c>
      <c r="H62" s="15" t="s">
        <v>35</v>
      </c>
      <c r="I62" s="16" t="s">
        <v>399</v>
      </c>
      <c r="L62" s="162"/>
      <c r="M62" s="3" t="s">
        <v>32</v>
      </c>
      <c r="N62" s="6">
        <v>10</v>
      </c>
      <c r="O62" s="6">
        <v>2</v>
      </c>
      <c r="P62" s="13"/>
      <c r="Q62" s="16">
        <v>430</v>
      </c>
      <c r="R62" s="16">
        <v>600</v>
      </c>
      <c r="S62" s="16">
        <v>620</v>
      </c>
      <c r="T62" s="16">
        <v>60</v>
      </c>
      <c r="U62" s="16">
        <v>620</v>
      </c>
      <c r="V62" s="16">
        <v>60</v>
      </c>
      <c r="W62" s="5" t="s">
        <v>33</v>
      </c>
      <c r="X62" s="18"/>
      <c r="Y62" s="6" t="s">
        <v>34</v>
      </c>
      <c r="Z62" s="235" t="str">
        <f t="shared" si="7"/>
        <v>210AD</v>
      </c>
      <c r="AA62" s="236" t="str">
        <f t="shared" si="8"/>
        <v xml:space="preserve">FEC044022-10 </v>
      </c>
      <c r="AB62" s="237" t="str">
        <f t="shared" si="9"/>
        <v xml:space="preserve">FE 0430X0600 2DM 10 0620X060 PC  </v>
      </c>
      <c r="AC62" s="236" t="str">
        <f t="shared" si="10"/>
        <v xml:space="preserve">FXC044022-10 </v>
      </c>
      <c r="AD62" s="237" t="str">
        <f t="shared" si="11"/>
        <v xml:space="preserve">FX 0430X0600 2DM 10 0620X060 PC  </v>
      </c>
      <c r="AE62" s="255" t="str">
        <f t="shared" si="12"/>
        <v>BNLT33</v>
      </c>
      <c r="AF62" s="256" t="str">
        <f t="shared" si="13"/>
        <v>TB330445</v>
      </c>
      <c r="AG62" s="257">
        <f t="shared" si="14"/>
        <v>14.98315</v>
      </c>
      <c r="AH62" s="258">
        <f t="shared" si="15"/>
        <v>118</v>
      </c>
      <c r="AI62" s="259">
        <f t="shared" si="16"/>
        <v>1768.0117</v>
      </c>
      <c r="AJ62" s="238" t="str">
        <f t="shared" si="17"/>
        <v>BCU2D</v>
      </c>
      <c r="AK62" s="239" t="str">
        <f t="shared" si="18"/>
        <v>AT2D0600</v>
      </c>
      <c r="AL62" s="240">
        <f t="shared" si="19"/>
        <v>11.988454270139309</v>
      </c>
      <c r="AM62" s="241">
        <f t="shared" si="20"/>
        <v>150.09090909090909</v>
      </c>
      <c r="AN62" s="242">
        <f>IF(M62="TR",VLOOKUP(Z62,[1]don!$B$2:$M$30,9,FALSE)*((Q62-20)*VLOOKUP(Z62,[1]don!$B$2:$M$30,6,FALSE))*(INT((R62-20-VLOOKUP(Z62,[1]don!$B$2:$M$30,5,FALSE))/N62)+2),VLOOKUP(Z62,[1]don!$B$2:$M$30,9,FALSE)*R62*(INT((Q62-20)/3)+1))</f>
        <v>1799.3579999999999</v>
      </c>
      <c r="AO62" s="243" t="str">
        <f t="shared" si="21"/>
        <v>CL2P0620C060</v>
      </c>
      <c r="AP62" s="244">
        <f t="shared" si="22"/>
        <v>394.24</v>
      </c>
      <c r="AQ62" s="245" t="str">
        <f t="shared" si="23"/>
        <v>CL2P0620C060</v>
      </c>
      <c r="AR62" s="244">
        <f t="shared" si="24"/>
        <v>394.24</v>
      </c>
      <c r="AS62" s="244" t="str">
        <f t="shared" si="25"/>
        <v>BNLC06</v>
      </c>
      <c r="AT62" s="246">
        <f t="shared" si="26"/>
        <v>788.48</v>
      </c>
      <c r="AU62" s="247" t="str">
        <f t="shared" si="27"/>
        <v>2D</v>
      </c>
      <c r="AV62" s="248" t="s">
        <v>1346</v>
      </c>
      <c r="AW62" s="249" t="str">
        <f t="shared" si="28"/>
        <v>FJ2D0430</v>
      </c>
      <c r="AX62" s="247">
        <f t="shared" si="29"/>
        <v>136.31</v>
      </c>
      <c r="AY62" s="249">
        <f t="shared" si="30"/>
        <v>272.62</v>
      </c>
      <c r="AZ62" s="249" t="str">
        <f t="shared" si="31"/>
        <v>-</v>
      </c>
      <c r="BA62" s="247" t="str">
        <f t="shared" si="32"/>
        <v>-</v>
      </c>
      <c r="BB62" s="247"/>
      <c r="BC62" s="250">
        <f t="shared" si="33"/>
        <v>272.62</v>
      </c>
    </row>
    <row r="63" spans="1:55" ht="18" customHeight="1" x14ac:dyDescent="0.3">
      <c r="A63" s="1" t="str">
        <f t="shared" si="54"/>
        <v>\\B-tech3\soneras\RAD\RAD 2024\C045</v>
      </c>
      <c r="B63" s="19" t="s">
        <v>535</v>
      </c>
      <c r="C63" s="158" t="s">
        <v>590</v>
      </c>
      <c r="D63" s="24" t="s">
        <v>524</v>
      </c>
      <c r="E63" s="23" t="str">
        <f t="shared" si="6"/>
        <v>C045</v>
      </c>
      <c r="F63" s="14">
        <v>45318</v>
      </c>
      <c r="G63" s="19">
        <v>1</v>
      </c>
      <c r="H63" s="15" t="s">
        <v>28</v>
      </c>
      <c r="I63" s="16" t="s">
        <v>536</v>
      </c>
      <c r="J63" s="5" t="s">
        <v>530</v>
      </c>
      <c r="K63" s="16" t="s">
        <v>531</v>
      </c>
      <c r="L63" s="19"/>
      <c r="M63" s="146" t="s">
        <v>77</v>
      </c>
      <c r="N63" s="6">
        <v>10</v>
      </c>
      <c r="O63" s="6">
        <v>4</v>
      </c>
      <c r="P63" s="13"/>
      <c r="Q63" s="16">
        <v>420</v>
      </c>
      <c r="R63" s="16">
        <v>420</v>
      </c>
      <c r="S63" s="16">
        <v>425</v>
      </c>
      <c r="T63" s="16">
        <v>85</v>
      </c>
      <c r="U63" s="16">
        <v>425</v>
      </c>
      <c r="V63" s="16">
        <v>85</v>
      </c>
      <c r="W63" s="5" t="s">
        <v>33</v>
      </c>
      <c r="X63" s="18"/>
      <c r="Y63" s="6" t="s">
        <v>38</v>
      </c>
      <c r="Z63" s="235" t="str">
        <f t="shared" si="7"/>
        <v>410AD</v>
      </c>
      <c r="AA63" s="236" t="str">
        <f t="shared" si="8"/>
        <v>RAC045034-10 E7</v>
      </c>
      <c r="AB63" s="237" t="str">
        <f t="shared" si="9"/>
        <v>RA 0420X0420 4D7 10 0425X085 PC FAMAG D60</v>
      </c>
      <c r="AC63" s="236" t="str">
        <f t="shared" si="10"/>
        <v>FXC045034-10 E7</v>
      </c>
      <c r="AD63" s="237" t="str">
        <f t="shared" si="11"/>
        <v>FX 0420X0420 4D7 10 0425X085 PC FAMAG D60</v>
      </c>
      <c r="AE63" s="255" t="str">
        <f t="shared" si="12"/>
        <v>TUBLS015</v>
      </c>
      <c r="AF63" s="256" t="str">
        <f t="shared" si="13"/>
        <v>TB150435</v>
      </c>
      <c r="AG63" s="257">
        <f t="shared" si="14"/>
        <v>20.123100000000001</v>
      </c>
      <c r="AH63" s="258">
        <f t="shared" si="15"/>
        <v>164</v>
      </c>
      <c r="AI63" s="259">
        <f t="shared" si="16"/>
        <v>3300.1884</v>
      </c>
      <c r="AJ63" s="238" t="str">
        <f t="shared" si="17"/>
        <v>BCU4D</v>
      </c>
      <c r="AK63" s="239" t="str">
        <f t="shared" si="18"/>
        <v>AT4D0420</v>
      </c>
      <c r="AL63" s="240">
        <f t="shared" si="19"/>
        <v>38.781845810055863</v>
      </c>
      <c r="AM63" s="241">
        <f t="shared" si="20"/>
        <v>73.227272727272734</v>
      </c>
      <c r="AN63" s="242">
        <f>IF(M63="TR",VLOOKUP(Z63,[1]don!$B$2:$M$30,9,FALSE)*((Q63-20)*VLOOKUP(Z63,[1]don!$B$2:$M$30,6,FALSE))*(INT((R63-20-VLOOKUP(Z63,[1]don!$B$2:$M$30,5,FALSE))/N63)+2),VLOOKUP(Z63,[1]don!$B$2:$M$30,9,FALSE)*R63*(INT((Q63-20)/3)+1))</f>
        <v>2839.8888000000002</v>
      </c>
      <c r="AO63" s="243" t="str">
        <f t="shared" si="21"/>
        <v>CL4P0425C085</v>
      </c>
      <c r="AP63" s="244">
        <f t="shared" si="22"/>
        <v>359.78250000000003</v>
      </c>
      <c r="AQ63" s="245" t="str">
        <f t="shared" si="23"/>
        <v>CL4P0425C085</v>
      </c>
      <c r="AR63" s="244">
        <f t="shared" si="24"/>
        <v>359.78250000000003</v>
      </c>
      <c r="AS63" s="244" t="str">
        <f t="shared" si="25"/>
        <v>BNLC06</v>
      </c>
      <c r="AT63" s="246">
        <f t="shared" si="26"/>
        <v>719.56500000000005</v>
      </c>
      <c r="AU63" s="247" t="str">
        <f t="shared" si="27"/>
        <v>4D</v>
      </c>
      <c r="AV63" s="248" t="s">
        <v>1346</v>
      </c>
      <c r="AW63" s="249" t="str">
        <f t="shared" si="28"/>
        <v>FJ4D0420</v>
      </c>
      <c r="AX63" s="247">
        <f t="shared" si="29"/>
        <v>222.60000000000002</v>
      </c>
      <c r="AY63" s="249">
        <f t="shared" si="30"/>
        <v>445.20000000000005</v>
      </c>
      <c r="AZ63" s="249" t="str">
        <f t="shared" si="31"/>
        <v>-</v>
      </c>
      <c r="BA63" s="247" t="str">
        <f t="shared" si="32"/>
        <v>-</v>
      </c>
      <c r="BB63" s="247"/>
      <c r="BC63" s="250">
        <f t="shared" si="33"/>
        <v>445.20000000000005</v>
      </c>
    </row>
    <row r="64" spans="1:55" ht="18" customHeight="1" x14ac:dyDescent="0.3">
      <c r="A64" s="1" t="str">
        <f>"\\B-tech3\soneras\RAD\RAD 2023\"&amp;B64</f>
        <v>\\B-tech3\soneras\RAD\RAD 2023\B475</v>
      </c>
      <c r="B64" s="19" t="s">
        <v>541</v>
      </c>
      <c r="C64" s="158" t="s">
        <v>591</v>
      </c>
      <c r="D64" s="24" t="s">
        <v>542</v>
      </c>
      <c r="E64" s="23" t="str">
        <f t="shared" si="6"/>
        <v>B475</v>
      </c>
      <c r="F64" s="14">
        <v>45319</v>
      </c>
      <c r="G64" s="19">
        <v>4</v>
      </c>
      <c r="H64" s="15" t="s">
        <v>28</v>
      </c>
      <c r="I64" s="19" t="s">
        <v>481</v>
      </c>
      <c r="J64" s="5" t="s">
        <v>497</v>
      </c>
      <c r="K64" s="16" t="s">
        <v>538</v>
      </c>
      <c r="L64" s="19"/>
      <c r="M64" s="6" t="s">
        <v>32</v>
      </c>
      <c r="N64" s="6">
        <v>10</v>
      </c>
      <c r="O64" s="6">
        <v>6</v>
      </c>
      <c r="P64" s="181"/>
      <c r="Q64" s="6">
        <v>1130</v>
      </c>
      <c r="R64" s="6">
        <v>350</v>
      </c>
      <c r="S64" s="6">
        <v>360</v>
      </c>
      <c r="T64" s="6">
        <v>145</v>
      </c>
      <c r="U64" s="6">
        <v>360</v>
      </c>
      <c r="V64" s="6">
        <v>145</v>
      </c>
      <c r="W64" s="5" t="s">
        <v>33</v>
      </c>
      <c r="X64" s="18"/>
      <c r="Y64" s="6" t="s">
        <v>38</v>
      </c>
      <c r="Z64" s="235" t="str">
        <f t="shared" si="7"/>
        <v>610AD</v>
      </c>
      <c r="AA64" s="236" t="str">
        <f t="shared" si="8"/>
        <v>RAB475026-10 E7</v>
      </c>
      <c r="AB64" s="237" t="str">
        <f t="shared" si="9"/>
        <v>RA 1130X0350 6D7 10 0360X145 PC KOMATSU D155-A5</v>
      </c>
      <c r="AC64" s="236" t="str">
        <f t="shared" si="10"/>
        <v>FXB475026-10 E7</v>
      </c>
      <c r="AD64" s="237" t="str">
        <f t="shared" si="11"/>
        <v>FX 1130X0350 6D7 10 0360X145 PC KOMATSU D155-A5</v>
      </c>
      <c r="AE64" s="255" t="str">
        <f t="shared" si="12"/>
        <v>TUBLS015</v>
      </c>
      <c r="AF64" s="256" t="str">
        <f t="shared" si="13"/>
        <v>TB151145</v>
      </c>
      <c r="AG64" s="257">
        <f t="shared" si="14"/>
        <v>52.967700000000001</v>
      </c>
      <c r="AH64" s="258">
        <f t="shared" si="15"/>
        <v>204</v>
      </c>
      <c r="AI64" s="259">
        <f t="shared" si="16"/>
        <v>10805.4108</v>
      </c>
      <c r="AJ64" s="238" t="str">
        <f t="shared" si="17"/>
        <v>BCU6D</v>
      </c>
      <c r="AK64" s="239" t="str">
        <f t="shared" si="18"/>
        <v>AT6D0350</v>
      </c>
      <c r="AL64" s="240">
        <f t="shared" si="19"/>
        <v>26.962472927432035</v>
      </c>
      <c r="AM64" s="241">
        <f t="shared" si="20"/>
        <v>404.63636363636363</v>
      </c>
      <c r="AN64" s="242">
        <f>IF(M64="TR",VLOOKUP(Z64,[1]don!$B$2:$M$30,9,FALSE)*((Q64-20)*VLOOKUP(Z64,[1]don!$B$2:$M$30,6,FALSE))*(INT((R64-20-VLOOKUP(Z64,[1]don!$B$2:$M$30,5,FALSE))/N64)+2),VLOOKUP(Z64,[1]don!$B$2:$M$30,9,FALSE)*R64*(INT((Q64-20)/3)+1))</f>
        <v>10909.996999999999</v>
      </c>
      <c r="AO64" s="243" t="str">
        <f t="shared" si="21"/>
        <v>CL6P0360C145</v>
      </c>
      <c r="AP64" s="244">
        <f t="shared" si="22"/>
        <v>482.79</v>
      </c>
      <c r="AQ64" s="245" t="str">
        <f t="shared" si="23"/>
        <v>CL6P0360C145</v>
      </c>
      <c r="AR64" s="244">
        <f t="shared" si="24"/>
        <v>482.79</v>
      </c>
      <c r="AS64" s="244" t="str">
        <f t="shared" si="25"/>
        <v>BNLC06</v>
      </c>
      <c r="AT64" s="246">
        <f t="shared" si="26"/>
        <v>965.58</v>
      </c>
      <c r="AU64" s="247" t="str">
        <f t="shared" si="27"/>
        <v>6D</v>
      </c>
      <c r="AV64" s="248" t="s">
        <v>1346</v>
      </c>
      <c r="AW64" s="249" t="str">
        <f t="shared" si="28"/>
        <v>FJ6D1130</v>
      </c>
      <c r="AX64" s="247">
        <f t="shared" si="29"/>
        <v>811.33999999999992</v>
      </c>
      <c r="AY64" s="249">
        <f t="shared" si="30"/>
        <v>1622.6799999999998</v>
      </c>
      <c r="AZ64" s="249" t="str">
        <f t="shared" si="31"/>
        <v>-</v>
      </c>
      <c r="BA64" s="247" t="str">
        <f t="shared" si="32"/>
        <v>-</v>
      </c>
      <c r="BB64" s="247"/>
      <c r="BC64" s="250">
        <f t="shared" si="33"/>
        <v>1622.6799999999998</v>
      </c>
    </row>
    <row r="65" spans="1:55" s="172" customFormat="1" ht="18" customHeight="1" x14ac:dyDescent="0.3">
      <c r="A65" s="163" t="str">
        <f t="shared" si="54"/>
        <v>\\B-tech3\soneras\RAD\RAD 2024\C046</v>
      </c>
      <c r="B65" s="164" t="s">
        <v>545</v>
      </c>
      <c r="C65" s="165" t="s">
        <v>592</v>
      </c>
      <c r="D65" s="166" t="s">
        <v>543</v>
      </c>
      <c r="E65" s="167" t="str">
        <f t="shared" si="6"/>
        <v>C046</v>
      </c>
      <c r="F65" s="168">
        <v>45319</v>
      </c>
      <c r="G65" s="164">
        <v>1</v>
      </c>
      <c r="H65" s="169" t="s">
        <v>28</v>
      </c>
      <c r="I65" s="164" t="s">
        <v>537</v>
      </c>
      <c r="J65" s="170"/>
      <c r="K65" s="171" t="s">
        <v>539</v>
      </c>
      <c r="L65" s="164"/>
      <c r="M65" s="199" t="s">
        <v>32</v>
      </c>
      <c r="N65" s="17">
        <v>10</v>
      </c>
      <c r="O65" s="17">
        <v>3</v>
      </c>
      <c r="P65" s="200"/>
      <c r="Q65" s="201">
        <v>900</v>
      </c>
      <c r="R65" s="201">
        <v>730</v>
      </c>
      <c r="S65" s="201">
        <v>755</v>
      </c>
      <c r="T65" s="201">
        <v>80</v>
      </c>
      <c r="U65" s="201">
        <v>755</v>
      </c>
      <c r="V65" s="201">
        <v>80</v>
      </c>
      <c r="W65" s="18" t="s">
        <v>33</v>
      </c>
      <c r="X65" s="18"/>
      <c r="Y65" s="179" t="s">
        <v>38</v>
      </c>
      <c r="Z65" s="235" t="str">
        <f t="shared" si="7"/>
        <v>310AD</v>
      </c>
      <c r="AA65" s="236" t="str">
        <f t="shared" si="8"/>
        <v>RAC046023-10 E7</v>
      </c>
      <c r="AB65" s="237" t="str">
        <f t="shared" si="9"/>
        <v>RA 0900X0730 3D7 10 0755X080 PC  200KVA</v>
      </c>
      <c r="AC65" s="236" t="str">
        <f t="shared" si="10"/>
        <v>FXC046023-10 E7</v>
      </c>
      <c r="AD65" s="237" t="str">
        <f t="shared" si="11"/>
        <v>FX 0900X0730 3D7 10 0755X080 PC  200KVA</v>
      </c>
      <c r="AE65" s="255" t="str">
        <f t="shared" si="12"/>
        <v>TUBLS015</v>
      </c>
      <c r="AF65" s="256" t="str">
        <f t="shared" si="13"/>
        <v>TB150915</v>
      </c>
      <c r="AG65" s="257">
        <f t="shared" si="14"/>
        <v>42.3279</v>
      </c>
      <c r="AH65" s="258">
        <f t="shared" si="15"/>
        <v>216</v>
      </c>
      <c r="AI65" s="259">
        <f t="shared" si="16"/>
        <v>9142.8263999999999</v>
      </c>
      <c r="AJ65" s="238" t="str">
        <f t="shared" si="17"/>
        <v>BCU3D</v>
      </c>
      <c r="AK65" s="239" t="str">
        <f t="shared" si="18"/>
        <v>AT3D0730</v>
      </c>
      <c r="AL65" s="240">
        <f t="shared" si="19"/>
        <v>21.776241121495325</v>
      </c>
      <c r="AM65" s="241">
        <f t="shared" si="20"/>
        <v>321</v>
      </c>
      <c r="AN65" s="242">
        <f>IF(M65="TR",VLOOKUP(Z65,[1]don!$B$2:$M$30,9,FALSE)*((Q65-20)*VLOOKUP(Z65,[1]don!$B$2:$M$30,6,FALSE))*(INT((R65-20-VLOOKUP(Z65,[1]don!$B$2:$M$30,5,FALSE))/N65)+2),VLOOKUP(Z65,[1]don!$B$2:$M$30,9,FALSE)*R65*(INT((Q65-20)/3)+1))</f>
        <v>6990.1733999999997</v>
      </c>
      <c r="AO65" s="243" t="str">
        <f t="shared" si="21"/>
        <v>CL3P0755C080</v>
      </c>
      <c r="AP65" s="244">
        <f t="shared" si="22"/>
        <v>596.75</v>
      </c>
      <c r="AQ65" s="245" t="str">
        <f t="shared" si="23"/>
        <v>CL3P0755C080</v>
      </c>
      <c r="AR65" s="244">
        <f t="shared" si="24"/>
        <v>596.75</v>
      </c>
      <c r="AS65" s="244" t="str">
        <f t="shared" si="25"/>
        <v>BNLC06</v>
      </c>
      <c r="AT65" s="246">
        <f t="shared" si="26"/>
        <v>1193.5</v>
      </c>
      <c r="AU65" s="247" t="str">
        <f t="shared" si="27"/>
        <v>3D</v>
      </c>
      <c r="AV65" s="248" t="s">
        <v>1346</v>
      </c>
      <c r="AW65" s="249" t="str">
        <f t="shared" si="28"/>
        <v>FJ3D0900</v>
      </c>
      <c r="AX65" s="247">
        <f t="shared" si="29"/>
        <v>378.9</v>
      </c>
      <c r="AY65" s="249">
        <f t="shared" si="30"/>
        <v>757.8</v>
      </c>
      <c r="AZ65" s="249" t="str">
        <f t="shared" si="31"/>
        <v>-</v>
      </c>
      <c r="BA65" s="247" t="str">
        <f t="shared" si="32"/>
        <v>-</v>
      </c>
      <c r="BB65" s="247"/>
      <c r="BC65" s="250">
        <f t="shared" si="33"/>
        <v>757.8</v>
      </c>
    </row>
    <row r="66" spans="1:55" ht="18" customHeight="1" x14ac:dyDescent="0.3">
      <c r="A66" s="1" t="str">
        <f>"\\B-tech3\soneras\RAD\RAD 2023\"&amp;B66</f>
        <v>\\B-tech3\soneras\RAD\RAD 2023\B155</v>
      </c>
      <c r="B66" s="19" t="s">
        <v>550</v>
      </c>
      <c r="C66" s="158" t="s">
        <v>593</v>
      </c>
      <c r="D66" s="24" t="s">
        <v>544</v>
      </c>
      <c r="E66" s="23" t="str">
        <f t="shared" si="6"/>
        <v>B155</v>
      </c>
      <c r="F66" s="14">
        <v>45319</v>
      </c>
      <c r="G66" s="19">
        <v>2</v>
      </c>
      <c r="H66" s="15" t="s">
        <v>28</v>
      </c>
      <c r="I66" s="19" t="s">
        <v>537</v>
      </c>
      <c r="J66" s="5" t="s">
        <v>551</v>
      </c>
      <c r="K66" s="16" t="s">
        <v>540</v>
      </c>
      <c r="L66" s="19"/>
      <c r="M66" s="6" t="s">
        <v>32</v>
      </c>
      <c r="N66" s="6">
        <v>10</v>
      </c>
      <c r="O66" s="6">
        <v>3</v>
      </c>
      <c r="P66" s="6"/>
      <c r="Q66" s="6">
        <v>1390</v>
      </c>
      <c r="R66" s="6">
        <v>1300</v>
      </c>
      <c r="S66" s="6">
        <v>1305</v>
      </c>
      <c r="T66" s="6">
        <v>100</v>
      </c>
      <c r="U66" s="6">
        <v>1305</v>
      </c>
      <c r="V66" s="6">
        <v>100</v>
      </c>
      <c r="W66" s="5" t="s">
        <v>33</v>
      </c>
      <c r="X66" s="18"/>
      <c r="Y66" s="6" t="s">
        <v>38</v>
      </c>
      <c r="Z66" s="235" t="str">
        <f t="shared" si="7"/>
        <v>310AD</v>
      </c>
      <c r="AA66" s="236" t="str">
        <f t="shared" si="8"/>
        <v>RAB155023-10 E7</v>
      </c>
      <c r="AB66" s="237" t="str">
        <f t="shared" si="9"/>
        <v>RA 1390X1300 3D7 10 1305X100 PC FLIPINI 500KVA</v>
      </c>
      <c r="AC66" s="236" t="str">
        <f t="shared" si="10"/>
        <v>FXB155023-10 E7</v>
      </c>
      <c r="AD66" s="237" t="str">
        <f t="shared" si="11"/>
        <v>FX 1390X1300 3D7 10 1305X100 PC FLIPINI 500KVA</v>
      </c>
      <c r="AE66" s="255" t="str">
        <f t="shared" si="12"/>
        <v>TUBLS015</v>
      </c>
      <c r="AF66" s="256" t="str">
        <f t="shared" si="13"/>
        <v>TB151405</v>
      </c>
      <c r="AG66" s="257">
        <f t="shared" si="14"/>
        <v>64.9953</v>
      </c>
      <c r="AH66" s="258">
        <f t="shared" si="15"/>
        <v>387</v>
      </c>
      <c r="AI66" s="259">
        <f t="shared" si="16"/>
        <v>25153.181100000002</v>
      </c>
      <c r="AJ66" s="238" t="str">
        <f t="shared" si="17"/>
        <v>BCU3D</v>
      </c>
      <c r="AK66" s="239" t="str">
        <f t="shared" si="18"/>
        <v>AT3D1300</v>
      </c>
      <c r="AL66" s="240">
        <f t="shared" si="19"/>
        <v>38.763104534693134</v>
      </c>
      <c r="AM66" s="241">
        <f t="shared" si="20"/>
        <v>499.18181818181819</v>
      </c>
      <c r="AN66" s="242">
        <f>IF(M66="TR",VLOOKUP(Z66,[1]don!$B$2:$M$30,9,FALSE)*((Q66-20)*VLOOKUP(Z66,[1]don!$B$2:$M$30,6,FALSE))*(INT((R66-20-VLOOKUP(Z66,[1]don!$B$2:$M$30,5,FALSE))/N66)+2),VLOOKUP(Z66,[1]don!$B$2:$M$30,9,FALSE)*R66*(INT((Q66-20)/3)+1))</f>
        <v>19349.837</v>
      </c>
      <c r="AO66" s="243" t="str">
        <f t="shared" si="21"/>
        <v>CL3P1305C100</v>
      </c>
      <c r="AP66" s="244">
        <f t="shared" si="22"/>
        <v>1224.3</v>
      </c>
      <c r="AQ66" s="245" t="str">
        <f t="shared" si="23"/>
        <v>CL3P1305C100</v>
      </c>
      <c r="AR66" s="244">
        <f t="shared" si="24"/>
        <v>1224.3</v>
      </c>
      <c r="AS66" s="244" t="str">
        <f t="shared" si="25"/>
        <v>BNLC06</v>
      </c>
      <c r="AT66" s="246">
        <f t="shared" si="26"/>
        <v>2448.6</v>
      </c>
      <c r="AU66" s="247" t="str">
        <f t="shared" si="27"/>
        <v>3D</v>
      </c>
      <c r="AV66" s="248" t="s">
        <v>1346</v>
      </c>
      <c r="AW66" s="249" t="str">
        <f t="shared" si="28"/>
        <v>FJ3D1390</v>
      </c>
      <c r="AX66" s="247">
        <f t="shared" si="29"/>
        <v>585.18999999999994</v>
      </c>
      <c r="AY66" s="249">
        <f t="shared" si="30"/>
        <v>1170.3799999999999</v>
      </c>
      <c r="AZ66" s="249" t="str">
        <f t="shared" si="31"/>
        <v>-</v>
      </c>
      <c r="BA66" s="247" t="str">
        <f t="shared" si="32"/>
        <v>-</v>
      </c>
      <c r="BB66" s="247"/>
      <c r="BC66" s="250">
        <f t="shared" si="33"/>
        <v>1170.3799999999999</v>
      </c>
    </row>
    <row r="67" spans="1:55" ht="18" customHeight="1" x14ac:dyDescent="0.3">
      <c r="A67" s="1" t="str">
        <f>"\\B-tech3\soneras\RAD\RAD 2024\"&amp;B67</f>
        <v>\\B-tech3\soneras\RAD\RAD 2024\C047</v>
      </c>
      <c r="B67" s="19" t="s">
        <v>567</v>
      </c>
      <c r="C67" s="158" t="s">
        <v>594</v>
      </c>
      <c r="D67" s="24" t="s">
        <v>549</v>
      </c>
      <c r="E67" s="23" t="str">
        <f t="shared" si="6"/>
        <v>C047</v>
      </c>
      <c r="F67" s="14">
        <v>45319</v>
      </c>
      <c r="G67" s="19">
        <v>1</v>
      </c>
      <c r="H67" s="15" t="s">
        <v>35</v>
      </c>
      <c r="I67" s="16" t="s">
        <v>483</v>
      </c>
      <c r="L67" s="162"/>
      <c r="M67" s="6" t="s">
        <v>32</v>
      </c>
      <c r="N67" s="6">
        <v>10</v>
      </c>
      <c r="O67" s="6">
        <v>4</v>
      </c>
      <c r="P67" s="13"/>
      <c r="Q67" s="16">
        <v>1230</v>
      </c>
      <c r="R67" s="16">
        <v>1140</v>
      </c>
      <c r="S67" s="16">
        <v>1220</v>
      </c>
      <c r="T67" s="16">
        <v>190</v>
      </c>
      <c r="U67" s="16">
        <v>1220</v>
      </c>
      <c r="V67" s="16">
        <v>190</v>
      </c>
      <c r="W67" s="5" t="s">
        <v>37</v>
      </c>
      <c r="X67" s="18"/>
      <c r="Y67" s="6" t="s">
        <v>38</v>
      </c>
      <c r="Z67" s="235" t="str">
        <f t="shared" si="7"/>
        <v>410AD</v>
      </c>
      <c r="AA67" s="236" t="str">
        <f t="shared" si="8"/>
        <v>FEC047024-10 E7</v>
      </c>
      <c r="AB67" s="237" t="str">
        <f t="shared" si="9"/>
        <v xml:space="preserve">FE 1230X1140 4D7 10 1220X190 BC  </v>
      </c>
      <c r="AC67" s="236" t="str">
        <f t="shared" si="10"/>
        <v>FXC047024-10 E7</v>
      </c>
      <c r="AD67" s="237" t="str">
        <f t="shared" si="11"/>
        <v xml:space="preserve">FX 1230X1140 4D7 10 1220X190 BC  </v>
      </c>
      <c r="AE67" s="255" t="str">
        <f t="shared" si="12"/>
        <v>TUBLS015</v>
      </c>
      <c r="AF67" s="256" t="str">
        <f t="shared" si="13"/>
        <v>TB151245</v>
      </c>
      <c r="AG67" s="257">
        <f t="shared" si="14"/>
        <v>57.593700000000005</v>
      </c>
      <c r="AH67" s="258">
        <f t="shared" si="15"/>
        <v>452</v>
      </c>
      <c r="AI67" s="259">
        <f t="shared" si="16"/>
        <v>26032.352400000003</v>
      </c>
      <c r="AJ67" s="238" t="str">
        <f t="shared" si="17"/>
        <v>BCU4D</v>
      </c>
      <c r="AK67" s="239" t="str">
        <f t="shared" si="18"/>
        <v>AT4D1140</v>
      </c>
      <c r="AL67" s="240">
        <f t="shared" si="19"/>
        <v>52.698089795918371</v>
      </c>
      <c r="AM67" s="241">
        <f t="shared" si="20"/>
        <v>441</v>
      </c>
      <c r="AN67" s="242">
        <f>IF(M67="TR",VLOOKUP(Z67,[1]don!$B$2:$M$30,9,FALSE)*((Q67-20)*VLOOKUP(Z67,[1]don!$B$2:$M$30,6,FALSE))*(INT((R67-20-VLOOKUP(Z67,[1]don!$B$2:$M$30,5,FALSE))/N67)+2),VLOOKUP(Z67,[1]don!$B$2:$M$30,9,FALSE)*R67*(INT((Q67-20)/3)+1))</f>
        <v>23239.857600000003</v>
      </c>
      <c r="AO67" s="243" t="str">
        <f t="shared" si="21"/>
        <v>CL4B1220C190</v>
      </c>
      <c r="AP67" s="244">
        <f t="shared" si="22"/>
        <v>3094.53</v>
      </c>
      <c r="AQ67" s="245" t="str">
        <f t="shared" si="23"/>
        <v>CL4B1220C190</v>
      </c>
      <c r="AR67" s="244">
        <f t="shared" si="24"/>
        <v>3476.34</v>
      </c>
      <c r="AS67" s="244" t="str">
        <f t="shared" si="25"/>
        <v>PL15</v>
      </c>
      <c r="AT67" s="246">
        <f t="shared" si="26"/>
        <v>6570.8700000000008</v>
      </c>
      <c r="AU67" s="247" t="str">
        <f t="shared" si="27"/>
        <v>4D</v>
      </c>
      <c r="AV67" s="248" t="s">
        <v>1346</v>
      </c>
      <c r="AW67" s="249" t="str">
        <f t="shared" si="28"/>
        <v>FJ4D1230</v>
      </c>
      <c r="AX67" s="247">
        <f t="shared" si="29"/>
        <v>651.9</v>
      </c>
      <c r="AY67" s="249">
        <f t="shared" si="30"/>
        <v>1303.8</v>
      </c>
      <c r="AZ67" s="249" t="str">
        <f t="shared" si="31"/>
        <v>-</v>
      </c>
      <c r="BA67" s="247" t="str">
        <f t="shared" si="32"/>
        <v>-</v>
      </c>
      <c r="BB67" s="247"/>
      <c r="BC67" s="250">
        <f t="shared" si="33"/>
        <v>1303.8</v>
      </c>
    </row>
    <row r="68" spans="1:55" ht="18" customHeight="1" x14ac:dyDescent="0.3">
      <c r="A68" s="1" t="str">
        <f t="shared" si="54"/>
        <v>\\B-tech3\soneras\RAD\RAD 2024\C048</v>
      </c>
      <c r="B68" s="19" t="s">
        <v>599</v>
      </c>
      <c r="C68" s="158" t="s">
        <v>600</v>
      </c>
      <c r="D68" s="24" t="s">
        <v>558</v>
      </c>
      <c r="E68" s="23" t="str">
        <f t="shared" si="6"/>
        <v>C048</v>
      </c>
      <c r="F68" s="14">
        <v>45319</v>
      </c>
      <c r="G68" s="19">
        <v>2</v>
      </c>
      <c r="H68" s="15" t="s">
        <v>35</v>
      </c>
      <c r="I68" s="16" t="s">
        <v>76</v>
      </c>
      <c r="L68" s="19"/>
      <c r="M68" s="146" t="s">
        <v>32</v>
      </c>
      <c r="N68" s="6">
        <v>10</v>
      </c>
      <c r="O68" s="6">
        <v>6</v>
      </c>
      <c r="Q68" s="16">
        <v>1120</v>
      </c>
      <c r="R68" s="16">
        <v>420</v>
      </c>
      <c r="S68" s="16">
        <v>420</v>
      </c>
      <c r="T68" s="16">
        <v>140</v>
      </c>
      <c r="U68" s="16">
        <v>420</v>
      </c>
      <c r="V68" s="16">
        <v>140</v>
      </c>
      <c r="W68" s="5" t="s">
        <v>33</v>
      </c>
      <c r="X68" s="18"/>
      <c r="Y68" s="6" t="s">
        <v>34</v>
      </c>
      <c r="Z68" s="235" t="str">
        <f t="shared" si="7"/>
        <v>610AD</v>
      </c>
      <c r="AA68" s="236" t="str">
        <f t="shared" si="8"/>
        <v xml:space="preserve">FEC048026-10 </v>
      </c>
      <c r="AB68" s="237" t="str">
        <f t="shared" si="9"/>
        <v xml:space="preserve">FE 1120X0420 6DM 10 0420X140 PC  </v>
      </c>
      <c r="AC68" s="236" t="str">
        <f t="shared" si="10"/>
        <v xml:space="preserve">FXC048026-10 </v>
      </c>
      <c r="AD68" s="237" t="str">
        <f t="shared" si="11"/>
        <v xml:space="preserve">FX 1120X0420 6DM 10 0420X140 PC  </v>
      </c>
      <c r="AE68" s="255" t="str">
        <f t="shared" si="12"/>
        <v>BNLT33</v>
      </c>
      <c r="AF68" s="256" t="str">
        <f t="shared" si="13"/>
        <v>TB331135</v>
      </c>
      <c r="AG68" s="257">
        <f t="shared" si="14"/>
        <v>38.215449999999997</v>
      </c>
      <c r="AH68" s="258">
        <f t="shared" si="15"/>
        <v>246</v>
      </c>
      <c r="AI68" s="259">
        <f t="shared" si="16"/>
        <v>9401.0006999999987</v>
      </c>
      <c r="AJ68" s="238" t="str">
        <f t="shared" si="17"/>
        <v>BCU6D</v>
      </c>
      <c r="AK68" s="239" t="str">
        <f t="shared" si="18"/>
        <v>AT6D0420</v>
      </c>
      <c r="AL68" s="240">
        <f t="shared" si="19"/>
        <v>32.296366084788026</v>
      </c>
      <c r="AM68" s="241">
        <f t="shared" si="20"/>
        <v>401</v>
      </c>
      <c r="AN68" s="242">
        <f>IF(M68="TR",VLOOKUP(Z68,[1]don!$B$2:$M$30,9,FALSE)*((Q68-20)*VLOOKUP(Z68,[1]don!$B$2:$M$30,6,FALSE))*(INT((R68-20-VLOOKUP(Z68,[1]don!$B$2:$M$30,5,FALSE))/N68)+2),VLOOKUP(Z68,[1]don!$B$2:$M$30,9,FALSE)*R68*(INT((Q68-20)/3)+1))</f>
        <v>12950.842799999999</v>
      </c>
      <c r="AO68" s="243" t="str">
        <f t="shared" si="21"/>
        <v>CL6P0420C140</v>
      </c>
      <c r="AP68" s="244">
        <f t="shared" si="22"/>
        <v>542.08000000000004</v>
      </c>
      <c r="AQ68" s="245" t="str">
        <f t="shared" si="23"/>
        <v>CL6P0420C140</v>
      </c>
      <c r="AR68" s="244">
        <f t="shared" si="24"/>
        <v>542.08000000000004</v>
      </c>
      <c r="AS68" s="244" t="str">
        <f t="shared" si="25"/>
        <v>BNLC06</v>
      </c>
      <c r="AT68" s="246">
        <f t="shared" si="26"/>
        <v>1084.1600000000001</v>
      </c>
      <c r="AU68" s="247" t="str">
        <f t="shared" si="27"/>
        <v>6D</v>
      </c>
      <c r="AV68" s="248" t="s">
        <v>1346</v>
      </c>
      <c r="AW68" s="249" t="str">
        <f t="shared" si="28"/>
        <v>FJ6D1120</v>
      </c>
      <c r="AX68" s="247">
        <f t="shared" si="29"/>
        <v>804.16</v>
      </c>
      <c r="AY68" s="249">
        <f t="shared" si="30"/>
        <v>1608.32</v>
      </c>
      <c r="AZ68" s="249" t="str">
        <f t="shared" si="31"/>
        <v>-</v>
      </c>
      <c r="BA68" s="247" t="str">
        <f t="shared" si="32"/>
        <v>-</v>
      </c>
      <c r="BB68" s="247"/>
      <c r="BC68" s="250">
        <f t="shared" si="33"/>
        <v>1608.32</v>
      </c>
    </row>
    <row r="69" spans="1:55" ht="18" customHeight="1" x14ac:dyDescent="0.3">
      <c r="A69" s="1" t="str">
        <f>"\\B-tech3\soneras\RAD\RAD 2023\"&amp;B69</f>
        <v>\\B-tech3\soneras\RAD\RAD 2023\B139</v>
      </c>
      <c r="B69" s="19" t="s">
        <v>548</v>
      </c>
      <c r="C69" s="158" t="s">
        <v>595</v>
      </c>
      <c r="D69" s="24" t="s">
        <v>559</v>
      </c>
      <c r="E69" s="23" t="str">
        <f t="shared" si="6"/>
        <v>B139</v>
      </c>
      <c r="F69" s="14">
        <v>45319</v>
      </c>
      <c r="G69" s="19">
        <v>1</v>
      </c>
      <c r="H69" s="15" t="s">
        <v>28</v>
      </c>
      <c r="I69" s="19" t="s">
        <v>552</v>
      </c>
      <c r="J69" s="5" t="s">
        <v>547</v>
      </c>
      <c r="L69" s="19"/>
      <c r="M69" s="6" t="s">
        <v>32</v>
      </c>
      <c r="N69" s="6">
        <v>10</v>
      </c>
      <c r="O69" s="6">
        <v>3</v>
      </c>
      <c r="P69" s="6"/>
      <c r="Q69" s="6">
        <v>605</v>
      </c>
      <c r="R69" s="6">
        <v>480</v>
      </c>
      <c r="S69" s="6">
        <v>495</v>
      </c>
      <c r="T69" s="6">
        <v>90</v>
      </c>
      <c r="U69" s="6">
        <v>495</v>
      </c>
      <c r="V69" s="6">
        <v>90</v>
      </c>
      <c r="W69" s="5" t="s">
        <v>33</v>
      </c>
      <c r="X69" s="18"/>
      <c r="Y69" s="6" t="s">
        <v>38</v>
      </c>
      <c r="Z69" s="235" t="str">
        <f t="shared" si="7"/>
        <v>310AD</v>
      </c>
      <c r="AA69" s="236" t="str">
        <f t="shared" si="8"/>
        <v>RAB139023-10 E7</v>
      </c>
      <c r="AB69" s="237" t="str">
        <f t="shared" si="9"/>
        <v xml:space="preserve">RA 0605X0480 3D7 10 0495X090 PC VOLVO </v>
      </c>
      <c r="AC69" s="236" t="str">
        <f t="shared" si="10"/>
        <v>FXB139023-10 E7</v>
      </c>
      <c r="AD69" s="237" t="str">
        <f t="shared" si="11"/>
        <v xml:space="preserve">FX 0605X0480 3D7 10 0495X090 PC VOLVO </v>
      </c>
      <c r="AE69" s="255" t="str">
        <f t="shared" si="12"/>
        <v>TUBLS015</v>
      </c>
      <c r="AF69" s="256" t="str">
        <f t="shared" si="13"/>
        <v>TB150620</v>
      </c>
      <c r="AG69" s="257">
        <f t="shared" si="14"/>
        <v>28.6812</v>
      </c>
      <c r="AH69" s="258">
        <f t="shared" si="15"/>
        <v>141</v>
      </c>
      <c r="AI69" s="259">
        <f t="shared" si="16"/>
        <v>4044.0491999999999</v>
      </c>
      <c r="AJ69" s="238" t="str">
        <f t="shared" si="17"/>
        <v>BCU3D</v>
      </c>
      <c r="AK69" s="239" t="str">
        <f t="shared" si="18"/>
        <v>AT3D0480</v>
      </c>
      <c r="AL69" s="240">
        <f t="shared" si="19"/>
        <v>14.336895618885583</v>
      </c>
      <c r="AM69" s="241">
        <f t="shared" si="20"/>
        <v>213.72727272727272</v>
      </c>
      <c r="AN69" s="242">
        <f>IF(M69="TR",VLOOKUP(Z69,[1]don!$B$2:$M$30,9,FALSE)*((Q69-20)*VLOOKUP(Z69,[1]don!$B$2:$M$30,6,FALSE))*(INT((R69-20-VLOOKUP(Z69,[1]don!$B$2:$M$30,5,FALSE))/N69)+2),VLOOKUP(Z69,[1]don!$B$2:$M$30,9,FALSE)*R69*(INT((Q69-20)/3)+1))</f>
        <v>3064.1856000000002</v>
      </c>
      <c r="AO69" s="243" t="str">
        <f t="shared" si="21"/>
        <v>CL3P0495C090</v>
      </c>
      <c r="AP69" s="244">
        <f t="shared" si="22"/>
        <v>436.20500000000004</v>
      </c>
      <c r="AQ69" s="245" t="str">
        <f t="shared" si="23"/>
        <v>CL3P0495C090</v>
      </c>
      <c r="AR69" s="244">
        <f t="shared" si="24"/>
        <v>436.20500000000004</v>
      </c>
      <c r="AS69" s="244" t="str">
        <f t="shared" si="25"/>
        <v>BNLC06</v>
      </c>
      <c r="AT69" s="246">
        <f t="shared" si="26"/>
        <v>872.41000000000008</v>
      </c>
      <c r="AU69" s="247" t="str">
        <f t="shared" si="27"/>
        <v>3D</v>
      </c>
      <c r="AV69" s="248" t="s">
        <v>1346</v>
      </c>
      <c r="AW69" s="249" t="str">
        <f t="shared" si="28"/>
        <v>FJ3D0605</v>
      </c>
      <c r="AX69" s="247">
        <f t="shared" si="29"/>
        <v>254.70499999999998</v>
      </c>
      <c r="AY69" s="249">
        <f t="shared" si="30"/>
        <v>509.40999999999997</v>
      </c>
      <c r="AZ69" s="249" t="str">
        <f t="shared" si="31"/>
        <v>-</v>
      </c>
      <c r="BA69" s="247" t="str">
        <f t="shared" si="32"/>
        <v>-</v>
      </c>
      <c r="BB69" s="247"/>
      <c r="BC69" s="250">
        <f t="shared" si="33"/>
        <v>509.40999999999997</v>
      </c>
    </row>
    <row r="70" spans="1:55" ht="18" customHeight="1" x14ac:dyDescent="0.3">
      <c r="A70" s="1" t="str">
        <f>"\\B-tech3\soneras\RAD\RAD 2023\"&amp;B70</f>
        <v>\\B-tech3\soneras\RAD\RAD 2023\B146</v>
      </c>
      <c r="B70" s="19" t="s">
        <v>557</v>
      </c>
      <c r="C70" s="158" t="s">
        <v>596</v>
      </c>
      <c r="D70" s="24" t="s">
        <v>560</v>
      </c>
      <c r="E70" s="23" t="str">
        <f t="shared" si="6"/>
        <v>B146</v>
      </c>
      <c r="F70" s="14">
        <v>45319</v>
      </c>
      <c r="G70" s="19">
        <v>1</v>
      </c>
      <c r="H70" s="15" t="s">
        <v>28</v>
      </c>
      <c r="I70" s="19" t="s">
        <v>553</v>
      </c>
      <c r="J70" s="5" t="s">
        <v>555</v>
      </c>
      <c r="K70" s="16" t="s">
        <v>556</v>
      </c>
      <c r="L70" s="19"/>
      <c r="M70" s="152" t="s">
        <v>41</v>
      </c>
      <c r="N70" s="152">
        <v>12</v>
      </c>
      <c r="O70" s="152">
        <v>3</v>
      </c>
      <c r="P70" s="152"/>
      <c r="Q70" s="152">
        <v>600</v>
      </c>
      <c r="R70" s="152">
        <v>635</v>
      </c>
      <c r="S70" s="152">
        <v>645</v>
      </c>
      <c r="T70" s="152">
        <v>75</v>
      </c>
      <c r="U70" s="152">
        <v>645</v>
      </c>
      <c r="V70" s="152">
        <v>75</v>
      </c>
      <c r="W70" s="153" t="s">
        <v>33</v>
      </c>
      <c r="X70" s="18"/>
      <c r="Y70" s="152" t="s">
        <v>38</v>
      </c>
      <c r="Z70" s="235" t="str">
        <f t="shared" si="7"/>
        <v>312AZ</v>
      </c>
      <c r="AA70" s="236" t="str">
        <f t="shared" si="8"/>
        <v>RAB146013-12 E7</v>
      </c>
      <c r="AB70" s="237" t="str">
        <f t="shared" si="9"/>
        <v xml:space="preserve">RA 0600X0635 3Z7 12 0645X075 PC ISUZU FTR </v>
      </c>
      <c r="AC70" s="236" t="str">
        <f t="shared" si="10"/>
        <v>FXB146013-12 E7</v>
      </c>
      <c r="AD70" s="237" t="str">
        <f t="shared" si="11"/>
        <v xml:space="preserve">FX 0600X0635 3Z7 12 0645X075 PC ISUZU FTR </v>
      </c>
      <c r="AE70" s="255" t="str">
        <f t="shared" si="12"/>
        <v>TUBLS015</v>
      </c>
      <c r="AF70" s="256" t="str">
        <f t="shared" si="13"/>
        <v>TB150615</v>
      </c>
      <c r="AG70" s="257">
        <f t="shared" si="14"/>
        <v>28.449900000000003</v>
      </c>
      <c r="AH70" s="258">
        <f t="shared" si="15"/>
        <v>150</v>
      </c>
      <c r="AI70" s="259">
        <f t="shared" si="16"/>
        <v>4267.4850000000006</v>
      </c>
      <c r="AJ70" s="238" t="str">
        <f t="shared" si="17"/>
        <v>BCU3Z</v>
      </c>
      <c r="AK70" s="239" t="str">
        <f t="shared" si="18"/>
        <v>AT3Z0580</v>
      </c>
      <c r="AL70" s="240">
        <f t="shared" si="19"/>
        <v>51.245979607843132</v>
      </c>
      <c r="AM70" s="241">
        <f t="shared" si="20"/>
        <v>51</v>
      </c>
      <c r="AN70" s="242">
        <f>IF(M70="TR",VLOOKUP(Z70,[1]don!$B$2:$M$30,9,FALSE)*((Q70-20)*VLOOKUP(Z70,[1]don!$B$2:$M$30,6,FALSE))*(INT((R70-20-VLOOKUP(Z70,[1]don!$B$2:$M$30,5,FALSE))/N70)+2),VLOOKUP(Z70,[1]don!$B$2:$M$30,9,FALSE)*R70*(INT((Q70-20)/3)+1))</f>
        <v>2613.5449599999997</v>
      </c>
      <c r="AO70" s="243" t="str">
        <f t="shared" si="21"/>
        <v>CL3P0645C075</v>
      </c>
      <c r="AP70" s="244">
        <f t="shared" si="22"/>
        <v>486.44749999999999</v>
      </c>
      <c r="AQ70" s="245" t="str">
        <f t="shared" si="23"/>
        <v>CL3P0645C075</v>
      </c>
      <c r="AR70" s="244">
        <f t="shared" si="24"/>
        <v>486.44749999999999</v>
      </c>
      <c r="AS70" s="244" t="str">
        <f t="shared" si="25"/>
        <v>BNLC06</v>
      </c>
      <c r="AT70" s="246">
        <f t="shared" si="26"/>
        <v>972.89499999999998</v>
      </c>
      <c r="AU70" s="247" t="str">
        <f t="shared" si="27"/>
        <v>3Z</v>
      </c>
      <c r="AV70" s="248" t="s">
        <v>1346</v>
      </c>
      <c r="AW70" s="249" t="str">
        <f t="shared" si="28"/>
        <v>FJ3Z0600</v>
      </c>
      <c r="AX70" s="247">
        <f t="shared" si="29"/>
        <v>224.4</v>
      </c>
      <c r="AY70" s="249">
        <f t="shared" si="30"/>
        <v>448.8</v>
      </c>
      <c r="AZ70" s="249" t="str">
        <f t="shared" si="31"/>
        <v>PJ3Z0600</v>
      </c>
      <c r="BA70" s="247">
        <f t="shared" si="32"/>
        <v>224.4</v>
      </c>
      <c r="BB70" s="247"/>
      <c r="BC70" s="250">
        <f t="shared" si="33"/>
        <v>448.8</v>
      </c>
    </row>
    <row r="71" spans="1:55" ht="18" customHeight="1" x14ac:dyDescent="0.3">
      <c r="A71" s="1" t="str">
        <f t="shared" si="54"/>
        <v>\\B-tech3\soneras\RAD\RAD 2024\C049</v>
      </c>
      <c r="B71" s="19" t="s">
        <v>568</v>
      </c>
      <c r="C71" s="158" t="s">
        <v>597</v>
      </c>
      <c r="D71" s="24" t="s">
        <v>561</v>
      </c>
      <c r="E71" s="23" t="str">
        <f t="shared" ref="E71:E134" si="55">HYPERLINK(A71,B71)</f>
        <v>C049</v>
      </c>
      <c r="F71" s="14">
        <v>45319</v>
      </c>
      <c r="G71" s="19">
        <v>1</v>
      </c>
      <c r="H71" s="15" t="s">
        <v>35</v>
      </c>
      <c r="I71" s="19" t="s">
        <v>36</v>
      </c>
      <c r="L71" s="19"/>
      <c r="M71" s="146" t="s">
        <v>32</v>
      </c>
      <c r="N71" s="6">
        <v>10</v>
      </c>
      <c r="O71" s="6">
        <v>5</v>
      </c>
      <c r="P71" s="13"/>
      <c r="Q71" s="16">
        <v>1050</v>
      </c>
      <c r="R71" s="16">
        <v>430</v>
      </c>
      <c r="S71" s="16">
        <v>440</v>
      </c>
      <c r="T71" s="16">
        <v>115</v>
      </c>
      <c r="U71" s="16">
        <v>440</v>
      </c>
      <c r="V71" s="16">
        <v>115</v>
      </c>
      <c r="W71" s="5" t="s">
        <v>33</v>
      </c>
      <c r="X71" s="18"/>
      <c r="Y71" s="6" t="s">
        <v>38</v>
      </c>
      <c r="Z71" s="235" t="str">
        <f t="shared" ref="Z71:Z134" si="56">O71&amp;N71&amp;IF(M71="NL","AD",IF(M71="TR","AZ",IF(M71="Aé","AD",)))</f>
        <v>510AD</v>
      </c>
      <c r="AA71" s="236" t="str">
        <f t="shared" ref="AA71:AA134" si="57">IF(H71="Fx","FE",IF(H71="Rén","RE",IF(H71="Con","RA","")))&amp;B71&amp;0&amp;IF(M71="TR","1",IF(M71="NL","2",IF(M71="Aé","3","")))&amp;O71&amp;"-"&amp;N71&amp;" "&amp;IF(Y71="ET7","E7","")</f>
        <v>FEC049025-10 E7</v>
      </c>
      <c r="AB71" s="237" t="str">
        <f t="shared" ref="AB71:AB134" si="58">IF(H71="FX","FE",IF(H71="Rén","RE",IF(H71="Con","RA","")))&amp;" "&amp;IF((Q71)&lt;=999,"0"&amp;(Q71),(Q71))&amp;"X"&amp;IF((R71)&lt;=999,"0"&amp;(R71),(R71))&amp;" "&amp;O71&amp;IF(M71="TR","Z",IF(M71="NL","D",IF(M71="Aé","D","")))&amp;IF(Y71="ET7","7",IF(Y71="ET9","9","M"))&amp;" "&amp;N71&amp;" "&amp;IF((S71)&lt;=999,"0"&amp;(S71),(S71))&amp;"X"&amp;IF((T71)&lt;=99,"0"&amp;(T71),(T71))&amp;" "&amp;IF(W71="PLi","P",IF(W71="BL","B",""))&amp;IF(X71="DEP","D",IF(X71="DEP","D","C"))&amp;" "&amp;J71&amp;" "&amp;K71</f>
        <v xml:space="preserve">FE 1050X0430 5D7 10 0440X115 PC  </v>
      </c>
      <c r="AC71" s="236" t="str">
        <f t="shared" ref="AC71:AC134" si="59">"FX"&amp;B71&amp;0&amp;IF(M71="TR","1",IF(M71="NL","2",IF(M71="Aé","3","")))&amp;O71&amp;"-"&amp;N71&amp;" "&amp;IF(Y71="ET7","E7","")</f>
        <v>FXC049025-10 E7</v>
      </c>
      <c r="AD71" s="237" t="str">
        <f t="shared" ref="AD71:AD134" si="60">"FX"&amp;" "&amp;IF((Q71)&lt;=999,"0"&amp;(Q71),(Q71))&amp;"X"&amp;IF((R71)&lt;=999,"0"&amp;(R71),(R71))&amp;" "&amp;O71&amp;IF(M71="TR","Z",IF(M71="NL","D",IF(M71="Aé","D","")))&amp;IF(Y71="ET7","7",IF(Y71="ET9","9","M"))&amp;" "&amp;N71&amp;" "&amp;IF((S71)&lt;=999,"0"&amp;(S71),(S71))&amp;"X"&amp;IF((T71)&lt;=99,"0"&amp;(T71),(T71))&amp;" "&amp;IF(W71="PLi","P",IF(W71="BL","B",""))&amp;IF(X71="DEP","D","C")&amp;" "&amp;J71&amp;" "&amp;K71</f>
        <v xml:space="preserve">FX 1050X0430 5D7 10 0440X115 PC  </v>
      </c>
      <c r="AE71" s="255" t="str">
        <f t="shared" ref="AE71:AE134" si="61">IF(Y71="Mach-P","BNLT33",IF(Y71="Mach-G","BNLT53",IF(Y71="Et7","TUBLS015",IF(Y71="Et9","TUBLS30"))))</f>
        <v>TUBLS015</v>
      </c>
      <c r="AF71" s="256" t="str">
        <f t="shared" ref="AF71:AF134" si="62">"TB"&amp;IF(Y71="Mach-P","33",IF(Y71="Mach-G","53",IF(Y71="Et7","15",IF(Y71="Et9","30",""))))&amp;IF((Q71+15)&lt;=999,"0"&amp;(Q71+15),(Q71+15))</f>
        <v>TB151065</v>
      </c>
      <c r="AG71" s="257">
        <f t="shared" ref="AG71:AG134" si="63">(Q71+15)*IF(Y71="Mach-P",0.03367,IF(Y71="Mach-G",0.05407,0.04626))</f>
        <v>49.2669</v>
      </c>
      <c r="AH71" s="258">
        <f t="shared" ref="AH71:AH134" si="64">IF(M71="TR",INT((R71-20-N71-IF(N71=8,5.4,IF(N71=10,7.4,9.4)))/N71)+1,INT(R71-10)/10)*O71</f>
        <v>210</v>
      </c>
      <c r="AI71" s="259">
        <f t="shared" ref="AI71:AI134" si="65">AG71*AH71</f>
        <v>10346.048999999999</v>
      </c>
      <c r="AJ71" s="238" t="str">
        <f t="shared" ref="AJ71:AJ134" si="66">"BCU"&amp;O71&amp;IF(M71="TR","Z",IF(M71="NL","D",IF(M71="Aé","D","")))</f>
        <v>BCU5D</v>
      </c>
      <c r="AK71" s="239" t="str">
        <f t="shared" ref="AK71:AK134" si="67">"AT"&amp;O71&amp;IF(M71="TR","Z",IF(M71="NL","D",IF(M71="Aé","D","")))&amp;IF(M71="TR",IF(Q71&lt;=999,"0"&amp;Q71-20,Q71-20),IF(R71&lt;=999,"0"&amp;R71,R71))</f>
        <v>AT5D0430</v>
      </c>
      <c r="AL71" s="240">
        <f t="shared" ref="AL71:AL134" si="68">AN71/AM71</f>
        <v>24.294544081336241</v>
      </c>
      <c r="AM71" s="241">
        <f t="shared" ref="AM71:AM134" si="69">IF(M71="NL",((Q71-20)/2.75)+1,IF(M71="TR",(AH71/O71)+1,IF(M71="Aé",((Q71-20)/2.75)+1)/2))</f>
        <v>375.54545454545456</v>
      </c>
      <c r="AN71" s="242">
        <f>IF(M71="TR",VLOOKUP(Z71,[1]don!$B$2:$M$30,9,FALSE)*((Q71-20)*VLOOKUP(Z71,[1]don!$B$2:$M$30,6,FALSE))*(INT((R71-20-VLOOKUP(Z71,[1]don!$B$2:$M$30,5,FALSE))/N71)+2),VLOOKUP(Z71,[1]don!$B$2:$M$30,9,FALSE)*R71*(INT((Q71-20)/3)+1))</f>
        <v>9123.7056000000011</v>
      </c>
      <c r="AO71" s="243" t="str">
        <f t="shared" ref="AO71:AO134" si="70">"CL"&amp;O71&amp;IF(W71="PLi","P",IF(W71="BL","B",""))&amp;IF((S71)&lt;=999,"0"&amp;(S71),(S71))&amp;IF(X71="DEP","D","C")&amp;IF((T71)&lt;=99,"0"&amp;(T71),(T71))</f>
        <v>CL5P0440C115</v>
      </c>
      <c r="AP71" s="244">
        <f t="shared" ref="AP71:AP134" si="71">IF(W71="BL",(S71)*(T71)*0.01335,IF(W71="PLi",(S71+20)*(T71+20)*0.0077))</f>
        <v>478.17</v>
      </c>
      <c r="AQ71" s="245" t="str">
        <f t="shared" ref="AQ71:AQ134" si="72">"CL"&amp;O71&amp;IF(W71="PLi","P",IF(W71="BL","B",""))&amp;IF((U71)&lt;=999,"0"&amp;(U71),(U71))&amp;IF(X71="DEP","D","C")&amp;IF((V71)&lt;=99,"0"&amp;(V71),(V71))</f>
        <v>CL5P0440C115</v>
      </c>
      <c r="AR71" s="244">
        <f t="shared" ref="AR71:AR134" si="73">(U71+20)*(V71+20)*IF(W71="BL",0.01335,IF(W71="Pli",0.0077))</f>
        <v>478.17</v>
      </c>
      <c r="AS71" s="244" t="str">
        <f t="shared" ref="AS71:AS134" si="74">IF(W71="BL","PL15",IF(W71="PLi","BNLC06"))</f>
        <v>BNLC06</v>
      </c>
      <c r="AT71" s="246">
        <f t="shared" ref="AT71:AT134" si="75">AP71+AR71</f>
        <v>956.34</v>
      </c>
      <c r="AU71" s="247" t="str">
        <f t="shared" ref="AU71:AU134" si="76">O71&amp;IF(M71="TR","Z",IF(M71="NL","D",IF(M71="Aé","D",)))</f>
        <v>5D</v>
      </c>
      <c r="AV71" s="248" t="s">
        <v>1346</v>
      </c>
      <c r="AW71" s="249" t="str">
        <f t="shared" ref="AW71:AW134" si="77">"FJ"&amp;AU71&amp;IF((Q71)&lt;=999,"0"&amp;(Q71),(Q71))</f>
        <v>FJ5D1050</v>
      </c>
      <c r="AX71" s="247">
        <f t="shared" ref="AX71:AX134" si="78">Q71*IF(AU71="1Z",0.239,IF(AU71="2Z",0.276,IF(AU71="3Z",0.374,IF(AU71="4Z",0.458,IF(AU71="5Z",0.541,IF(AU71="2D",0.317,IF(AU71="3D",0.421,IF(AU71="4D",0.53,IF(AU71="5D",0.619,IF(AU71="6D",0.718,IF(AU71="7D",0.738,IF(AU71="8D",0.842,""))))))))))))</f>
        <v>649.95000000000005</v>
      </c>
      <c r="AY71" s="249">
        <f t="shared" ref="AY71:AY134" si="79">AX71*2</f>
        <v>1299.9000000000001</v>
      </c>
      <c r="AZ71" s="249" t="str">
        <f t="shared" ref="AZ71:AZ134" si="80">IF(RIGHT(AU71,1)="Z","PJ"&amp;AU71&amp;IF((Q71)&lt;=999,"0"&amp;(Q71),(Q71)),"-")</f>
        <v>-</v>
      </c>
      <c r="BA71" s="247" t="str">
        <f t="shared" ref="BA71:BA134" si="81">IF(RIGHT(AU71,1)="Z",Q71*IF(AU71="1Z",0.239,IF(AU71="2Z",0.276,IF(AU71="3Z",0.374,IF(AU71="4Z",0.458,IF(AU71="5Z",0.541,IF(AU71="2D",0.317,IF(AU71="3D",0.421,IF(AU71="4D",0.53,IF(AU71="5D",0.619,IF(AU71="6D",0.718,IF(AU71="7D",0.738,IF(AU71="8D",0.842,"")))))))))))),"-")</f>
        <v>-</v>
      </c>
      <c r="BB71" s="247"/>
      <c r="BC71" s="250">
        <f t="shared" ref="BC71:BC134" si="82">BB71+AY71</f>
        <v>1299.9000000000001</v>
      </c>
    </row>
    <row r="72" spans="1:55" ht="18" customHeight="1" x14ac:dyDescent="0.3">
      <c r="A72" s="1" t="str">
        <f>"\\B-tech3\soneras\RAD\RAD 2023\"&amp;B72</f>
        <v>\\B-tech3\soneras\RAD\RAD 2023\B494</v>
      </c>
      <c r="B72" s="19" t="s">
        <v>566</v>
      </c>
      <c r="C72" s="158" t="s">
        <v>598</v>
      </c>
      <c r="D72" s="24" t="s">
        <v>562</v>
      </c>
      <c r="E72" s="23" t="str">
        <f t="shared" si="55"/>
        <v>B494</v>
      </c>
      <c r="F72" s="14">
        <v>45319</v>
      </c>
      <c r="G72" s="19">
        <v>5</v>
      </c>
      <c r="H72" s="15" t="s">
        <v>28</v>
      </c>
      <c r="I72" s="19" t="s">
        <v>554</v>
      </c>
      <c r="J72" s="156" t="s">
        <v>30</v>
      </c>
      <c r="K72" s="155" t="s">
        <v>565</v>
      </c>
      <c r="L72" s="156"/>
      <c r="M72" s="156" t="s">
        <v>32</v>
      </c>
      <c r="N72" s="156">
        <v>10</v>
      </c>
      <c r="O72" s="156">
        <v>4</v>
      </c>
      <c r="P72" s="156"/>
      <c r="Q72" s="156">
        <v>715</v>
      </c>
      <c r="R72" s="156">
        <v>610</v>
      </c>
      <c r="S72" s="156">
        <v>630</v>
      </c>
      <c r="T72" s="156">
        <v>110</v>
      </c>
      <c r="U72" s="156">
        <v>630</v>
      </c>
      <c r="V72" s="156">
        <v>110</v>
      </c>
      <c r="W72" s="154" t="s">
        <v>33</v>
      </c>
      <c r="X72" s="18"/>
      <c r="Y72" s="156" t="s">
        <v>38</v>
      </c>
      <c r="Z72" s="235" t="str">
        <f t="shared" si="56"/>
        <v>410AD</v>
      </c>
      <c r="AA72" s="236" t="str">
        <f t="shared" si="57"/>
        <v>RAB494024-10 E7</v>
      </c>
      <c r="AB72" s="237" t="str">
        <f t="shared" si="58"/>
        <v>RA 0715X0610 4D7 10 0630X110 PC HYUNDAI AERO CITY</v>
      </c>
      <c r="AC72" s="236" t="str">
        <f t="shared" si="59"/>
        <v>FXB494024-10 E7</v>
      </c>
      <c r="AD72" s="237" t="str">
        <f t="shared" si="60"/>
        <v>FX 0715X0610 4D7 10 0630X110 PC HYUNDAI AERO CITY</v>
      </c>
      <c r="AE72" s="255" t="str">
        <f t="shared" si="61"/>
        <v>TUBLS015</v>
      </c>
      <c r="AF72" s="256" t="str">
        <f t="shared" si="62"/>
        <v>TB150730</v>
      </c>
      <c r="AG72" s="257">
        <f t="shared" si="63"/>
        <v>33.769800000000004</v>
      </c>
      <c r="AH72" s="258">
        <f t="shared" si="64"/>
        <v>240</v>
      </c>
      <c r="AI72" s="259">
        <f t="shared" si="65"/>
        <v>8104.7520000000004</v>
      </c>
      <c r="AJ72" s="238" t="str">
        <f t="shared" si="66"/>
        <v>BCU4D</v>
      </c>
      <c r="AK72" s="239" t="str">
        <f t="shared" si="67"/>
        <v>AT4D0610</v>
      </c>
      <c r="AL72" s="240">
        <f t="shared" si="68"/>
        <v>28.144783661769978</v>
      </c>
      <c r="AM72" s="241">
        <f t="shared" si="69"/>
        <v>253.72727272727272</v>
      </c>
      <c r="AN72" s="242">
        <f>IF(M72="TR",VLOOKUP(Z72,[1]don!$B$2:$M$30,9,FALSE)*((Q72-20)*VLOOKUP(Z72,[1]don!$B$2:$M$30,6,FALSE))*(INT((R72-20-VLOOKUP(Z72,[1]don!$B$2:$M$30,5,FALSE))/N72)+2),VLOOKUP(Z72,[1]don!$B$2:$M$30,9,FALSE)*R72*(INT((Q72-20)/3)+1))</f>
        <v>7141.0992000000006</v>
      </c>
      <c r="AO72" s="243" t="str">
        <f t="shared" si="70"/>
        <v>CL4P0630C110</v>
      </c>
      <c r="AP72" s="244">
        <f t="shared" si="71"/>
        <v>650.65</v>
      </c>
      <c r="AQ72" s="245" t="str">
        <f t="shared" si="72"/>
        <v>CL4P0630C110</v>
      </c>
      <c r="AR72" s="244">
        <f t="shared" si="73"/>
        <v>650.65</v>
      </c>
      <c r="AS72" s="244" t="str">
        <f t="shared" si="74"/>
        <v>BNLC06</v>
      </c>
      <c r="AT72" s="246">
        <f t="shared" si="75"/>
        <v>1301.3</v>
      </c>
      <c r="AU72" s="247" t="str">
        <f t="shared" si="76"/>
        <v>4D</v>
      </c>
      <c r="AV72" s="248" t="s">
        <v>1346</v>
      </c>
      <c r="AW72" s="249" t="str">
        <f t="shared" si="77"/>
        <v>FJ4D0715</v>
      </c>
      <c r="AX72" s="247">
        <f t="shared" si="78"/>
        <v>378.95000000000005</v>
      </c>
      <c r="AY72" s="249">
        <f t="shared" si="79"/>
        <v>757.90000000000009</v>
      </c>
      <c r="AZ72" s="249" t="str">
        <f t="shared" si="80"/>
        <v>-</v>
      </c>
      <c r="BA72" s="247" t="str">
        <f t="shared" si="81"/>
        <v>-</v>
      </c>
      <c r="BB72" s="247"/>
      <c r="BC72" s="250">
        <f t="shared" si="82"/>
        <v>757.90000000000009</v>
      </c>
    </row>
    <row r="73" spans="1:55" ht="18" customHeight="1" x14ac:dyDescent="0.3">
      <c r="A73" s="1" t="str">
        <f t="shared" si="54"/>
        <v>\\B-tech3\soneras\RAD\RAD 2024\C050</v>
      </c>
      <c r="B73" s="19" t="s">
        <v>605</v>
      </c>
      <c r="C73" s="158" t="s">
        <v>806</v>
      </c>
      <c r="D73" s="24" t="s">
        <v>563</v>
      </c>
      <c r="E73" s="23" t="str">
        <f t="shared" si="55"/>
        <v>C050</v>
      </c>
      <c r="F73" s="14">
        <v>45321</v>
      </c>
      <c r="G73" s="19">
        <v>1</v>
      </c>
      <c r="H73" s="15" t="s">
        <v>58</v>
      </c>
      <c r="I73" s="19" t="s">
        <v>602</v>
      </c>
      <c r="L73" s="19"/>
      <c r="M73" s="156" t="s">
        <v>32</v>
      </c>
      <c r="N73" s="156">
        <v>10</v>
      </c>
      <c r="O73" s="6">
        <v>6</v>
      </c>
      <c r="Q73" s="16">
        <v>1440</v>
      </c>
      <c r="R73" s="16">
        <v>520</v>
      </c>
      <c r="S73" s="16">
        <v>600</v>
      </c>
      <c r="T73" s="16">
        <v>190</v>
      </c>
      <c r="U73" s="16">
        <v>600</v>
      </c>
      <c r="V73" s="16">
        <v>190</v>
      </c>
      <c r="W73" s="5" t="s">
        <v>37</v>
      </c>
      <c r="X73" s="18"/>
      <c r="Y73" s="6" t="s">
        <v>38</v>
      </c>
      <c r="Z73" s="235" t="str">
        <f t="shared" si="56"/>
        <v>610AD</v>
      </c>
      <c r="AA73" s="236" t="str">
        <f t="shared" si="57"/>
        <v>REC050026-10 E7</v>
      </c>
      <c r="AB73" s="237" t="str">
        <f t="shared" si="58"/>
        <v xml:space="preserve">RE 1440X0520 6D7 10 0600X190 BC  </v>
      </c>
      <c r="AC73" s="236" t="str">
        <f t="shared" si="59"/>
        <v>FXC050026-10 E7</v>
      </c>
      <c r="AD73" s="237" t="str">
        <f t="shared" si="60"/>
        <v xml:space="preserve">FX 1440X0520 6D7 10 0600X190 BC  </v>
      </c>
      <c r="AE73" s="255" t="str">
        <f t="shared" si="61"/>
        <v>TUBLS015</v>
      </c>
      <c r="AF73" s="256" t="str">
        <f t="shared" si="62"/>
        <v>TB151455</v>
      </c>
      <c r="AG73" s="257">
        <f t="shared" si="63"/>
        <v>67.308300000000003</v>
      </c>
      <c r="AH73" s="258">
        <f t="shared" si="64"/>
        <v>306</v>
      </c>
      <c r="AI73" s="259">
        <f t="shared" si="65"/>
        <v>20596.339800000002</v>
      </c>
      <c r="AJ73" s="238" t="str">
        <f t="shared" si="66"/>
        <v>BCU6D</v>
      </c>
      <c r="AK73" s="239" t="str">
        <f t="shared" si="67"/>
        <v>AT6D0520</v>
      </c>
      <c r="AL73" s="240">
        <f t="shared" si="68"/>
        <v>40.028421296784394</v>
      </c>
      <c r="AM73" s="241">
        <f t="shared" si="69"/>
        <v>517.36363636363637</v>
      </c>
      <c r="AN73" s="242">
        <f>IF(M73="TR",VLOOKUP(Z73,[1]don!$B$2:$M$30,9,FALSE)*((Q73-20)*VLOOKUP(Z73,[1]don!$B$2:$M$30,6,FALSE))*(INT((R73-20-VLOOKUP(Z73,[1]don!$B$2:$M$30,5,FALSE))/N73)+2),VLOOKUP(Z73,[1]don!$B$2:$M$30,9,FALSE)*R73*(INT((Q73-20)/3)+1))</f>
        <v>20709.249599999999</v>
      </c>
      <c r="AO73" s="243" t="str">
        <f t="shared" si="70"/>
        <v>CL6B0600C190</v>
      </c>
      <c r="AP73" s="244">
        <f t="shared" si="71"/>
        <v>1521.9</v>
      </c>
      <c r="AQ73" s="245" t="str">
        <f t="shared" si="72"/>
        <v>CL6B0600C190</v>
      </c>
      <c r="AR73" s="244">
        <f t="shared" si="73"/>
        <v>1738.17</v>
      </c>
      <c r="AS73" s="244" t="str">
        <f t="shared" si="74"/>
        <v>PL15</v>
      </c>
      <c r="AT73" s="246">
        <f t="shared" si="75"/>
        <v>3260.07</v>
      </c>
      <c r="AU73" s="247" t="str">
        <f t="shared" si="76"/>
        <v>6D</v>
      </c>
      <c r="AV73" s="248" t="s">
        <v>1346</v>
      </c>
      <c r="AW73" s="249" t="str">
        <f t="shared" si="77"/>
        <v>FJ6D1440</v>
      </c>
      <c r="AX73" s="247">
        <f t="shared" si="78"/>
        <v>1033.92</v>
      </c>
      <c r="AY73" s="249">
        <f t="shared" si="79"/>
        <v>2067.84</v>
      </c>
      <c r="AZ73" s="249" t="str">
        <f t="shared" si="80"/>
        <v>-</v>
      </c>
      <c r="BA73" s="247" t="str">
        <f t="shared" si="81"/>
        <v>-</v>
      </c>
      <c r="BB73" s="247"/>
      <c r="BC73" s="250">
        <f t="shared" si="82"/>
        <v>2067.84</v>
      </c>
    </row>
    <row r="74" spans="1:55" ht="18" customHeight="1" x14ac:dyDescent="0.3">
      <c r="A74" s="1" t="str">
        <f t="shared" si="54"/>
        <v>\\B-tech3\soneras\RAD\RAD 2024\C051</v>
      </c>
      <c r="B74" s="19" t="s">
        <v>606</v>
      </c>
      <c r="C74" s="158" t="s">
        <v>807</v>
      </c>
      <c r="D74" s="24" t="s">
        <v>564</v>
      </c>
      <c r="E74" s="23" t="str">
        <f t="shared" si="55"/>
        <v>C051</v>
      </c>
      <c r="F74" s="14">
        <v>45321</v>
      </c>
      <c r="G74" s="19">
        <v>1</v>
      </c>
      <c r="H74" s="15" t="s">
        <v>58</v>
      </c>
      <c r="I74" s="19" t="s">
        <v>603</v>
      </c>
      <c r="L74" s="19"/>
      <c r="M74" s="156" t="s">
        <v>32</v>
      </c>
      <c r="N74" s="156">
        <v>10</v>
      </c>
      <c r="O74" s="6">
        <v>4</v>
      </c>
      <c r="P74" s="13"/>
      <c r="Q74" s="16">
        <v>545</v>
      </c>
      <c r="R74" s="16">
        <v>640</v>
      </c>
      <c r="S74" s="16">
        <v>645</v>
      </c>
      <c r="T74" s="16">
        <v>110</v>
      </c>
      <c r="U74" s="16">
        <v>645</v>
      </c>
      <c r="V74" s="16">
        <v>110</v>
      </c>
      <c r="W74" s="5" t="s">
        <v>33</v>
      </c>
      <c r="X74" s="18"/>
      <c r="Y74" s="6" t="s">
        <v>38</v>
      </c>
      <c r="Z74" s="235" t="str">
        <f t="shared" si="56"/>
        <v>410AD</v>
      </c>
      <c r="AA74" s="236" t="str">
        <f t="shared" si="57"/>
        <v>REC051024-10 E7</v>
      </c>
      <c r="AB74" s="237" t="str">
        <f t="shared" si="58"/>
        <v xml:space="preserve">RE 0545X0640 4D7 10 0645X110 PC  </v>
      </c>
      <c r="AC74" s="236" t="str">
        <f t="shared" si="59"/>
        <v>FXC051024-10 E7</v>
      </c>
      <c r="AD74" s="237" t="str">
        <f t="shared" si="60"/>
        <v xml:space="preserve">FX 0545X0640 4D7 10 0645X110 PC  </v>
      </c>
      <c r="AE74" s="255" t="str">
        <f t="shared" si="61"/>
        <v>TUBLS015</v>
      </c>
      <c r="AF74" s="256" t="str">
        <f t="shared" si="62"/>
        <v>TB150560</v>
      </c>
      <c r="AG74" s="257">
        <f t="shared" si="63"/>
        <v>25.9056</v>
      </c>
      <c r="AH74" s="258">
        <f t="shared" si="64"/>
        <v>252</v>
      </c>
      <c r="AI74" s="259">
        <f t="shared" si="65"/>
        <v>6528.2111999999997</v>
      </c>
      <c r="AJ74" s="238" t="str">
        <f t="shared" si="66"/>
        <v>BCU4D</v>
      </c>
      <c r="AK74" s="239" t="str">
        <f t="shared" si="67"/>
        <v>AT4D0640</v>
      </c>
      <c r="AL74" s="240">
        <f t="shared" si="68"/>
        <v>29.617223306489816</v>
      </c>
      <c r="AM74" s="241">
        <f t="shared" si="69"/>
        <v>191.90909090909091</v>
      </c>
      <c r="AN74" s="242">
        <f>IF(M74="TR",VLOOKUP(Z74,[1]don!$B$2:$M$30,9,FALSE)*((Q74-20)*VLOOKUP(Z74,[1]don!$B$2:$M$30,6,FALSE))*(INT((R74-20-VLOOKUP(Z74,[1]don!$B$2:$M$30,5,FALSE))/N74)+2),VLOOKUP(Z74,[1]don!$B$2:$M$30,9,FALSE)*R74*(INT((Q74-20)/3)+1))</f>
        <v>5683.8144000000002</v>
      </c>
      <c r="AO74" s="243" t="str">
        <f t="shared" si="70"/>
        <v>CL4P0645C110</v>
      </c>
      <c r="AP74" s="244">
        <f t="shared" si="71"/>
        <v>665.66500000000008</v>
      </c>
      <c r="AQ74" s="245" t="str">
        <f t="shared" si="72"/>
        <v>CL4P0645C110</v>
      </c>
      <c r="AR74" s="244">
        <f t="shared" si="73"/>
        <v>665.66500000000008</v>
      </c>
      <c r="AS74" s="244" t="str">
        <f t="shared" si="74"/>
        <v>BNLC06</v>
      </c>
      <c r="AT74" s="246">
        <f t="shared" si="75"/>
        <v>1331.3300000000002</v>
      </c>
      <c r="AU74" s="247" t="str">
        <f t="shared" si="76"/>
        <v>4D</v>
      </c>
      <c r="AV74" s="248" t="s">
        <v>1346</v>
      </c>
      <c r="AW74" s="249" t="str">
        <f t="shared" si="77"/>
        <v>FJ4D0545</v>
      </c>
      <c r="AX74" s="247">
        <f t="shared" si="78"/>
        <v>288.85000000000002</v>
      </c>
      <c r="AY74" s="249">
        <f t="shared" si="79"/>
        <v>577.70000000000005</v>
      </c>
      <c r="AZ74" s="249" t="str">
        <f t="shared" si="80"/>
        <v>-</v>
      </c>
      <c r="BA74" s="247" t="str">
        <f t="shared" si="81"/>
        <v>-</v>
      </c>
      <c r="BB74" s="247"/>
      <c r="BC74" s="250">
        <f t="shared" si="82"/>
        <v>577.70000000000005</v>
      </c>
    </row>
    <row r="75" spans="1:55" ht="18" customHeight="1" x14ac:dyDescent="0.3">
      <c r="A75" s="1" t="str">
        <f t="shared" si="54"/>
        <v>\\B-tech3\soneras\RAD\RAD 2024\C052</v>
      </c>
      <c r="B75" s="19" t="s">
        <v>607</v>
      </c>
      <c r="C75" s="158" t="s">
        <v>808</v>
      </c>
      <c r="D75" s="24" t="s">
        <v>601</v>
      </c>
      <c r="E75" s="23" t="str">
        <f t="shared" si="55"/>
        <v>C052</v>
      </c>
      <c r="F75" s="14">
        <v>45321</v>
      </c>
      <c r="G75" s="19">
        <v>1</v>
      </c>
      <c r="H75" s="15" t="s">
        <v>58</v>
      </c>
      <c r="I75" s="19" t="s">
        <v>604</v>
      </c>
      <c r="K75" s="16" t="s">
        <v>634</v>
      </c>
      <c r="L75" s="19"/>
      <c r="M75" s="156" t="s">
        <v>32</v>
      </c>
      <c r="N75" s="156">
        <v>10</v>
      </c>
      <c r="O75" s="6">
        <v>4</v>
      </c>
      <c r="P75" s="13"/>
      <c r="Q75" s="16">
        <v>475</v>
      </c>
      <c r="R75" s="16">
        <v>590</v>
      </c>
      <c r="S75" s="16">
        <v>605</v>
      </c>
      <c r="T75" s="16">
        <v>100</v>
      </c>
      <c r="U75" s="16">
        <v>605</v>
      </c>
      <c r="V75" s="16">
        <v>100</v>
      </c>
      <c r="W75" s="5" t="s">
        <v>33</v>
      </c>
      <c r="X75" s="18"/>
      <c r="Y75" s="6" t="s">
        <v>34</v>
      </c>
      <c r="Z75" s="235" t="str">
        <f t="shared" si="56"/>
        <v>410AD</v>
      </c>
      <c r="AA75" s="236" t="str">
        <f t="shared" si="57"/>
        <v xml:space="preserve">REC052024-10 </v>
      </c>
      <c r="AB75" s="237" t="str">
        <f t="shared" si="58"/>
        <v>RE 0475X0590 4DM 10 0605X100 PC  CLARCK</v>
      </c>
      <c r="AC75" s="236" t="str">
        <f t="shared" si="59"/>
        <v xml:space="preserve">FXC052024-10 </v>
      </c>
      <c r="AD75" s="237" t="str">
        <f t="shared" si="60"/>
        <v>FX 0475X0590 4DM 10 0605X100 PC  CLARCK</v>
      </c>
      <c r="AE75" s="255" t="str">
        <f t="shared" si="61"/>
        <v>BNLT33</v>
      </c>
      <c r="AF75" s="256" t="str">
        <f t="shared" si="62"/>
        <v>TB330490</v>
      </c>
      <c r="AG75" s="257">
        <f t="shared" si="63"/>
        <v>16.4983</v>
      </c>
      <c r="AH75" s="258">
        <f t="shared" si="64"/>
        <v>232</v>
      </c>
      <c r="AI75" s="259">
        <f t="shared" si="65"/>
        <v>3827.6055999999999</v>
      </c>
      <c r="AJ75" s="238" t="str">
        <f t="shared" si="66"/>
        <v>BCU4D</v>
      </c>
      <c r="AK75" s="239" t="str">
        <f t="shared" si="67"/>
        <v>AT4D0590</v>
      </c>
      <c r="AL75" s="240">
        <f t="shared" si="68"/>
        <v>27.186117312943747</v>
      </c>
      <c r="AM75" s="241">
        <f t="shared" si="69"/>
        <v>166.45454545454547</v>
      </c>
      <c r="AN75" s="242">
        <f>IF(M75="TR",VLOOKUP(Z75,[1]don!$B$2:$M$30,9,FALSE)*((Q75-20)*VLOOKUP(Z75,[1]don!$B$2:$M$30,6,FALSE))*(INT((R75-20-VLOOKUP(Z75,[1]don!$B$2:$M$30,5,FALSE))/N75)+2),VLOOKUP(Z75,[1]don!$B$2:$M$30,9,FALSE)*R75*(INT((Q75-20)/3)+1))</f>
        <v>4525.2528000000002</v>
      </c>
      <c r="AO75" s="243" t="str">
        <f t="shared" si="70"/>
        <v>CL4P0605C100</v>
      </c>
      <c r="AP75" s="244">
        <f t="shared" si="71"/>
        <v>577.5</v>
      </c>
      <c r="AQ75" s="245" t="str">
        <f t="shared" si="72"/>
        <v>CL4P0605C100</v>
      </c>
      <c r="AR75" s="244">
        <f t="shared" si="73"/>
        <v>577.5</v>
      </c>
      <c r="AS75" s="244" t="str">
        <f t="shared" si="74"/>
        <v>BNLC06</v>
      </c>
      <c r="AT75" s="246">
        <f t="shared" si="75"/>
        <v>1155</v>
      </c>
      <c r="AU75" s="247" t="str">
        <f t="shared" si="76"/>
        <v>4D</v>
      </c>
      <c r="AV75" s="248" t="s">
        <v>1346</v>
      </c>
      <c r="AW75" s="249" t="str">
        <f t="shared" si="77"/>
        <v>FJ4D0475</v>
      </c>
      <c r="AX75" s="247">
        <f t="shared" si="78"/>
        <v>251.75</v>
      </c>
      <c r="AY75" s="249">
        <f t="shared" si="79"/>
        <v>503.5</v>
      </c>
      <c r="AZ75" s="249" t="str">
        <f t="shared" si="80"/>
        <v>-</v>
      </c>
      <c r="BA75" s="247" t="str">
        <f t="shared" si="81"/>
        <v>-</v>
      </c>
      <c r="BB75" s="247"/>
      <c r="BC75" s="250">
        <f t="shared" si="82"/>
        <v>503.5</v>
      </c>
    </row>
    <row r="76" spans="1:55" ht="18" customHeight="1" x14ac:dyDescent="0.3">
      <c r="A76" s="1" t="str">
        <f t="shared" si="54"/>
        <v>\\B-tech3\soneras\RAD\RAD 2024\C053</v>
      </c>
      <c r="B76" s="19" t="s">
        <v>611</v>
      </c>
      <c r="C76" s="158" t="s">
        <v>809</v>
      </c>
      <c r="D76" s="24" t="s">
        <v>608</v>
      </c>
      <c r="E76" s="23" t="str">
        <f t="shared" si="55"/>
        <v>C053</v>
      </c>
      <c r="F76" s="14">
        <v>45322</v>
      </c>
      <c r="G76" s="19">
        <v>1</v>
      </c>
      <c r="H76" s="15" t="s">
        <v>28</v>
      </c>
      <c r="I76" s="16" t="s">
        <v>612</v>
      </c>
      <c r="J76" s="5" t="s">
        <v>609</v>
      </c>
      <c r="K76" s="16" t="s">
        <v>610</v>
      </c>
      <c r="L76" s="162"/>
      <c r="M76" s="146" t="s">
        <v>41</v>
      </c>
      <c r="N76" s="6">
        <v>10</v>
      </c>
      <c r="O76" s="6">
        <v>2</v>
      </c>
      <c r="P76" s="13"/>
      <c r="Q76" s="16">
        <v>555</v>
      </c>
      <c r="R76" s="16">
        <v>320</v>
      </c>
      <c r="S76" s="16">
        <v>320</v>
      </c>
      <c r="T76" s="16">
        <v>50</v>
      </c>
      <c r="U76" s="16">
        <v>320</v>
      </c>
      <c r="V76" s="16">
        <v>50</v>
      </c>
      <c r="W76" s="5" t="s">
        <v>33</v>
      </c>
      <c r="X76" s="18"/>
      <c r="Y76" s="6" t="s">
        <v>38</v>
      </c>
      <c r="Z76" s="235" t="str">
        <f t="shared" si="56"/>
        <v>210AZ</v>
      </c>
      <c r="AA76" s="236" t="str">
        <f t="shared" si="57"/>
        <v>RAC053012-10 E7</v>
      </c>
      <c r="AB76" s="237" t="str">
        <f t="shared" si="58"/>
        <v>RA 0555X0320 2Z7 10 0320X050 PC FIAT  FIORINO</v>
      </c>
      <c r="AC76" s="236" t="str">
        <f t="shared" si="59"/>
        <v>FXC053012-10 E7</v>
      </c>
      <c r="AD76" s="237" t="str">
        <f t="shared" si="60"/>
        <v>FX 0555X0320 2Z7 10 0320X050 PC FIAT  FIORINO</v>
      </c>
      <c r="AE76" s="255" t="str">
        <f t="shared" si="61"/>
        <v>TUBLS015</v>
      </c>
      <c r="AF76" s="256" t="str">
        <f t="shared" si="62"/>
        <v>TB150570</v>
      </c>
      <c r="AG76" s="257">
        <f t="shared" si="63"/>
        <v>26.368200000000002</v>
      </c>
      <c r="AH76" s="258">
        <f t="shared" si="64"/>
        <v>58</v>
      </c>
      <c r="AI76" s="259">
        <f t="shared" si="65"/>
        <v>1529.3556000000001</v>
      </c>
      <c r="AJ76" s="238" t="str">
        <f t="shared" si="66"/>
        <v>BCU2Z</v>
      </c>
      <c r="AK76" s="239" t="str">
        <f t="shared" si="67"/>
        <v>AT2Z0535</v>
      </c>
      <c r="AL76" s="240">
        <f t="shared" si="68"/>
        <v>37.443401666666659</v>
      </c>
      <c r="AM76" s="241">
        <f t="shared" si="69"/>
        <v>30</v>
      </c>
      <c r="AN76" s="242">
        <f>IF(M76="TR",VLOOKUP(Z76,[1]don!$B$2:$M$30,9,FALSE)*((Q76-20)*VLOOKUP(Z76,[1]don!$B$2:$M$30,6,FALSE))*(INT((R76-20-VLOOKUP(Z76,[1]don!$B$2:$M$30,5,FALSE))/N76)+2),VLOOKUP(Z76,[1]don!$B$2:$M$30,9,FALSE)*R76*(INT((Q76-20)/3)+1))</f>
        <v>1123.3020499999998</v>
      </c>
      <c r="AO76" s="243" t="str">
        <f t="shared" si="70"/>
        <v>CL2P0320C050</v>
      </c>
      <c r="AP76" s="244">
        <f t="shared" si="71"/>
        <v>183.26000000000002</v>
      </c>
      <c r="AQ76" s="245" t="str">
        <f t="shared" si="72"/>
        <v>CL2P0320C050</v>
      </c>
      <c r="AR76" s="244">
        <f t="shared" si="73"/>
        <v>183.26000000000002</v>
      </c>
      <c r="AS76" s="244" t="str">
        <f t="shared" si="74"/>
        <v>BNLC06</v>
      </c>
      <c r="AT76" s="246">
        <f t="shared" si="75"/>
        <v>366.52000000000004</v>
      </c>
      <c r="AU76" s="247" t="str">
        <f t="shared" si="76"/>
        <v>2Z</v>
      </c>
      <c r="AV76" s="248" t="s">
        <v>1346</v>
      </c>
      <c r="AW76" s="249" t="str">
        <f t="shared" si="77"/>
        <v>FJ2Z0555</v>
      </c>
      <c r="AX76" s="247">
        <f t="shared" si="78"/>
        <v>153.18</v>
      </c>
      <c r="AY76" s="249">
        <f t="shared" si="79"/>
        <v>306.36</v>
      </c>
      <c r="AZ76" s="249" t="str">
        <f t="shared" si="80"/>
        <v>PJ2Z0555</v>
      </c>
      <c r="BA76" s="247">
        <f t="shared" si="81"/>
        <v>153.18</v>
      </c>
      <c r="BB76" s="247"/>
      <c r="BC76" s="250">
        <f t="shared" si="82"/>
        <v>306.36</v>
      </c>
    </row>
    <row r="77" spans="1:55" ht="18" customHeight="1" x14ac:dyDescent="0.3">
      <c r="A77" s="1" t="str">
        <f t="shared" si="54"/>
        <v>\\B-tech3\soneras\RAD\RAD 2024\C054</v>
      </c>
      <c r="B77" s="19" t="s">
        <v>635</v>
      </c>
      <c r="C77" s="158" t="s">
        <v>810</v>
      </c>
      <c r="D77" s="24" t="s">
        <v>615</v>
      </c>
      <c r="E77" s="23" t="str">
        <f t="shared" si="55"/>
        <v>C054</v>
      </c>
      <c r="F77" s="14">
        <v>45322</v>
      </c>
      <c r="G77" s="19">
        <v>1</v>
      </c>
      <c r="H77" s="15" t="s">
        <v>28</v>
      </c>
      <c r="I77" s="16" t="s">
        <v>613</v>
      </c>
      <c r="K77" s="16" t="s">
        <v>634</v>
      </c>
      <c r="L77" s="162"/>
      <c r="M77" s="146" t="s">
        <v>41</v>
      </c>
      <c r="N77" s="6">
        <v>12</v>
      </c>
      <c r="O77" s="6">
        <v>4</v>
      </c>
      <c r="P77" s="13"/>
      <c r="Q77" s="16">
        <v>445</v>
      </c>
      <c r="R77" s="16">
        <v>455</v>
      </c>
      <c r="S77" s="16">
        <v>455</v>
      </c>
      <c r="T77" s="16">
        <v>70</v>
      </c>
      <c r="U77" s="16">
        <v>455</v>
      </c>
      <c r="V77" s="16">
        <v>70</v>
      </c>
      <c r="W77" s="5" t="s">
        <v>33</v>
      </c>
      <c r="X77" s="18"/>
      <c r="Y77" s="6" t="s">
        <v>34</v>
      </c>
      <c r="Z77" s="235" t="str">
        <f t="shared" si="56"/>
        <v>412AZ</v>
      </c>
      <c r="AA77" s="236" t="str">
        <f t="shared" si="57"/>
        <v xml:space="preserve">RAC054014-12 </v>
      </c>
      <c r="AB77" s="237" t="str">
        <f t="shared" si="58"/>
        <v>RA 0445X0455 4ZM 12 0455X070 PC  CLARCK</v>
      </c>
      <c r="AC77" s="236" t="str">
        <f t="shared" si="59"/>
        <v xml:space="preserve">FXC054014-12 </v>
      </c>
      <c r="AD77" s="237" t="str">
        <f t="shared" si="60"/>
        <v>FX 0445X0455 4ZM 12 0455X070 PC  CLARCK</v>
      </c>
      <c r="AE77" s="255" t="str">
        <f t="shared" si="61"/>
        <v>BNLT33</v>
      </c>
      <c r="AF77" s="256" t="str">
        <f t="shared" si="62"/>
        <v>TB330460</v>
      </c>
      <c r="AG77" s="257">
        <f t="shared" si="63"/>
        <v>15.488199999999999</v>
      </c>
      <c r="AH77" s="258">
        <f t="shared" si="64"/>
        <v>140</v>
      </c>
      <c r="AI77" s="259">
        <f t="shared" si="65"/>
        <v>2168.348</v>
      </c>
      <c r="AJ77" s="238" t="str">
        <f t="shared" si="66"/>
        <v>BCU4Z</v>
      </c>
      <c r="AK77" s="239" t="str">
        <f t="shared" si="67"/>
        <v>AT4Z0425</v>
      </c>
      <c r="AL77" s="240">
        <f t="shared" si="68"/>
        <v>61.550707638888895</v>
      </c>
      <c r="AM77" s="241">
        <f t="shared" si="69"/>
        <v>36</v>
      </c>
      <c r="AN77" s="242">
        <f>IF(M77="TR",VLOOKUP(Z77,[1]don!$B$2:$M$30,9,FALSE)*((Q77-20)*VLOOKUP(Z77,[1]don!$B$2:$M$30,6,FALSE))*(INT((R77-20-VLOOKUP(Z77,[1]don!$B$2:$M$30,5,FALSE))/N77)+2),VLOOKUP(Z77,[1]don!$B$2:$M$30,9,FALSE)*R77*(INT((Q77-20)/3)+1))</f>
        <v>2215.8254750000001</v>
      </c>
      <c r="AO77" s="243" t="str">
        <f t="shared" si="70"/>
        <v>CL4P0455C070</v>
      </c>
      <c r="AP77" s="244">
        <f t="shared" si="71"/>
        <v>329.17500000000001</v>
      </c>
      <c r="AQ77" s="245" t="str">
        <f t="shared" si="72"/>
        <v>CL4P0455C070</v>
      </c>
      <c r="AR77" s="244">
        <f t="shared" si="73"/>
        <v>329.17500000000001</v>
      </c>
      <c r="AS77" s="244" t="str">
        <f t="shared" si="74"/>
        <v>BNLC06</v>
      </c>
      <c r="AT77" s="246">
        <f t="shared" si="75"/>
        <v>658.35</v>
      </c>
      <c r="AU77" s="247" t="str">
        <f t="shared" si="76"/>
        <v>4Z</v>
      </c>
      <c r="AV77" s="248" t="s">
        <v>1346</v>
      </c>
      <c r="AW77" s="249" t="str">
        <f t="shared" si="77"/>
        <v>FJ4Z0445</v>
      </c>
      <c r="AX77" s="247">
        <f t="shared" si="78"/>
        <v>203.81</v>
      </c>
      <c r="AY77" s="249">
        <f t="shared" si="79"/>
        <v>407.62</v>
      </c>
      <c r="AZ77" s="249" t="str">
        <f t="shared" si="80"/>
        <v>PJ4Z0445</v>
      </c>
      <c r="BA77" s="247">
        <f t="shared" si="81"/>
        <v>203.81</v>
      </c>
      <c r="BB77" s="247"/>
      <c r="BC77" s="250">
        <f t="shared" si="82"/>
        <v>407.62</v>
      </c>
    </row>
    <row r="78" spans="1:55" ht="18" customHeight="1" x14ac:dyDescent="0.3">
      <c r="A78" s="1" t="str">
        <f t="shared" si="54"/>
        <v>\\B-tech3\soneras\RAD\RAD 2024\C055</v>
      </c>
      <c r="B78" s="19" t="s">
        <v>636</v>
      </c>
      <c r="C78" s="158" t="s">
        <v>811</v>
      </c>
      <c r="D78" s="19" t="s">
        <v>616</v>
      </c>
      <c r="E78" s="23" t="str">
        <f t="shared" si="55"/>
        <v>C055</v>
      </c>
      <c r="F78" s="142">
        <v>45322</v>
      </c>
      <c r="G78" s="19">
        <v>1</v>
      </c>
      <c r="H78" s="143" t="s">
        <v>28</v>
      </c>
      <c r="I78" s="16" t="s">
        <v>614</v>
      </c>
      <c r="J78" s="5" t="s">
        <v>633</v>
      </c>
      <c r="K78" s="16" t="s">
        <v>868</v>
      </c>
      <c r="L78" s="162"/>
      <c r="M78" s="146" t="s">
        <v>41</v>
      </c>
      <c r="N78" s="6">
        <v>12</v>
      </c>
      <c r="O78" s="6">
        <v>3</v>
      </c>
      <c r="P78" s="13"/>
      <c r="Q78" s="16">
        <v>325</v>
      </c>
      <c r="R78" s="16">
        <v>400</v>
      </c>
      <c r="S78" s="16">
        <v>400</v>
      </c>
      <c r="T78" s="16">
        <v>132</v>
      </c>
      <c r="U78" s="16">
        <v>400</v>
      </c>
      <c r="V78" s="16">
        <v>113</v>
      </c>
      <c r="W78" s="5" t="s">
        <v>33</v>
      </c>
      <c r="X78" s="18"/>
      <c r="Y78" s="6" t="s">
        <v>38</v>
      </c>
      <c r="Z78" s="235" t="str">
        <f t="shared" si="56"/>
        <v>312AZ</v>
      </c>
      <c r="AA78" s="236" t="str">
        <f t="shared" si="57"/>
        <v>RAC055013-12 E7</v>
      </c>
      <c r="AB78" s="237" t="str">
        <f t="shared" si="58"/>
        <v>RA 0325X0400 3Z7 12 0400X132 PC CITROEN B11</v>
      </c>
      <c r="AC78" s="236" t="str">
        <f t="shared" si="59"/>
        <v>FXC055013-12 E7</v>
      </c>
      <c r="AD78" s="237" t="str">
        <f t="shared" si="60"/>
        <v>FX 0325X0400 3Z7 12 0400X132 PC CITROEN B11</v>
      </c>
      <c r="AE78" s="255" t="str">
        <f t="shared" si="61"/>
        <v>TUBLS015</v>
      </c>
      <c r="AF78" s="256" t="str">
        <f t="shared" si="62"/>
        <v>TB150340</v>
      </c>
      <c r="AG78" s="257">
        <f t="shared" si="63"/>
        <v>15.728400000000001</v>
      </c>
      <c r="AH78" s="258">
        <f t="shared" si="64"/>
        <v>90</v>
      </c>
      <c r="AI78" s="259">
        <f t="shared" si="65"/>
        <v>1415.556</v>
      </c>
      <c r="AJ78" s="238" t="str">
        <f t="shared" si="66"/>
        <v>BCU3Z</v>
      </c>
      <c r="AK78" s="239" t="str">
        <f t="shared" si="67"/>
        <v>AT3Z0305</v>
      </c>
      <c r="AL78" s="240">
        <f t="shared" si="68"/>
        <v>27.282663225806449</v>
      </c>
      <c r="AM78" s="241">
        <f t="shared" si="69"/>
        <v>31</v>
      </c>
      <c r="AN78" s="242">
        <f>IF(M78="TR",VLOOKUP(Z78,[1]don!$B$2:$M$30,9,FALSE)*((Q78-20)*VLOOKUP(Z78,[1]don!$B$2:$M$30,6,FALSE))*(INT((R78-20-VLOOKUP(Z78,[1]don!$B$2:$M$30,5,FALSE))/N78)+2),VLOOKUP(Z78,[1]don!$B$2:$M$30,9,FALSE)*R78*(INT((Q78-20)/3)+1))</f>
        <v>845.76255999999989</v>
      </c>
      <c r="AO78" s="243" t="str">
        <f t="shared" si="70"/>
        <v>CL3P0400C132</v>
      </c>
      <c r="AP78" s="244">
        <f t="shared" si="71"/>
        <v>491.56800000000004</v>
      </c>
      <c r="AQ78" s="245" t="str">
        <f t="shared" si="72"/>
        <v>CL3P0400C113</v>
      </c>
      <c r="AR78" s="244">
        <f t="shared" si="73"/>
        <v>430.12200000000001</v>
      </c>
      <c r="AS78" s="244" t="str">
        <f t="shared" si="74"/>
        <v>BNLC06</v>
      </c>
      <c r="AT78" s="246">
        <f t="shared" si="75"/>
        <v>921.69</v>
      </c>
      <c r="AU78" s="247" t="str">
        <f t="shared" si="76"/>
        <v>3Z</v>
      </c>
      <c r="AV78" s="248" t="s">
        <v>1346</v>
      </c>
      <c r="AW78" s="249" t="str">
        <f t="shared" si="77"/>
        <v>FJ3Z0325</v>
      </c>
      <c r="AX78" s="247">
        <f t="shared" si="78"/>
        <v>121.55</v>
      </c>
      <c r="AY78" s="249">
        <f t="shared" si="79"/>
        <v>243.1</v>
      </c>
      <c r="AZ78" s="249" t="str">
        <f t="shared" si="80"/>
        <v>PJ3Z0325</v>
      </c>
      <c r="BA78" s="247">
        <f t="shared" si="81"/>
        <v>121.55</v>
      </c>
      <c r="BB78" s="247"/>
      <c r="BC78" s="250">
        <f t="shared" si="82"/>
        <v>243.1</v>
      </c>
    </row>
    <row r="79" spans="1:55" ht="18" customHeight="1" x14ac:dyDescent="0.3">
      <c r="A79" s="1" t="str">
        <f t="shared" si="54"/>
        <v>\\B-tech3\soneras\RAD\RAD 2024\C056</v>
      </c>
      <c r="B79" s="19" t="s">
        <v>637</v>
      </c>
      <c r="C79" s="158" t="s">
        <v>812</v>
      </c>
      <c r="D79" s="24" t="s">
        <v>617</v>
      </c>
      <c r="E79" s="23" t="str">
        <f t="shared" si="55"/>
        <v>C056</v>
      </c>
      <c r="F79" s="14">
        <v>45322</v>
      </c>
      <c r="G79" s="19">
        <v>5</v>
      </c>
      <c r="H79" s="15" t="s">
        <v>35</v>
      </c>
      <c r="I79" s="16" t="s">
        <v>400</v>
      </c>
      <c r="L79" s="162"/>
      <c r="M79" s="146" t="s">
        <v>32</v>
      </c>
      <c r="N79" s="6">
        <v>10</v>
      </c>
      <c r="O79" s="6">
        <v>4</v>
      </c>
      <c r="P79" s="13"/>
      <c r="Q79" s="16">
        <v>535</v>
      </c>
      <c r="R79" s="16">
        <v>445</v>
      </c>
      <c r="S79" s="16">
        <v>465</v>
      </c>
      <c r="T79" s="16">
        <v>95</v>
      </c>
      <c r="U79" s="16">
        <v>465</v>
      </c>
      <c r="V79" s="16">
        <v>95</v>
      </c>
      <c r="W79" s="5" t="s">
        <v>33</v>
      </c>
      <c r="X79" s="18"/>
      <c r="Y79" s="6" t="s">
        <v>34</v>
      </c>
      <c r="Z79" s="235" t="str">
        <f t="shared" si="56"/>
        <v>410AD</v>
      </c>
      <c r="AA79" s="236" t="str">
        <f t="shared" si="57"/>
        <v xml:space="preserve">FEC056024-10 </v>
      </c>
      <c r="AB79" s="237" t="str">
        <f t="shared" si="58"/>
        <v xml:space="preserve">FE 0535X0445 4DM 10 0465X095 PC  </v>
      </c>
      <c r="AC79" s="236" t="str">
        <f t="shared" si="59"/>
        <v xml:space="preserve">FXC056024-10 </v>
      </c>
      <c r="AD79" s="237" t="str">
        <f t="shared" si="60"/>
        <v xml:space="preserve">FX 0535X0445 4DM 10 0465X095 PC  </v>
      </c>
      <c r="AE79" s="255" t="str">
        <f t="shared" si="61"/>
        <v>BNLT33</v>
      </c>
      <c r="AF79" s="256" t="str">
        <f t="shared" si="62"/>
        <v>TB330550</v>
      </c>
      <c r="AG79" s="257">
        <f t="shared" si="63"/>
        <v>18.5185</v>
      </c>
      <c r="AH79" s="258">
        <f t="shared" si="64"/>
        <v>174</v>
      </c>
      <c r="AI79" s="259">
        <f t="shared" si="65"/>
        <v>3222.2190000000001</v>
      </c>
      <c r="AJ79" s="238" t="str">
        <f t="shared" si="66"/>
        <v>BCU4D</v>
      </c>
      <c r="AK79" s="239" t="str">
        <f t="shared" si="67"/>
        <v>AT4D0445</v>
      </c>
      <c r="AL79" s="240">
        <f t="shared" si="68"/>
        <v>20.513902655721875</v>
      </c>
      <c r="AM79" s="241">
        <f t="shared" si="69"/>
        <v>188.27272727272728</v>
      </c>
      <c r="AN79" s="242">
        <f>IF(M79="TR",VLOOKUP(Z79,[1]don!$B$2:$M$30,9,FALSE)*((Q79-20)*VLOOKUP(Z79,[1]don!$B$2:$M$30,6,FALSE))*(INT((R79-20-VLOOKUP(Z79,[1]don!$B$2:$M$30,5,FALSE))/N79)+2),VLOOKUP(Z79,[1]don!$B$2:$M$30,9,FALSE)*R79*(INT((Q79-20)/3)+1))</f>
        <v>3862.2084000000004</v>
      </c>
      <c r="AO79" s="243" t="str">
        <f t="shared" si="70"/>
        <v>CL4P0465C095</v>
      </c>
      <c r="AP79" s="244">
        <f t="shared" si="71"/>
        <v>429.46750000000003</v>
      </c>
      <c r="AQ79" s="245" t="str">
        <f t="shared" si="72"/>
        <v>CL4P0465C095</v>
      </c>
      <c r="AR79" s="244">
        <f t="shared" si="73"/>
        <v>429.46750000000003</v>
      </c>
      <c r="AS79" s="244" t="str">
        <f t="shared" si="74"/>
        <v>BNLC06</v>
      </c>
      <c r="AT79" s="246">
        <f t="shared" si="75"/>
        <v>858.93500000000006</v>
      </c>
      <c r="AU79" s="247" t="str">
        <f t="shared" si="76"/>
        <v>4D</v>
      </c>
      <c r="AV79" s="248" t="s">
        <v>1346</v>
      </c>
      <c r="AW79" s="249" t="str">
        <f t="shared" si="77"/>
        <v>FJ4D0535</v>
      </c>
      <c r="AX79" s="247">
        <f t="shared" si="78"/>
        <v>283.55</v>
      </c>
      <c r="AY79" s="249">
        <f t="shared" si="79"/>
        <v>567.1</v>
      </c>
      <c r="AZ79" s="249" t="str">
        <f t="shared" si="80"/>
        <v>-</v>
      </c>
      <c r="BA79" s="247" t="str">
        <f t="shared" si="81"/>
        <v>-</v>
      </c>
      <c r="BB79" s="247"/>
      <c r="BC79" s="250">
        <f t="shared" si="82"/>
        <v>567.1</v>
      </c>
    </row>
    <row r="80" spans="1:55" ht="18" customHeight="1" x14ac:dyDescent="0.3">
      <c r="A80" s="1" t="str">
        <f t="shared" si="54"/>
        <v>\\B-tech3\soneras\RAD\RAD 2024\C039</v>
      </c>
      <c r="B80" s="19" t="s">
        <v>501</v>
      </c>
      <c r="C80" s="158" t="s">
        <v>581</v>
      </c>
      <c r="D80" s="24" t="s">
        <v>618</v>
      </c>
      <c r="E80" s="23" t="str">
        <f t="shared" si="55"/>
        <v>C039</v>
      </c>
      <c r="F80" s="14">
        <v>45322</v>
      </c>
      <c r="G80" s="19">
        <v>4</v>
      </c>
      <c r="H80" s="15" t="s">
        <v>35</v>
      </c>
      <c r="I80" s="16" t="s">
        <v>483</v>
      </c>
      <c r="L80" s="162"/>
      <c r="M80" s="146" t="s">
        <v>32</v>
      </c>
      <c r="N80" s="6">
        <v>10</v>
      </c>
      <c r="O80" s="6">
        <v>5</v>
      </c>
      <c r="P80" s="13"/>
      <c r="Q80" s="16">
        <v>920</v>
      </c>
      <c r="R80" s="16">
        <v>1020</v>
      </c>
      <c r="S80" s="16">
        <v>1100</v>
      </c>
      <c r="T80" s="16">
        <v>190</v>
      </c>
      <c r="U80" s="16">
        <v>1100</v>
      </c>
      <c r="V80" s="16">
        <v>190</v>
      </c>
      <c r="W80" s="5" t="s">
        <v>37</v>
      </c>
      <c r="X80" s="18"/>
      <c r="Y80" s="6" t="s">
        <v>38</v>
      </c>
      <c r="Z80" s="235" t="str">
        <f t="shared" si="56"/>
        <v>510AD</v>
      </c>
      <c r="AA80" s="236" t="str">
        <f t="shared" si="57"/>
        <v>FEC039025-10 E7</v>
      </c>
      <c r="AB80" s="237" t="str">
        <f t="shared" si="58"/>
        <v xml:space="preserve">FE 0920X1020 5D7 10 1100X190 BC  </v>
      </c>
      <c r="AC80" s="236" t="str">
        <f t="shared" si="59"/>
        <v>FXC039025-10 E7</v>
      </c>
      <c r="AD80" s="237" t="str">
        <f t="shared" si="60"/>
        <v xml:space="preserve">FX 0920X1020 5D7 10 1100X190 BC  </v>
      </c>
      <c r="AE80" s="255" t="str">
        <f t="shared" si="61"/>
        <v>TUBLS015</v>
      </c>
      <c r="AF80" s="256" t="str">
        <f t="shared" si="62"/>
        <v>TB150935</v>
      </c>
      <c r="AG80" s="257">
        <f t="shared" si="63"/>
        <v>43.253100000000003</v>
      </c>
      <c r="AH80" s="258">
        <f t="shared" si="64"/>
        <v>505</v>
      </c>
      <c r="AI80" s="259">
        <f t="shared" si="65"/>
        <v>21842.815500000001</v>
      </c>
      <c r="AJ80" s="238" t="str">
        <f t="shared" si="66"/>
        <v>BCU5D</v>
      </c>
      <c r="AK80" s="239" t="str">
        <f t="shared" si="67"/>
        <v>AT5D1020</v>
      </c>
      <c r="AL80" s="240">
        <f t="shared" si="68"/>
        <v>57.686770866795896</v>
      </c>
      <c r="AM80" s="241">
        <f t="shared" si="69"/>
        <v>328.27272727272725</v>
      </c>
      <c r="AN80" s="242">
        <f>IF(M80="TR",VLOOKUP(Z80,[1]don!$B$2:$M$30,9,FALSE)*((Q80-20)*VLOOKUP(Z80,[1]don!$B$2:$M$30,6,FALSE))*(INT((R80-20-VLOOKUP(Z80,[1]don!$B$2:$M$30,5,FALSE))/N80)+2),VLOOKUP(Z80,[1]don!$B$2:$M$30,9,FALSE)*R80*(INT((Q80-20)/3)+1))</f>
        <v>18936.993599999998</v>
      </c>
      <c r="AO80" s="243" t="str">
        <f t="shared" si="70"/>
        <v>CL5B1100C190</v>
      </c>
      <c r="AP80" s="244">
        <f t="shared" si="71"/>
        <v>2790.15</v>
      </c>
      <c r="AQ80" s="245" t="str">
        <f t="shared" si="72"/>
        <v>CL5B1100C190</v>
      </c>
      <c r="AR80" s="244">
        <f t="shared" si="73"/>
        <v>3139.92</v>
      </c>
      <c r="AS80" s="244" t="str">
        <f t="shared" si="74"/>
        <v>PL15</v>
      </c>
      <c r="AT80" s="246">
        <f t="shared" si="75"/>
        <v>5930.07</v>
      </c>
      <c r="AU80" s="247" t="str">
        <f t="shared" si="76"/>
        <v>5D</v>
      </c>
      <c r="AV80" s="248" t="s">
        <v>1346</v>
      </c>
      <c r="AW80" s="249" t="str">
        <f t="shared" si="77"/>
        <v>FJ5D0920</v>
      </c>
      <c r="AX80" s="247">
        <f t="shared" si="78"/>
        <v>569.48</v>
      </c>
      <c r="AY80" s="249">
        <f t="shared" si="79"/>
        <v>1138.96</v>
      </c>
      <c r="AZ80" s="249" t="str">
        <f t="shared" si="80"/>
        <v>-</v>
      </c>
      <c r="BA80" s="247" t="str">
        <f t="shared" si="81"/>
        <v>-</v>
      </c>
      <c r="BB80" s="247"/>
      <c r="BC80" s="250">
        <f t="shared" si="82"/>
        <v>1138.96</v>
      </c>
    </row>
    <row r="81" spans="1:55" ht="18" customHeight="1" x14ac:dyDescent="0.3">
      <c r="A81" s="1" t="str">
        <f t="shared" si="54"/>
        <v>\\B-tech3\soneras\RAD\RAD 2024\C040</v>
      </c>
      <c r="B81" s="19" t="s">
        <v>502</v>
      </c>
      <c r="C81" s="158" t="s">
        <v>582</v>
      </c>
      <c r="D81" s="24" t="s">
        <v>619</v>
      </c>
      <c r="E81" s="23" t="str">
        <f t="shared" si="55"/>
        <v>C040</v>
      </c>
      <c r="F81" s="14">
        <v>45322</v>
      </c>
      <c r="G81" s="19">
        <v>4</v>
      </c>
      <c r="H81" s="15" t="s">
        <v>35</v>
      </c>
      <c r="I81" s="16" t="s">
        <v>483</v>
      </c>
      <c r="L81" s="162"/>
      <c r="M81" s="146" t="s">
        <v>32</v>
      </c>
      <c r="N81" s="6">
        <v>10</v>
      </c>
      <c r="O81" s="6">
        <v>5</v>
      </c>
      <c r="P81" s="13"/>
      <c r="Q81" s="16">
        <v>920</v>
      </c>
      <c r="R81" s="16">
        <v>1520</v>
      </c>
      <c r="S81" s="16">
        <v>1600</v>
      </c>
      <c r="T81" s="16">
        <v>170</v>
      </c>
      <c r="U81" s="16">
        <v>1600</v>
      </c>
      <c r="V81" s="16">
        <v>170</v>
      </c>
      <c r="W81" s="5" t="s">
        <v>37</v>
      </c>
      <c r="X81" s="18"/>
      <c r="Y81" s="6" t="s">
        <v>38</v>
      </c>
      <c r="Z81" s="235" t="str">
        <f t="shared" si="56"/>
        <v>510AD</v>
      </c>
      <c r="AA81" s="236" t="str">
        <f t="shared" si="57"/>
        <v>FEC040025-10 E7</v>
      </c>
      <c r="AB81" s="237" t="str">
        <f t="shared" si="58"/>
        <v xml:space="preserve">FE 0920X1520 5D7 10 1600X170 BC  </v>
      </c>
      <c r="AC81" s="236" t="str">
        <f t="shared" si="59"/>
        <v>FXC040025-10 E7</v>
      </c>
      <c r="AD81" s="237" t="str">
        <f t="shared" si="60"/>
        <v xml:space="preserve">FX 0920X1520 5D7 10 1600X170 BC  </v>
      </c>
      <c r="AE81" s="255" t="str">
        <f t="shared" si="61"/>
        <v>TUBLS015</v>
      </c>
      <c r="AF81" s="256" t="str">
        <f t="shared" si="62"/>
        <v>TB150935</v>
      </c>
      <c r="AG81" s="257">
        <f t="shared" si="63"/>
        <v>43.253100000000003</v>
      </c>
      <c r="AH81" s="258">
        <f t="shared" si="64"/>
        <v>755</v>
      </c>
      <c r="AI81" s="259">
        <f t="shared" si="65"/>
        <v>32656.090500000002</v>
      </c>
      <c r="AJ81" s="238" t="str">
        <f t="shared" si="66"/>
        <v>BCU5D</v>
      </c>
      <c r="AK81" s="239" t="str">
        <f t="shared" si="67"/>
        <v>AT5D1520</v>
      </c>
      <c r="AL81" s="240">
        <f t="shared" si="68"/>
        <v>85.964599723068403</v>
      </c>
      <c r="AM81" s="241">
        <f t="shared" si="69"/>
        <v>328.27272727272725</v>
      </c>
      <c r="AN81" s="242">
        <f>IF(M81="TR",VLOOKUP(Z81,[1]don!$B$2:$M$30,9,FALSE)*((Q81-20)*VLOOKUP(Z81,[1]don!$B$2:$M$30,6,FALSE))*(INT((R81-20-VLOOKUP(Z81,[1]don!$B$2:$M$30,5,FALSE))/N81)+2),VLOOKUP(Z81,[1]don!$B$2:$M$30,9,FALSE)*R81*(INT((Q81-20)/3)+1))</f>
        <v>28219.833599999998</v>
      </c>
      <c r="AO81" s="243" t="str">
        <f t="shared" si="70"/>
        <v>CL5B1600C170</v>
      </c>
      <c r="AP81" s="244">
        <f t="shared" si="71"/>
        <v>3631.2000000000003</v>
      </c>
      <c r="AQ81" s="245" t="str">
        <f t="shared" si="72"/>
        <v>CL5B1600C170</v>
      </c>
      <c r="AR81" s="244">
        <f t="shared" si="73"/>
        <v>4109.13</v>
      </c>
      <c r="AS81" s="244" t="str">
        <f t="shared" si="74"/>
        <v>PL15</v>
      </c>
      <c r="AT81" s="246">
        <f t="shared" si="75"/>
        <v>7740.33</v>
      </c>
      <c r="AU81" s="247" t="str">
        <f t="shared" si="76"/>
        <v>5D</v>
      </c>
      <c r="AV81" s="248" t="s">
        <v>1346</v>
      </c>
      <c r="AW81" s="249" t="str">
        <f t="shared" si="77"/>
        <v>FJ5D0920</v>
      </c>
      <c r="AX81" s="247">
        <f t="shared" si="78"/>
        <v>569.48</v>
      </c>
      <c r="AY81" s="249">
        <f t="shared" si="79"/>
        <v>1138.96</v>
      </c>
      <c r="AZ81" s="249" t="str">
        <f t="shared" si="80"/>
        <v>-</v>
      </c>
      <c r="BA81" s="247" t="str">
        <f t="shared" si="81"/>
        <v>-</v>
      </c>
      <c r="BB81" s="247"/>
      <c r="BC81" s="250">
        <f t="shared" si="82"/>
        <v>1138.96</v>
      </c>
    </row>
    <row r="82" spans="1:55" ht="18" customHeight="1" x14ac:dyDescent="0.3">
      <c r="A82" s="1" t="str">
        <f t="shared" si="54"/>
        <v>\\B-tech3\soneras\RAD\RAD 2024\C057</v>
      </c>
      <c r="B82" s="19" t="s">
        <v>638</v>
      </c>
      <c r="C82" s="158" t="s">
        <v>869</v>
      </c>
      <c r="D82" s="24" t="s">
        <v>620</v>
      </c>
      <c r="E82" s="23" t="str">
        <f t="shared" si="55"/>
        <v>C057</v>
      </c>
      <c r="F82" s="14">
        <v>45325</v>
      </c>
      <c r="G82" s="19">
        <v>1</v>
      </c>
      <c r="H82" s="15" t="s">
        <v>35</v>
      </c>
      <c r="I82" s="16" t="s">
        <v>76</v>
      </c>
      <c r="L82" s="162"/>
      <c r="M82" s="146" t="s">
        <v>41</v>
      </c>
      <c r="N82" s="6">
        <v>12</v>
      </c>
      <c r="O82" s="6">
        <v>4</v>
      </c>
      <c r="P82" s="13"/>
      <c r="Q82" s="16">
        <v>460</v>
      </c>
      <c r="R82" s="16">
        <v>530</v>
      </c>
      <c r="S82" s="16">
        <v>550</v>
      </c>
      <c r="T82" s="16">
        <v>85</v>
      </c>
      <c r="U82" s="16">
        <v>550</v>
      </c>
      <c r="V82" s="16">
        <v>85</v>
      </c>
      <c r="W82" s="5" t="s">
        <v>33</v>
      </c>
      <c r="X82" s="18"/>
      <c r="Y82" s="6" t="s">
        <v>34</v>
      </c>
      <c r="Z82" s="235" t="str">
        <f t="shared" si="56"/>
        <v>412AZ</v>
      </c>
      <c r="AA82" s="236" t="str">
        <f t="shared" si="57"/>
        <v xml:space="preserve">FEC057014-12 </v>
      </c>
      <c r="AB82" s="237" t="str">
        <f t="shared" si="58"/>
        <v xml:space="preserve">FE 0460X0530 4ZM 12 0550X085 PC  </v>
      </c>
      <c r="AC82" s="236" t="str">
        <f t="shared" si="59"/>
        <v xml:space="preserve">FXC057014-12 </v>
      </c>
      <c r="AD82" s="237" t="str">
        <f t="shared" si="60"/>
        <v xml:space="preserve">FX 0460X0530 4ZM 12 0550X085 PC  </v>
      </c>
      <c r="AE82" s="255" t="str">
        <f t="shared" si="61"/>
        <v>BNLT33</v>
      </c>
      <c r="AF82" s="256" t="str">
        <f t="shared" si="62"/>
        <v>TB330475</v>
      </c>
      <c r="AG82" s="257">
        <f t="shared" si="63"/>
        <v>15.99325</v>
      </c>
      <c r="AH82" s="258">
        <f t="shared" si="64"/>
        <v>164</v>
      </c>
      <c r="AI82" s="259">
        <f t="shared" si="65"/>
        <v>2622.893</v>
      </c>
      <c r="AJ82" s="238" t="str">
        <f t="shared" si="66"/>
        <v>BCU4Z</v>
      </c>
      <c r="AK82" s="239" t="str">
        <f t="shared" si="67"/>
        <v>AT4Z0440</v>
      </c>
      <c r="AL82" s="240">
        <f t="shared" si="68"/>
        <v>63.47705047619047</v>
      </c>
      <c r="AM82" s="241">
        <f t="shared" si="69"/>
        <v>42</v>
      </c>
      <c r="AN82" s="242">
        <f>IF(M82="TR",VLOOKUP(Z82,[1]don!$B$2:$M$30,9,FALSE)*((Q82-20)*VLOOKUP(Z82,[1]don!$B$2:$M$30,6,FALSE))*(INT((R82-20-VLOOKUP(Z82,[1]don!$B$2:$M$30,5,FALSE))/N82)+2),VLOOKUP(Z82,[1]don!$B$2:$M$30,9,FALSE)*R82*(INT((Q82-20)/3)+1))</f>
        <v>2666.0361199999998</v>
      </c>
      <c r="AO82" s="243" t="str">
        <f t="shared" si="70"/>
        <v>CL4P0550C085</v>
      </c>
      <c r="AP82" s="244">
        <f t="shared" si="71"/>
        <v>460.84500000000003</v>
      </c>
      <c r="AQ82" s="245" t="str">
        <f t="shared" si="72"/>
        <v>CL4P0550C085</v>
      </c>
      <c r="AR82" s="244">
        <f t="shared" si="73"/>
        <v>460.84500000000003</v>
      </c>
      <c r="AS82" s="244" t="str">
        <f t="shared" si="74"/>
        <v>BNLC06</v>
      </c>
      <c r="AT82" s="246">
        <f t="shared" si="75"/>
        <v>921.69</v>
      </c>
      <c r="AU82" s="247" t="str">
        <f t="shared" si="76"/>
        <v>4Z</v>
      </c>
      <c r="AV82" s="248" t="s">
        <v>1346</v>
      </c>
      <c r="AW82" s="249" t="str">
        <f t="shared" si="77"/>
        <v>FJ4Z0460</v>
      </c>
      <c r="AX82" s="247">
        <f t="shared" si="78"/>
        <v>210.68</v>
      </c>
      <c r="AY82" s="249">
        <f t="shared" si="79"/>
        <v>421.36</v>
      </c>
      <c r="AZ82" s="249" t="str">
        <f t="shared" si="80"/>
        <v>PJ4Z0460</v>
      </c>
      <c r="BA82" s="247">
        <f t="shared" si="81"/>
        <v>210.68</v>
      </c>
      <c r="BB82" s="247"/>
      <c r="BC82" s="250">
        <f t="shared" si="82"/>
        <v>421.36</v>
      </c>
    </row>
    <row r="83" spans="1:55" ht="18" customHeight="1" x14ac:dyDescent="0.3">
      <c r="A83" s="1" t="str">
        <f>"\\B-tech3\soneras\RAD\RAD 2023\"&amp;B83</f>
        <v>\\B-tech3\soneras\RAD\RAD 2023\B559</v>
      </c>
      <c r="B83" s="19" t="s">
        <v>640</v>
      </c>
      <c r="C83" s="158" t="s">
        <v>814</v>
      </c>
      <c r="D83" s="24" t="s">
        <v>621</v>
      </c>
      <c r="E83" s="23" t="str">
        <f t="shared" si="55"/>
        <v>B559</v>
      </c>
      <c r="F83" s="14">
        <v>45325</v>
      </c>
      <c r="G83" s="19">
        <v>2</v>
      </c>
      <c r="H83" s="15" t="s">
        <v>35</v>
      </c>
      <c r="I83" s="16" t="s">
        <v>76</v>
      </c>
      <c r="L83" s="162"/>
      <c r="M83" s="146" t="s">
        <v>32</v>
      </c>
      <c r="N83" s="6">
        <v>10</v>
      </c>
      <c r="O83" s="6">
        <v>6</v>
      </c>
      <c r="Q83" s="16">
        <v>650</v>
      </c>
      <c r="R83" s="16">
        <v>260</v>
      </c>
      <c r="S83" s="16">
        <v>260</v>
      </c>
      <c r="T83" s="16">
        <v>140</v>
      </c>
      <c r="U83" s="16">
        <v>260</v>
      </c>
      <c r="V83" s="16">
        <v>140</v>
      </c>
      <c r="W83" s="5" t="s">
        <v>33</v>
      </c>
      <c r="X83" s="18"/>
      <c r="Y83" s="6" t="s">
        <v>34</v>
      </c>
      <c r="Z83" s="235" t="str">
        <f t="shared" si="56"/>
        <v>610AD</v>
      </c>
      <c r="AA83" s="236" t="str">
        <f t="shared" si="57"/>
        <v xml:space="preserve">FEB559026-10 </v>
      </c>
      <c r="AB83" s="237" t="str">
        <f t="shared" si="58"/>
        <v xml:space="preserve">FE 0650X0260 6DM 10 0260X140 PC  </v>
      </c>
      <c r="AC83" s="236" t="str">
        <f t="shared" si="59"/>
        <v xml:space="preserve">FXB559026-10 </v>
      </c>
      <c r="AD83" s="237" t="str">
        <f t="shared" si="60"/>
        <v xml:space="preserve">FX 0650X0260 6DM 10 0260X140 PC  </v>
      </c>
      <c r="AE83" s="255" t="str">
        <f t="shared" si="61"/>
        <v>BNLT33</v>
      </c>
      <c r="AF83" s="256" t="str">
        <f t="shared" si="62"/>
        <v>TB330665</v>
      </c>
      <c r="AG83" s="257">
        <f t="shared" si="63"/>
        <v>22.390549999999998</v>
      </c>
      <c r="AH83" s="258">
        <f t="shared" si="64"/>
        <v>150</v>
      </c>
      <c r="AI83" s="259">
        <f t="shared" si="65"/>
        <v>3358.5824999999995</v>
      </c>
      <c r="AJ83" s="238" t="str">
        <f t="shared" si="66"/>
        <v>BCU6D</v>
      </c>
      <c r="AK83" s="239" t="str">
        <f t="shared" si="67"/>
        <v>AT6D0260</v>
      </c>
      <c r="AL83" s="240">
        <f t="shared" si="68"/>
        <v>20.032678467009088</v>
      </c>
      <c r="AM83" s="241">
        <f t="shared" si="69"/>
        <v>230.09090909090909</v>
      </c>
      <c r="AN83" s="242">
        <f>IF(M83="TR",VLOOKUP(Z83,[1]don!$B$2:$M$30,9,FALSE)*((Q83-20)*VLOOKUP(Z83,[1]don!$B$2:$M$30,6,FALSE))*(INT((R83-20-VLOOKUP(Z83,[1]don!$B$2:$M$30,5,FALSE))/N83)+2),VLOOKUP(Z83,[1]don!$B$2:$M$30,9,FALSE)*R83*(INT((Q83-20)/3)+1))</f>
        <v>4609.3371999999999</v>
      </c>
      <c r="AO83" s="243" t="str">
        <f t="shared" si="70"/>
        <v>CL6P0260C140</v>
      </c>
      <c r="AP83" s="244">
        <f t="shared" si="71"/>
        <v>344.96000000000004</v>
      </c>
      <c r="AQ83" s="245" t="str">
        <f t="shared" si="72"/>
        <v>CL6P0260C140</v>
      </c>
      <c r="AR83" s="244">
        <f t="shared" si="73"/>
        <v>344.96000000000004</v>
      </c>
      <c r="AS83" s="244" t="str">
        <f t="shared" si="74"/>
        <v>BNLC06</v>
      </c>
      <c r="AT83" s="246">
        <f t="shared" si="75"/>
        <v>689.92000000000007</v>
      </c>
      <c r="AU83" s="247" t="str">
        <f t="shared" si="76"/>
        <v>6D</v>
      </c>
      <c r="AV83" s="248" t="s">
        <v>1346</v>
      </c>
      <c r="AW83" s="249" t="str">
        <f t="shared" si="77"/>
        <v>FJ6D0650</v>
      </c>
      <c r="AX83" s="247">
        <f t="shared" si="78"/>
        <v>466.7</v>
      </c>
      <c r="AY83" s="249">
        <f t="shared" si="79"/>
        <v>933.4</v>
      </c>
      <c r="AZ83" s="249" t="str">
        <f t="shared" si="80"/>
        <v>-</v>
      </c>
      <c r="BA83" s="247" t="str">
        <f t="shared" si="81"/>
        <v>-</v>
      </c>
      <c r="BB83" s="247"/>
      <c r="BC83" s="250">
        <f t="shared" si="82"/>
        <v>933.4</v>
      </c>
    </row>
    <row r="84" spans="1:55" ht="18" customHeight="1" x14ac:dyDescent="0.3">
      <c r="A84" s="1" t="str">
        <f t="shared" si="54"/>
        <v>\\B-tech3\soneras\RAD\RAD 2024\C058</v>
      </c>
      <c r="B84" s="19" t="s">
        <v>639</v>
      </c>
      <c r="C84" s="158" t="s">
        <v>870</v>
      </c>
      <c r="D84" s="24" t="s">
        <v>622</v>
      </c>
      <c r="E84" s="23" t="str">
        <f t="shared" si="55"/>
        <v>C058</v>
      </c>
      <c r="F84" s="14">
        <v>45325</v>
      </c>
      <c r="G84" s="19">
        <v>1</v>
      </c>
      <c r="H84" s="15" t="s">
        <v>35</v>
      </c>
      <c r="I84" s="16" t="s">
        <v>76</v>
      </c>
      <c r="L84" s="162"/>
      <c r="M84" s="146" t="s">
        <v>32</v>
      </c>
      <c r="N84" s="6">
        <v>10</v>
      </c>
      <c r="O84" s="6">
        <v>3</v>
      </c>
      <c r="P84" s="13"/>
      <c r="Q84" s="16">
        <v>530</v>
      </c>
      <c r="R84" s="16">
        <v>540</v>
      </c>
      <c r="S84" s="16">
        <v>540</v>
      </c>
      <c r="T84" s="16">
        <v>85</v>
      </c>
      <c r="U84" s="16">
        <v>540</v>
      </c>
      <c r="V84" s="16">
        <v>85</v>
      </c>
      <c r="W84" s="5" t="s">
        <v>33</v>
      </c>
      <c r="X84" s="18"/>
      <c r="Y84" s="6" t="s">
        <v>34</v>
      </c>
      <c r="Z84" s="235" t="str">
        <f t="shared" si="56"/>
        <v>310AD</v>
      </c>
      <c r="AA84" s="236" t="str">
        <f t="shared" si="57"/>
        <v xml:space="preserve">FEC058023-10 </v>
      </c>
      <c r="AB84" s="237" t="str">
        <f t="shared" si="58"/>
        <v xml:space="preserve">FE 0530X0540 3DM 10 0540X085 PC  </v>
      </c>
      <c r="AC84" s="236" t="str">
        <f t="shared" si="59"/>
        <v xml:space="preserve">FXC058023-10 </v>
      </c>
      <c r="AD84" s="237" t="str">
        <f t="shared" si="60"/>
        <v xml:space="preserve">FX 0530X0540 3DM 10 0540X085 PC  </v>
      </c>
      <c r="AE84" s="255" t="str">
        <f t="shared" si="61"/>
        <v>BNLT33</v>
      </c>
      <c r="AF84" s="256" t="str">
        <f t="shared" si="62"/>
        <v>TB330545</v>
      </c>
      <c r="AG84" s="257">
        <f t="shared" si="63"/>
        <v>18.350149999999999</v>
      </c>
      <c r="AH84" s="258">
        <f t="shared" si="64"/>
        <v>159</v>
      </c>
      <c r="AI84" s="259">
        <f t="shared" si="65"/>
        <v>2917.6738499999997</v>
      </c>
      <c r="AJ84" s="238" t="str">
        <f t="shared" si="66"/>
        <v>BCU3D</v>
      </c>
      <c r="AK84" s="239" t="str">
        <f t="shared" si="67"/>
        <v>AT3D0540</v>
      </c>
      <c r="AL84" s="240">
        <f t="shared" si="68"/>
        <v>16.130010628961482</v>
      </c>
      <c r="AM84" s="241">
        <f t="shared" si="69"/>
        <v>186.45454545454547</v>
      </c>
      <c r="AN84" s="242">
        <f>IF(M84="TR",VLOOKUP(Z84,[1]don!$B$2:$M$30,9,FALSE)*((Q84-20)*VLOOKUP(Z84,[1]don!$B$2:$M$30,6,FALSE))*(INT((R84-20-VLOOKUP(Z84,[1]don!$B$2:$M$30,5,FALSE))/N84)+2),VLOOKUP(Z84,[1]don!$B$2:$M$30,9,FALSE)*R84*(INT((Q84-20)/3)+1))</f>
        <v>3007.5138000000002</v>
      </c>
      <c r="AO84" s="243" t="str">
        <f t="shared" si="70"/>
        <v>CL3P0540C085</v>
      </c>
      <c r="AP84" s="244">
        <f t="shared" si="71"/>
        <v>452.76</v>
      </c>
      <c r="AQ84" s="245" t="str">
        <f t="shared" si="72"/>
        <v>CL3P0540C085</v>
      </c>
      <c r="AR84" s="244">
        <f t="shared" si="73"/>
        <v>452.76</v>
      </c>
      <c r="AS84" s="244" t="str">
        <f t="shared" si="74"/>
        <v>BNLC06</v>
      </c>
      <c r="AT84" s="246">
        <f t="shared" si="75"/>
        <v>905.52</v>
      </c>
      <c r="AU84" s="247" t="str">
        <f t="shared" si="76"/>
        <v>3D</v>
      </c>
      <c r="AV84" s="248" t="s">
        <v>1346</v>
      </c>
      <c r="AW84" s="249" t="str">
        <f t="shared" si="77"/>
        <v>FJ3D0530</v>
      </c>
      <c r="AX84" s="247">
        <f t="shared" si="78"/>
        <v>223.13</v>
      </c>
      <c r="AY84" s="249">
        <f t="shared" si="79"/>
        <v>446.26</v>
      </c>
      <c r="AZ84" s="249" t="str">
        <f t="shared" si="80"/>
        <v>-</v>
      </c>
      <c r="BA84" s="247" t="str">
        <f t="shared" si="81"/>
        <v>-</v>
      </c>
      <c r="BB84" s="247"/>
      <c r="BC84" s="250">
        <f t="shared" si="82"/>
        <v>446.26</v>
      </c>
    </row>
    <row r="85" spans="1:55" ht="18" customHeight="1" x14ac:dyDescent="0.3">
      <c r="A85" s="1" t="str">
        <f t="shared" si="54"/>
        <v>\\B-tech3\soneras\RAD\RAD 2024\C059</v>
      </c>
      <c r="B85" s="19" t="s">
        <v>642</v>
      </c>
      <c r="C85" s="158" t="s">
        <v>813</v>
      </c>
      <c r="D85" s="24" t="s">
        <v>623</v>
      </c>
      <c r="E85" s="23" t="str">
        <f t="shared" si="55"/>
        <v>C059</v>
      </c>
      <c r="F85" s="14">
        <v>45325</v>
      </c>
      <c r="G85" s="19">
        <v>1</v>
      </c>
      <c r="H85" s="15" t="s">
        <v>35</v>
      </c>
      <c r="I85" s="16" t="s">
        <v>76</v>
      </c>
      <c r="L85" s="162"/>
      <c r="M85" s="146" t="s">
        <v>41</v>
      </c>
      <c r="N85" s="6">
        <v>12</v>
      </c>
      <c r="O85" s="6">
        <v>4</v>
      </c>
      <c r="P85" s="13"/>
      <c r="Q85" s="16">
        <v>540</v>
      </c>
      <c r="R85" s="16">
        <v>540</v>
      </c>
      <c r="S85" s="16">
        <v>580</v>
      </c>
      <c r="T85" s="16">
        <v>90</v>
      </c>
      <c r="U85" s="16">
        <v>580</v>
      </c>
      <c r="V85" s="16">
        <v>90</v>
      </c>
      <c r="W85" s="5" t="s">
        <v>33</v>
      </c>
      <c r="X85" s="18"/>
      <c r="Y85" s="6" t="s">
        <v>34</v>
      </c>
      <c r="Z85" s="235" t="str">
        <f t="shared" si="56"/>
        <v>412AZ</v>
      </c>
      <c r="AA85" s="236" t="str">
        <f t="shared" si="57"/>
        <v xml:space="preserve">FEC059014-12 </v>
      </c>
      <c r="AB85" s="237" t="str">
        <f t="shared" si="58"/>
        <v xml:space="preserve">FE 0540X0540 4ZM 12 0580X090 PC  </v>
      </c>
      <c r="AC85" s="236" t="str">
        <f t="shared" si="59"/>
        <v xml:space="preserve">FXC059014-12 </v>
      </c>
      <c r="AD85" s="237" t="str">
        <f t="shared" si="60"/>
        <v xml:space="preserve">FX 0540X0540 4ZM 12 0580X090 PC  </v>
      </c>
      <c r="AE85" s="255" t="str">
        <f t="shared" si="61"/>
        <v>BNLT33</v>
      </c>
      <c r="AF85" s="256" t="str">
        <f t="shared" si="62"/>
        <v>TB330555</v>
      </c>
      <c r="AG85" s="257">
        <f t="shared" si="63"/>
        <v>18.68685</v>
      </c>
      <c r="AH85" s="258">
        <f t="shared" si="64"/>
        <v>168</v>
      </c>
      <c r="AI85" s="259">
        <f t="shared" si="65"/>
        <v>3139.3908000000001</v>
      </c>
      <c r="AJ85" s="238" t="str">
        <f t="shared" si="66"/>
        <v>BCU4Z</v>
      </c>
      <c r="AK85" s="239" t="str">
        <f t="shared" si="67"/>
        <v>AT4Z0520</v>
      </c>
      <c r="AL85" s="240">
        <f t="shared" si="68"/>
        <v>74.977759999999989</v>
      </c>
      <c r="AM85" s="241">
        <f t="shared" si="69"/>
        <v>43</v>
      </c>
      <c r="AN85" s="242">
        <f>IF(M85="TR",VLOOKUP(Z85,[1]don!$B$2:$M$30,9,FALSE)*((Q85-20)*VLOOKUP(Z85,[1]don!$B$2:$M$30,6,FALSE))*(INT((R85-20-VLOOKUP(Z85,[1]don!$B$2:$M$30,5,FALSE))/N85)+2),VLOOKUP(Z85,[1]don!$B$2:$M$30,9,FALSE)*R85*(INT((Q85-20)/3)+1))</f>
        <v>3224.0436799999998</v>
      </c>
      <c r="AO85" s="243" t="str">
        <f t="shared" si="70"/>
        <v>CL4P0580C090</v>
      </c>
      <c r="AP85" s="244">
        <f t="shared" si="71"/>
        <v>508.2</v>
      </c>
      <c r="AQ85" s="245" t="str">
        <f t="shared" si="72"/>
        <v>CL4P0580C090</v>
      </c>
      <c r="AR85" s="244">
        <f t="shared" si="73"/>
        <v>508.2</v>
      </c>
      <c r="AS85" s="244" t="str">
        <f t="shared" si="74"/>
        <v>BNLC06</v>
      </c>
      <c r="AT85" s="246">
        <f t="shared" si="75"/>
        <v>1016.4</v>
      </c>
      <c r="AU85" s="247" t="str">
        <f t="shared" si="76"/>
        <v>4Z</v>
      </c>
      <c r="AV85" s="248" t="s">
        <v>1346</v>
      </c>
      <c r="AW85" s="249" t="str">
        <f t="shared" si="77"/>
        <v>FJ4Z0540</v>
      </c>
      <c r="AX85" s="247">
        <f t="shared" si="78"/>
        <v>247.32000000000002</v>
      </c>
      <c r="AY85" s="249">
        <f t="shared" si="79"/>
        <v>494.64000000000004</v>
      </c>
      <c r="AZ85" s="249" t="str">
        <f t="shared" si="80"/>
        <v>PJ4Z0540</v>
      </c>
      <c r="BA85" s="247">
        <f t="shared" si="81"/>
        <v>247.32000000000002</v>
      </c>
      <c r="BB85" s="247"/>
      <c r="BC85" s="250">
        <f t="shared" si="82"/>
        <v>494.64000000000004</v>
      </c>
    </row>
    <row r="86" spans="1:55" ht="18" customHeight="1" x14ac:dyDescent="0.3">
      <c r="A86" s="1" t="str">
        <f t="shared" si="54"/>
        <v>\\B-tech3\soneras\RAD\RAD 2024\C060</v>
      </c>
      <c r="B86" s="19" t="s">
        <v>644</v>
      </c>
      <c r="C86" s="158" t="s">
        <v>871</v>
      </c>
      <c r="D86" s="24" t="s">
        <v>624</v>
      </c>
      <c r="E86" s="23" t="str">
        <f t="shared" si="55"/>
        <v>C060</v>
      </c>
      <c r="F86" s="14">
        <v>45325</v>
      </c>
      <c r="G86" s="19">
        <v>1</v>
      </c>
      <c r="H86" s="15" t="s">
        <v>35</v>
      </c>
      <c r="I86" s="16" t="s">
        <v>76</v>
      </c>
      <c r="L86" s="162"/>
      <c r="M86" s="146" t="s">
        <v>41</v>
      </c>
      <c r="N86" s="6">
        <v>12</v>
      </c>
      <c r="O86" s="6">
        <v>5</v>
      </c>
      <c r="P86" s="13"/>
      <c r="Q86" s="16">
        <v>630</v>
      </c>
      <c r="R86" s="16">
        <v>690</v>
      </c>
      <c r="S86" s="16">
        <v>720</v>
      </c>
      <c r="T86" s="16">
        <v>120</v>
      </c>
      <c r="U86" s="16">
        <v>720</v>
      </c>
      <c r="V86" s="16">
        <v>120</v>
      </c>
      <c r="W86" s="5" t="s">
        <v>33</v>
      </c>
      <c r="X86" s="18"/>
      <c r="Y86" s="6" t="s">
        <v>34</v>
      </c>
      <c r="Z86" s="235" t="str">
        <f t="shared" si="56"/>
        <v>512AZ</v>
      </c>
      <c r="AA86" s="236" t="str">
        <f t="shared" si="57"/>
        <v xml:space="preserve">FEC060015-12 </v>
      </c>
      <c r="AB86" s="237" t="str">
        <f t="shared" si="58"/>
        <v xml:space="preserve">FE 0630X0690 5ZM 12 0720X120 PC  </v>
      </c>
      <c r="AC86" s="236" t="str">
        <f t="shared" si="59"/>
        <v xml:space="preserve">FXC060015-12 </v>
      </c>
      <c r="AD86" s="237" t="str">
        <f t="shared" si="60"/>
        <v xml:space="preserve">FX 0630X0690 5ZM 12 0720X120 PC  </v>
      </c>
      <c r="AE86" s="255" t="str">
        <f t="shared" si="61"/>
        <v>BNLT33</v>
      </c>
      <c r="AF86" s="256" t="str">
        <f t="shared" si="62"/>
        <v>TB330645</v>
      </c>
      <c r="AG86" s="257">
        <f t="shared" si="63"/>
        <v>21.71715</v>
      </c>
      <c r="AH86" s="258">
        <f t="shared" si="64"/>
        <v>275</v>
      </c>
      <c r="AI86" s="259">
        <f t="shared" si="65"/>
        <v>5972.2162500000004</v>
      </c>
      <c r="AJ86" s="238" t="str">
        <f t="shared" si="66"/>
        <v>BCU5Z</v>
      </c>
      <c r="AK86" s="239" t="str">
        <f t="shared" si="67"/>
        <v>AT5Z0610</v>
      </c>
      <c r="AL86" s="240">
        <f t="shared" si="68"/>
        <v>90.391444821428564</v>
      </c>
      <c r="AM86" s="241">
        <f t="shared" si="69"/>
        <v>56</v>
      </c>
      <c r="AN86" s="242">
        <f>IF(M86="TR",VLOOKUP(Z86,[1]don!$B$2:$M$30,9,FALSE)*((Q86-20)*VLOOKUP(Z86,[1]don!$B$2:$M$30,6,FALSE))*(INT((R86-20-VLOOKUP(Z86,[1]don!$B$2:$M$30,5,FALSE))/N86)+2),VLOOKUP(Z86,[1]don!$B$2:$M$30,9,FALSE)*R86*(INT((Q86-20)/3)+1))</f>
        <v>5061.9209099999998</v>
      </c>
      <c r="AO86" s="243" t="str">
        <f t="shared" si="70"/>
        <v>CL5P0720C120</v>
      </c>
      <c r="AP86" s="244">
        <f t="shared" si="71"/>
        <v>797.72</v>
      </c>
      <c r="AQ86" s="245" t="str">
        <f t="shared" si="72"/>
        <v>CL5P0720C120</v>
      </c>
      <c r="AR86" s="244">
        <f t="shared" si="73"/>
        <v>797.72</v>
      </c>
      <c r="AS86" s="244" t="str">
        <f t="shared" si="74"/>
        <v>BNLC06</v>
      </c>
      <c r="AT86" s="246">
        <f t="shared" si="75"/>
        <v>1595.44</v>
      </c>
      <c r="AU86" s="247" t="str">
        <f t="shared" si="76"/>
        <v>5Z</v>
      </c>
      <c r="AV86" s="248" t="s">
        <v>1346</v>
      </c>
      <c r="AW86" s="249" t="str">
        <f t="shared" si="77"/>
        <v>FJ5Z0630</v>
      </c>
      <c r="AX86" s="247">
        <f t="shared" si="78"/>
        <v>340.83000000000004</v>
      </c>
      <c r="AY86" s="249">
        <f t="shared" si="79"/>
        <v>681.66000000000008</v>
      </c>
      <c r="AZ86" s="249" t="str">
        <f t="shared" si="80"/>
        <v>PJ5Z0630</v>
      </c>
      <c r="BA86" s="247">
        <f t="shared" si="81"/>
        <v>340.83000000000004</v>
      </c>
      <c r="BB86" s="247"/>
      <c r="BC86" s="250">
        <f t="shared" si="82"/>
        <v>681.66000000000008</v>
      </c>
    </row>
    <row r="87" spans="1:55" ht="18" customHeight="1" x14ac:dyDescent="0.3">
      <c r="A87" s="1" t="str">
        <f>"\\B-tech3\soneras\RAD\RAD 2023\"&amp;B87</f>
        <v>\\B-tech3\soneras\RAD\RAD 2023\B075</v>
      </c>
      <c r="B87" s="19" t="s">
        <v>641</v>
      </c>
      <c r="C87" s="158" t="s">
        <v>815</v>
      </c>
      <c r="D87" s="24" t="s">
        <v>625</v>
      </c>
      <c r="E87" s="23" t="str">
        <f t="shared" si="55"/>
        <v>B075</v>
      </c>
      <c r="F87" s="14">
        <v>45325</v>
      </c>
      <c r="G87" s="19">
        <v>5</v>
      </c>
      <c r="H87" s="15" t="s">
        <v>35</v>
      </c>
      <c r="I87" s="16" t="s">
        <v>400</v>
      </c>
      <c r="L87" s="162"/>
      <c r="M87" s="146" t="s">
        <v>41</v>
      </c>
      <c r="N87" s="6">
        <v>10</v>
      </c>
      <c r="O87" s="6">
        <v>3</v>
      </c>
      <c r="P87" s="13"/>
      <c r="Q87" s="16">
        <v>720</v>
      </c>
      <c r="R87" s="16">
        <v>700</v>
      </c>
      <c r="S87" s="16">
        <v>715</v>
      </c>
      <c r="T87" s="16">
        <v>85</v>
      </c>
      <c r="U87" s="16">
        <v>715</v>
      </c>
      <c r="V87" s="16">
        <v>85</v>
      </c>
      <c r="W87" s="5" t="s">
        <v>33</v>
      </c>
      <c r="X87" s="18"/>
      <c r="Y87" s="6" t="s">
        <v>34</v>
      </c>
      <c r="Z87" s="235" t="str">
        <f t="shared" si="56"/>
        <v>310AZ</v>
      </c>
      <c r="AA87" s="236" t="str">
        <f t="shared" si="57"/>
        <v xml:space="preserve">FEB075013-10 </v>
      </c>
      <c r="AB87" s="237" t="str">
        <f t="shared" si="58"/>
        <v xml:space="preserve">FE 0720X0700 3ZM 10 0715X085 PC  </v>
      </c>
      <c r="AC87" s="236" t="str">
        <f t="shared" si="59"/>
        <v xml:space="preserve">FXB075013-10 </v>
      </c>
      <c r="AD87" s="237" t="str">
        <f t="shared" si="60"/>
        <v xml:space="preserve">FX 0720X0700 3ZM 10 0715X085 PC  </v>
      </c>
      <c r="AE87" s="255" t="str">
        <f t="shared" si="61"/>
        <v>BNLT33</v>
      </c>
      <c r="AF87" s="256" t="str">
        <f t="shared" si="62"/>
        <v>TB330735</v>
      </c>
      <c r="AG87" s="257">
        <f t="shared" si="63"/>
        <v>24.747450000000001</v>
      </c>
      <c r="AH87" s="258">
        <f t="shared" si="64"/>
        <v>201</v>
      </c>
      <c r="AI87" s="259">
        <f t="shared" si="65"/>
        <v>4974.2374500000005</v>
      </c>
      <c r="AJ87" s="238" t="str">
        <f t="shared" si="66"/>
        <v>BCU3Z</v>
      </c>
      <c r="AK87" s="239" t="str">
        <f t="shared" si="67"/>
        <v>AT3Z0700</v>
      </c>
      <c r="AL87" s="240">
        <f t="shared" si="68"/>
        <v>72.893933823529409</v>
      </c>
      <c r="AM87" s="241">
        <f t="shared" si="69"/>
        <v>68</v>
      </c>
      <c r="AN87" s="242">
        <f>IF(M87="TR",VLOOKUP(Z87,[1]don!$B$2:$M$30,9,FALSE)*((Q87-20)*VLOOKUP(Z87,[1]don!$B$2:$M$30,6,FALSE))*(INT((R87-20-VLOOKUP(Z87,[1]don!$B$2:$M$30,5,FALSE))/N87)+2),VLOOKUP(Z87,[1]don!$B$2:$M$30,9,FALSE)*R87*(INT((Q87-20)/3)+1))</f>
        <v>4956.7874999999995</v>
      </c>
      <c r="AO87" s="243" t="str">
        <f t="shared" si="70"/>
        <v>CL3P0715C085</v>
      </c>
      <c r="AP87" s="244">
        <f t="shared" si="71"/>
        <v>594.24750000000006</v>
      </c>
      <c r="AQ87" s="245" t="str">
        <f t="shared" si="72"/>
        <v>CL3P0715C085</v>
      </c>
      <c r="AR87" s="244">
        <f t="shared" si="73"/>
        <v>594.24750000000006</v>
      </c>
      <c r="AS87" s="244" t="str">
        <f t="shared" si="74"/>
        <v>BNLC06</v>
      </c>
      <c r="AT87" s="246">
        <f t="shared" si="75"/>
        <v>1188.4950000000001</v>
      </c>
      <c r="AU87" s="247" t="str">
        <f t="shared" si="76"/>
        <v>3Z</v>
      </c>
      <c r="AV87" s="248" t="s">
        <v>1346</v>
      </c>
      <c r="AW87" s="249" t="str">
        <f t="shared" si="77"/>
        <v>FJ3Z0720</v>
      </c>
      <c r="AX87" s="247">
        <f t="shared" si="78"/>
        <v>269.27999999999997</v>
      </c>
      <c r="AY87" s="249">
        <f t="shared" si="79"/>
        <v>538.55999999999995</v>
      </c>
      <c r="AZ87" s="249" t="str">
        <f t="shared" si="80"/>
        <v>PJ3Z0720</v>
      </c>
      <c r="BA87" s="247">
        <f t="shared" si="81"/>
        <v>269.27999999999997</v>
      </c>
      <c r="BB87" s="247"/>
      <c r="BC87" s="250">
        <f t="shared" si="82"/>
        <v>538.55999999999995</v>
      </c>
    </row>
    <row r="88" spans="1:55" ht="18" customHeight="1" x14ac:dyDescent="0.3">
      <c r="A88" s="1" t="str">
        <f t="shared" si="54"/>
        <v>\\B-tech3\soneras\RAD\RAD 2024\C061</v>
      </c>
      <c r="B88" s="19" t="s">
        <v>645</v>
      </c>
      <c r="C88" s="158" t="s">
        <v>872</v>
      </c>
      <c r="D88" s="24" t="s">
        <v>626</v>
      </c>
      <c r="E88" s="23" t="str">
        <f t="shared" si="55"/>
        <v>C061</v>
      </c>
      <c r="F88" s="14">
        <v>45325</v>
      </c>
      <c r="G88" s="19">
        <v>2</v>
      </c>
      <c r="H88" s="15" t="s">
        <v>35</v>
      </c>
      <c r="I88" s="16" t="s">
        <v>400</v>
      </c>
      <c r="L88" s="162"/>
      <c r="M88" s="146" t="s">
        <v>32</v>
      </c>
      <c r="N88" s="6">
        <v>10</v>
      </c>
      <c r="O88" s="6">
        <v>3</v>
      </c>
      <c r="P88" s="13"/>
      <c r="Q88" s="16">
        <v>500</v>
      </c>
      <c r="R88" s="16">
        <v>530</v>
      </c>
      <c r="S88" s="16">
        <v>550</v>
      </c>
      <c r="T88" s="16">
        <v>82</v>
      </c>
      <c r="U88" s="16">
        <v>550</v>
      </c>
      <c r="V88" s="16">
        <v>82</v>
      </c>
      <c r="W88" s="5" t="s">
        <v>33</v>
      </c>
      <c r="X88" s="18"/>
      <c r="Y88" s="6" t="s">
        <v>34</v>
      </c>
      <c r="Z88" s="235" t="str">
        <f t="shared" si="56"/>
        <v>310AD</v>
      </c>
      <c r="AA88" s="236" t="str">
        <f t="shared" si="57"/>
        <v xml:space="preserve">FEC061023-10 </v>
      </c>
      <c r="AB88" s="237" t="str">
        <f t="shared" si="58"/>
        <v xml:space="preserve">FE 0500X0530 3DM 10 0550X082 PC  </v>
      </c>
      <c r="AC88" s="236" t="str">
        <f t="shared" si="59"/>
        <v xml:space="preserve">FXC061023-10 </v>
      </c>
      <c r="AD88" s="237" t="str">
        <f t="shared" si="60"/>
        <v xml:space="preserve">FX 0500X0530 3DM 10 0550X082 PC  </v>
      </c>
      <c r="AE88" s="255" t="str">
        <f t="shared" si="61"/>
        <v>BNLT33</v>
      </c>
      <c r="AF88" s="256" t="str">
        <f t="shared" si="62"/>
        <v>TB330515</v>
      </c>
      <c r="AG88" s="257">
        <f t="shared" si="63"/>
        <v>17.340049999999998</v>
      </c>
      <c r="AH88" s="258">
        <f t="shared" si="64"/>
        <v>156</v>
      </c>
      <c r="AI88" s="259">
        <f t="shared" si="65"/>
        <v>2705.0477999999998</v>
      </c>
      <c r="AJ88" s="238" t="str">
        <f t="shared" si="66"/>
        <v>BCU3D</v>
      </c>
      <c r="AK88" s="239" t="str">
        <f t="shared" si="67"/>
        <v>AT3D0530</v>
      </c>
      <c r="AL88" s="240">
        <f t="shared" si="68"/>
        <v>15.831786172967377</v>
      </c>
      <c r="AM88" s="241">
        <f t="shared" si="69"/>
        <v>175.54545454545453</v>
      </c>
      <c r="AN88" s="242">
        <f>IF(M88="TR",VLOOKUP(Z88,[1]don!$B$2:$M$30,9,FALSE)*((Q88-20)*VLOOKUP(Z88,[1]don!$B$2:$M$30,6,FALSE))*(INT((R88-20-VLOOKUP(Z88,[1]don!$B$2:$M$30,5,FALSE))/N88)+2),VLOOKUP(Z88,[1]don!$B$2:$M$30,9,FALSE)*R88*(INT((Q88-20)/3)+1))</f>
        <v>2779.1981000000001</v>
      </c>
      <c r="AO88" s="243" t="str">
        <f t="shared" si="70"/>
        <v>CL3P0550C082</v>
      </c>
      <c r="AP88" s="244">
        <f t="shared" si="71"/>
        <v>447.678</v>
      </c>
      <c r="AQ88" s="245" t="str">
        <f t="shared" si="72"/>
        <v>CL3P0550C082</v>
      </c>
      <c r="AR88" s="244">
        <f t="shared" si="73"/>
        <v>447.678</v>
      </c>
      <c r="AS88" s="244" t="str">
        <f t="shared" si="74"/>
        <v>BNLC06</v>
      </c>
      <c r="AT88" s="246">
        <f t="shared" si="75"/>
        <v>895.35599999999999</v>
      </c>
      <c r="AU88" s="247" t="str">
        <f t="shared" si="76"/>
        <v>3D</v>
      </c>
      <c r="AV88" s="248" t="s">
        <v>1346</v>
      </c>
      <c r="AW88" s="249" t="str">
        <f t="shared" si="77"/>
        <v>FJ3D0500</v>
      </c>
      <c r="AX88" s="247">
        <f t="shared" si="78"/>
        <v>210.5</v>
      </c>
      <c r="AY88" s="249">
        <f t="shared" si="79"/>
        <v>421</v>
      </c>
      <c r="AZ88" s="249" t="str">
        <f t="shared" si="80"/>
        <v>-</v>
      </c>
      <c r="BA88" s="247" t="str">
        <f t="shared" si="81"/>
        <v>-</v>
      </c>
      <c r="BB88" s="247"/>
      <c r="BC88" s="250">
        <f t="shared" si="82"/>
        <v>421</v>
      </c>
    </row>
    <row r="89" spans="1:55" ht="18" customHeight="1" x14ac:dyDescent="0.3">
      <c r="A89" s="1" t="str">
        <f t="shared" si="54"/>
        <v>\\B-tech3\soneras\RAD\RAD 2024\C062</v>
      </c>
      <c r="B89" s="19" t="s">
        <v>646</v>
      </c>
      <c r="C89" s="158" t="s">
        <v>873</v>
      </c>
      <c r="D89" s="24" t="s">
        <v>627</v>
      </c>
      <c r="E89" s="23" t="str">
        <f t="shared" si="55"/>
        <v>C062</v>
      </c>
      <c r="F89" s="14">
        <v>45325</v>
      </c>
      <c r="G89" s="19">
        <v>5</v>
      </c>
      <c r="H89" s="15" t="s">
        <v>35</v>
      </c>
      <c r="I89" s="16" t="s">
        <v>400</v>
      </c>
      <c r="L89" s="162"/>
      <c r="M89" s="146" t="s">
        <v>32</v>
      </c>
      <c r="N89" s="6">
        <v>10</v>
      </c>
      <c r="O89" s="6">
        <v>3</v>
      </c>
      <c r="P89" s="13"/>
      <c r="Q89" s="16">
        <v>500</v>
      </c>
      <c r="R89" s="16">
        <v>530</v>
      </c>
      <c r="S89" s="16">
        <v>550</v>
      </c>
      <c r="T89" s="16">
        <v>100</v>
      </c>
      <c r="U89" s="16">
        <v>550</v>
      </c>
      <c r="V89" s="16">
        <v>100</v>
      </c>
      <c r="W89" s="5" t="s">
        <v>33</v>
      </c>
      <c r="X89" s="18"/>
      <c r="Y89" s="6" t="s">
        <v>34</v>
      </c>
      <c r="Z89" s="235" t="str">
        <f t="shared" si="56"/>
        <v>310AD</v>
      </c>
      <c r="AA89" s="236" t="str">
        <f t="shared" si="57"/>
        <v xml:space="preserve">FEC062023-10 </v>
      </c>
      <c r="AB89" s="237" t="str">
        <f t="shared" si="58"/>
        <v xml:space="preserve">FE 0500X0530 3DM 10 0550X100 PC  </v>
      </c>
      <c r="AC89" s="236" t="str">
        <f t="shared" si="59"/>
        <v xml:space="preserve">FXC062023-10 </v>
      </c>
      <c r="AD89" s="237" t="str">
        <f t="shared" si="60"/>
        <v xml:space="preserve">FX 0500X0530 3DM 10 0550X100 PC  </v>
      </c>
      <c r="AE89" s="255" t="str">
        <f t="shared" si="61"/>
        <v>BNLT33</v>
      </c>
      <c r="AF89" s="256" t="str">
        <f t="shared" si="62"/>
        <v>TB330515</v>
      </c>
      <c r="AG89" s="257">
        <f t="shared" si="63"/>
        <v>17.340049999999998</v>
      </c>
      <c r="AH89" s="258">
        <f t="shared" si="64"/>
        <v>156</v>
      </c>
      <c r="AI89" s="259">
        <f t="shared" si="65"/>
        <v>2705.0477999999998</v>
      </c>
      <c r="AJ89" s="238" t="str">
        <f t="shared" si="66"/>
        <v>BCU3D</v>
      </c>
      <c r="AK89" s="239" t="str">
        <f t="shared" si="67"/>
        <v>AT3D0530</v>
      </c>
      <c r="AL89" s="240">
        <f t="shared" si="68"/>
        <v>15.831786172967377</v>
      </c>
      <c r="AM89" s="241">
        <f t="shared" si="69"/>
        <v>175.54545454545453</v>
      </c>
      <c r="AN89" s="242">
        <f>IF(M89="TR",VLOOKUP(Z89,[1]don!$B$2:$M$30,9,FALSE)*((Q89-20)*VLOOKUP(Z89,[1]don!$B$2:$M$30,6,FALSE))*(INT((R89-20-VLOOKUP(Z89,[1]don!$B$2:$M$30,5,FALSE))/N89)+2),VLOOKUP(Z89,[1]don!$B$2:$M$30,9,FALSE)*R89*(INT((Q89-20)/3)+1))</f>
        <v>2779.1981000000001</v>
      </c>
      <c r="AO89" s="243" t="str">
        <f t="shared" si="70"/>
        <v>CL3P0550C100</v>
      </c>
      <c r="AP89" s="244">
        <f t="shared" si="71"/>
        <v>526.68000000000006</v>
      </c>
      <c r="AQ89" s="245" t="str">
        <f t="shared" si="72"/>
        <v>CL3P0550C100</v>
      </c>
      <c r="AR89" s="244">
        <f t="shared" si="73"/>
        <v>526.68000000000006</v>
      </c>
      <c r="AS89" s="244" t="str">
        <f t="shared" si="74"/>
        <v>BNLC06</v>
      </c>
      <c r="AT89" s="246">
        <f t="shared" si="75"/>
        <v>1053.3600000000001</v>
      </c>
      <c r="AU89" s="247" t="str">
        <f t="shared" si="76"/>
        <v>3D</v>
      </c>
      <c r="AV89" s="248" t="s">
        <v>1346</v>
      </c>
      <c r="AW89" s="249" t="str">
        <f t="shared" si="77"/>
        <v>FJ3D0500</v>
      </c>
      <c r="AX89" s="247">
        <f t="shared" si="78"/>
        <v>210.5</v>
      </c>
      <c r="AY89" s="249">
        <f t="shared" si="79"/>
        <v>421</v>
      </c>
      <c r="AZ89" s="249" t="str">
        <f t="shared" si="80"/>
        <v>-</v>
      </c>
      <c r="BA89" s="247" t="str">
        <f t="shared" si="81"/>
        <v>-</v>
      </c>
      <c r="BB89" s="247"/>
      <c r="BC89" s="250">
        <f t="shared" si="82"/>
        <v>421</v>
      </c>
    </row>
    <row r="90" spans="1:55" ht="18" customHeight="1" x14ac:dyDescent="0.3">
      <c r="A90" s="1" t="str">
        <f t="shared" si="54"/>
        <v>\\B-tech3\soneras\RAD\RAD 2024\C063</v>
      </c>
      <c r="B90" s="19" t="s">
        <v>643</v>
      </c>
      <c r="C90" s="158" t="s">
        <v>874</v>
      </c>
      <c r="D90" s="24" t="s">
        <v>628</v>
      </c>
      <c r="E90" s="23" t="str">
        <f t="shared" si="55"/>
        <v>C063</v>
      </c>
      <c r="F90" s="14">
        <v>45318</v>
      </c>
      <c r="G90" s="19">
        <v>1</v>
      </c>
      <c r="H90" s="15" t="s">
        <v>35</v>
      </c>
      <c r="I90" s="16" t="s">
        <v>76</v>
      </c>
      <c r="L90" s="162"/>
      <c r="M90" s="146" t="s">
        <v>32</v>
      </c>
      <c r="N90" s="6">
        <v>10</v>
      </c>
      <c r="O90" s="6">
        <v>5</v>
      </c>
      <c r="P90" s="13"/>
      <c r="Q90" s="16">
        <v>920</v>
      </c>
      <c r="R90" s="16">
        <v>870</v>
      </c>
      <c r="S90" s="16">
        <v>940</v>
      </c>
      <c r="T90" s="16">
        <v>200</v>
      </c>
      <c r="U90" s="16">
        <v>940</v>
      </c>
      <c r="V90" s="16">
        <v>200</v>
      </c>
      <c r="W90" s="5" t="s">
        <v>37</v>
      </c>
      <c r="X90" s="18"/>
      <c r="Y90" s="6" t="s">
        <v>38</v>
      </c>
      <c r="Z90" s="235" t="str">
        <f t="shared" si="56"/>
        <v>510AD</v>
      </c>
      <c r="AA90" s="236" t="str">
        <f t="shared" si="57"/>
        <v>FEC063025-10 E7</v>
      </c>
      <c r="AB90" s="237" t="str">
        <f t="shared" si="58"/>
        <v xml:space="preserve">FE 0920X0870 5D7 10 0940X200 BC  </v>
      </c>
      <c r="AC90" s="236" t="str">
        <f t="shared" si="59"/>
        <v>FXC063025-10 E7</v>
      </c>
      <c r="AD90" s="237" t="str">
        <f t="shared" si="60"/>
        <v xml:space="preserve">FX 0920X0870 5D7 10 0940X200 BC  </v>
      </c>
      <c r="AE90" s="255" t="str">
        <f t="shared" si="61"/>
        <v>TUBLS015</v>
      </c>
      <c r="AF90" s="256" t="str">
        <f t="shared" si="62"/>
        <v>TB150935</v>
      </c>
      <c r="AG90" s="257">
        <f t="shared" si="63"/>
        <v>43.253100000000003</v>
      </c>
      <c r="AH90" s="258">
        <f t="shared" si="64"/>
        <v>430</v>
      </c>
      <c r="AI90" s="259">
        <f t="shared" si="65"/>
        <v>18598.833000000002</v>
      </c>
      <c r="AJ90" s="238" t="str">
        <f t="shared" si="66"/>
        <v>BCU5D</v>
      </c>
      <c r="AK90" s="239" t="str">
        <f t="shared" si="67"/>
        <v>AT5D0870</v>
      </c>
      <c r="AL90" s="240">
        <f t="shared" si="68"/>
        <v>49.203422209914159</v>
      </c>
      <c r="AM90" s="241">
        <f t="shared" si="69"/>
        <v>328.27272727272725</v>
      </c>
      <c r="AN90" s="242">
        <f>IF(M90="TR",VLOOKUP(Z90,[1]don!$B$2:$M$30,9,FALSE)*((Q90-20)*VLOOKUP(Z90,[1]don!$B$2:$M$30,6,FALSE))*(INT((R90-20-VLOOKUP(Z90,[1]don!$B$2:$M$30,5,FALSE))/N90)+2),VLOOKUP(Z90,[1]don!$B$2:$M$30,9,FALSE)*R90*(INT((Q90-20)/3)+1))</f>
        <v>16152.141600000001</v>
      </c>
      <c r="AO90" s="243" t="str">
        <f t="shared" si="70"/>
        <v>CL5B0940C200</v>
      </c>
      <c r="AP90" s="244">
        <f t="shared" si="71"/>
        <v>2509.8000000000002</v>
      </c>
      <c r="AQ90" s="245" t="str">
        <f t="shared" si="72"/>
        <v>CL5B0940C200</v>
      </c>
      <c r="AR90" s="244">
        <f t="shared" si="73"/>
        <v>2819.52</v>
      </c>
      <c r="AS90" s="244" t="str">
        <f t="shared" si="74"/>
        <v>PL15</v>
      </c>
      <c r="AT90" s="246">
        <f t="shared" si="75"/>
        <v>5329.32</v>
      </c>
      <c r="AU90" s="247" t="str">
        <f t="shared" si="76"/>
        <v>5D</v>
      </c>
      <c r="AV90" s="248" t="s">
        <v>1346</v>
      </c>
      <c r="AW90" s="249" t="str">
        <f t="shared" si="77"/>
        <v>FJ5D0920</v>
      </c>
      <c r="AX90" s="247">
        <f t="shared" si="78"/>
        <v>569.48</v>
      </c>
      <c r="AY90" s="249">
        <f t="shared" si="79"/>
        <v>1138.96</v>
      </c>
      <c r="AZ90" s="249" t="str">
        <f t="shared" si="80"/>
        <v>-</v>
      </c>
      <c r="BA90" s="247" t="str">
        <f t="shared" si="81"/>
        <v>-</v>
      </c>
      <c r="BB90" s="247"/>
      <c r="BC90" s="250">
        <f t="shared" si="82"/>
        <v>1138.96</v>
      </c>
    </row>
    <row r="91" spans="1:55" ht="18" customHeight="1" x14ac:dyDescent="0.3">
      <c r="A91" s="1" t="str">
        <f t="shared" si="54"/>
        <v>\\B-tech3\soneras\RAD\RAD 2024\C064</v>
      </c>
      <c r="B91" s="19" t="s">
        <v>647</v>
      </c>
      <c r="C91" s="158" t="s">
        <v>875</v>
      </c>
      <c r="D91" s="24" t="s">
        <v>629</v>
      </c>
      <c r="E91" s="23" t="str">
        <f t="shared" si="55"/>
        <v>C064</v>
      </c>
      <c r="F91" s="14">
        <v>45318</v>
      </c>
      <c r="G91" s="19">
        <v>2</v>
      </c>
      <c r="H91" s="15" t="s">
        <v>35</v>
      </c>
      <c r="I91" s="16" t="s">
        <v>483</v>
      </c>
      <c r="L91" s="162"/>
      <c r="M91" s="146" t="s">
        <v>77</v>
      </c>
      <c r="N91" s="6">
        <v>10</v>
      </c>
      <c r="O91" s="6">
        <v>6</v>
      </c>
      <c r="Q91" s="16">
        <v>490</v>
      </c>
      <c r="R91" s="16">
        <v>520</v>
      </c>
      <c r="S91" s="16">
        <v>525</v>
      </c>
      <c r="T91" s="16">
        <v>125</v>
      </c>
      <c r="U91" s="16">
        <v>525</v>
      </c>
      <c r="V91" s="16">
        <v>125</v>
      </c>
      <c r="W91" s="5" t="s">
        <v>33</v>
      </c>
      <c r="X91" s="18"/>
      <c r="Y91" s="6" t="s">
        <v>34</v>
      </c>
      <c r="Z91" s="235" t="str">
        <f t="shared" si="56"/>
        <v>610AD</v>
      </c>
      <c r="AA91" s="236" t="str">
        <f t="shared" si="57"/>
        <v xml:space="preserve">FEC064036-10 </v>
      </c>
      <c r="AB91" s="237" t="str">
        <f t="shared" si="58"/>
        <v xml:space="preserve">FE 0490X0520 6DM 10 0525X125 PC  </v>
      </c>
      <c r="AC91" s="236" t="str">
        <f t="shared" si="59"/>
        <v xml:space="preserve">FXC064036-10 </v>
      </c>
      <c r="AD91" s="237" t="str">
        <f t="shared" si="60"/>
        <v xml:space="preserve">FX 0490X0520 6DM 10 0525X125 PC  </v>
      </c>
      <c r="AE91" s="255" t="str">
        <f t="shared" si="61"/>
        <v>BNLT33</v>
      </c>
      <c r="AF91" s="256" t="str">
        <f t="shared" si="62"/>
        <v>TB330505</v>
      </c>
      <c r="AG91" s="257">
        <f t="shared" si="63"/>
        <v>17.003349999999998</v>
      </c>
      <c r="AH91" s="258">
        <f t="shared" si="64"/>
        <v>306</v>
      </c>
      <c r="AI91" s="259">
        <f t="shared" si="65"/>
        <v>5203.0250999999989</v>
      </c>
      <c r="AJ91" s="238" t="str">
        <f t="shared" si="66"/>
        <v>BCU6D</v>
      </c>
      <c r="AK91" s="239" t="str">
        <f t="shared" si="67"/>
        <v>AT6D0520</v>
      </c>
      <c r="AL91" s="240">
        <f t="shared" si="68"/>
        <v>79.802560338445261</v>
      </c>
      <c r="AM91" s="241">
        <f t="shared" si="69"/>
        <v>85.954545454545453</v>
      </c>
      <c r="AN91" s="242">
        <f>IF(M91="TR",VLOOKUP(Z91,[1]don!$B$2:$M$30,9,FALSE)*((Q91-20)*VLOOKUP(Z91,[1]don!$B$2:$M$30,6,FALSE))*(INT((R91-20-VLOOKUP(Z91,[1]don!$B$2:$M$30,5,FALSE))/N91)+2),VLOOKUP(Z91,[1]don!$B$2:$M$30,9,FALSE)*R91*(INT((Q91-20)/3)+1))</f>
        <v>6859.3927999999996</v>
      </c>
      <c r="AO91" s="243" t="str">
        <f t="shared" si="70"/>
        <v>CL6P0525C125</v>
      </c>
      <c r="AP91" s="244">
        <f t="shared" si="71"/>
        <v>608.49250000000006</v>
      </c>
      <c r="AQ91" s="245" t="str">
        <f t="shared" si="72"/>
        <v>CL6P0525C125</v>
      </c>
      <c r="AR91" s="244">
        <f t="shared" si="73"/>
        <v>608.49250000000006</v>
      </c>
      <c r="AS91" s="244" t="str">
        <f t="shared" si="74"/>
        <v>BNLC06</v>
      </c>
      <c r="AT91" s="246">
        <f t="shared" si="75"/>
        <v>1216.9850000000001</v>
      </c>
      <c r="AU91" s="247" t="str">
        <f t="shared" si="76"/>
        <v>6D</v>
      </c>
      <c r="AV91" s="248" t="s">
        <v>1346</v>
      </c>
      <c r="AW91" s="249" t="str">
        <f t="shared" si="77"/>
        <v>FJ6D0490</v>
      </c>
      <c r="AX91" s="247">
        <f t="shared" si="78"/>
        <v>351.82</v>
      </c>
      <c r="AY91" s="249">
        <f t="shared" si="79"/>
        <v>703.64</v>
      </c>
      <c r="AZ91" s="249" t="str">
        <f t="shared" si="80"/>
        <v>-</v>
      </c>
      <c r="BA91" s="247" t="str">
        <f t="shared" si="81"/>
        <v>-</v>
      </c>
      <c r="BB91" s="247"/>
      <c r="BC91" s="250">
        <f t="shared" si="82"/>
        <v>703.64</v>
      </c>
    </row>
    <row r="92" spans="1:55" ht="18" customHeight="1" x14ac:dyDescent="0.3">
      <c r="A92" s="1" t="str">
        <f t="shared" si="54"/>
        <v>\\B-tech3\soneras\RAD\RAD 2024\C065</v>
      </c>
      <c r="B92" s="19" t="s">
        <v>737</v>
      </c>
      <c r="C92" s="158" t="s">
        <v>876</v>
      </c>
      <c r="D92" s="24" t="s">
        <v>630</v>
      </c>
      <c r="E92" s="23" t="str">
        <f t="shared" si="55"/>
        <v>C065</v>
      </c>
      <c r="F92" s="14">
        <v>45318</v>
      </c>
      <c r="G92" s="19">
        <v>2</v>
      </c>
      <c r="H92" s="15" t="s">
        <v>35</v>
      </c>
      <c r="I92" s="16" t="s">
        <v>483</v>
      </c>
      <c r="L92" s="162"/>
      <c r="M92" s="146" t="s">
        <v>77</v>
      </c>
      <c r="N92" s="6">
        <v>10</v>
      </c>
      <c r="O92" s="6">
        <v>5</v>
      </c>
      <c r="P92" s="13"/>
      <c r="Q92" s="16">
        <v>600</v>
      </c>
      <c r="R92" s="16">
        <v>600</v>
      </c>
      <c r="S92" s="16">
        <v>620</v>
      </c>
      <c r="T92" s="16">
        <v>110</v>
      </c>
      <c r="U92" s="16">
        <v>620</v>
      </c>
      <c r="V92" s="16">
        <v>110</v>
      </c>
      <c r="W92" s="5" t="s">
        <v>33</v>
      </c>
      <c r="X92" s="18"/>
      <c r="Y92" s="6" t="s">
        <v>34</v>
      </c>
      <c r="Z92" s="235" t="str">
        <f t="shared" si="56"/>
        <v>510AD</v>
      </c>
      <c r="AA92" s="236" t="str">
        <f t="shared" si="57"/>
        <v xml:space="preserve">FEC065035-10 </v>
      </c>
      <c r="AB92" s="237" t="str">
        <f t="shared" si="58"/>
        <v xml:space="preserve">FE 0600X0600 5DM 10 0620X110 PC  </v>
      </c>
      <c r="AC92" s="236" t="str">
        <f t="shared" si="59"/>
        <v xml:space="preserve">FXC065035-10 </v>
      </c>
      <c r="AD92" s="237" t="str">
        <f t="shared" si="60"/>
        <v xml:space="preserve">FX 0600X0600 5DM 10 0620X110 PC  </v>
      </c>
      <c r="AE92" s="255" t="str">
        <f t="shared" si="61"/>
        <v>BNLT33</v>
      </c>
      <c r="AF92" s="256" t="str">
        <f t="shared" si="62"/>
        <v>TB330615</v>
      </c>
      <c r="AG92" s="257">
        <f t="shared" si="63"/>
        <v>20.707049999999999</v>
      </c>
      <c r="AH92" s="258">
        <f t="shared" si="64"/>
        <v>295</v>
      </c>
      <c r="AI92" s="259">
        <f t="shared" si="65"/>
        <v>6108.5797499999999</v>
      </c>
      <c r="AJ92" s="238" t="str">
        <f t="shared" si="66"/>
        <v>BCU5D</v>
      </c>
      <c r="AK92" s="239" t="str">
        <f t="shared" si="67"/>
        <v>AT5D0600</v>
      </c>
      <c r="AL92" s="240">
        <f t="shared" si="68"/>
        <v>67.760679536679547</v>
      </c>
      <c r="AM92" s="241">
        <f t="shared" si="69"/>
        <v>105.95454545454545</v>
      </c>
      <c r="AN92" s="242">
        <f>IF(M92="TR",VLOOKUP(Z92,[1]don!$B$2:$M$30,9,FALSE)*((Q92-20)*VLOOKUP(Z92,[1]don!$B$2:$M$30,6,FALSE))*(INT((R92-20-VLOOKUP(Z92,[1]don!$B$2:$M$30,5,FALSE))/N92)+2),VLOOKUP(Z92,[1]don!$B$2:$M$30,9,FALSE)*R92*(INT((Q92-20)/3)+1))</f>
        <v>7179.5520000000006</v>
      </c>
      <c r="AO92" s="243" t="str">
        <f t="shared" si="70"/>
        <v>CL5P0620C110</v>
      </c>
      <c r="AP92" s="244">
        <f t="shared" si="71"/>
        <v>640.64</v>
      </c>
      <c r="AQ92" s="245" t="str">
        <f t="shared" si="72"/>
        <v>CL5P0620C110</v>
      </c>
      <c r="AR92" s="244">
        <f t="shared" si="73"/>
        <v>640.64</v>
      </c>
      <c r="AS92" s="244" t="str">
        <f t="shared" si="74"/>
        <v>BNLC06</v>
      </c>
      <c r="AT92" s="246">
        <f t="shared" si="75"/>
        <v>1281.28</v>
      </c>
      <c r="AU92" s="247" t="str">
        <f t="shared" si="76"/>
        <v>5D</v>
      </c>
      <c r="AV92" s="248" t="s">
        <v>1346</v>
      </c>
      <c r="AW92" s="249" t="str">
        <f t="shared" si="77"/>
        <v>FJ5D0600</v>
      </c>
      <c r="AX92" s="247">
        <f t="shared" si="78"/>
        <v>371.4</v>
      </c>
      <c r="AY92" s="249">
        <f t="shared" si="79"/>
        <v>742.8</v>
      </c>
      <c r="AZ92" s="249" t="str">
        <f t="shared" si="80"/>
        <v>-</v>
      </c>
      <c r="BA92" s="247" t="str">
        <f t="shared" si="81"/>
        <v>-</v>
      </c>
      <c r="BB92" s="247"/>
      <c r="BC92" s="250">
        <f t="shared" si="82"/>
        <v>742.8</v>
      </c>
    </row>
    <row r="93" spans="1:55" ht="18" customHeight="1" x14ac:dyDescent="0.3">
      <c r="A93" s="1" t="str">
        <f t="shared" si="54"/>
        <v>\\B-tech3\soneras\RAD\RAD 2024\C066</v>
      </c>
      <c r="B93" s="19" t="s">
        <v>738</v>
      </c>
      <c r="C93" s="158" t="s">
        <v>816</v>
      </c>
      <c r="D93" s="24" t="s">
        <v>631</v>
      </c>
      <c r="E93" s="23" t="str">
        <f t="shared" si="55"/>
        <v>C066</v>
      </c>
      <c r="F93" s="14">
        <v>45318</v>
      </c>
      <c r="G93" s="19">
        <v>3</v>
      </c>
      <c r="H93" s="15" t="s">
        <v>35</v>
      </c>
      <c r="I93" s="16" t="s">
        <v>483</v>
      </c>
      <c r="L93" s="162"/>
      <c r="M93" s="146" t="s">
        <v>77</v>
      </c>
      <c r="N93" s="6">
        <v>10</v>
      </c>
      <c r="O93" s="6">
        <v>5</v>
      </c>
      <c r="P93" s="13"/>
      <c r="Q93" s="16">
        <v>520</v>
      </c>
      <c r="R93" s="16">
        <v>550</v>
      </c>
      <c r="S93" s="16">
        <v>555</v>
      </c>
      <c r="T93" s="16">
        <v>100</v>
      </c>
      <c r="U93" s="16">
        <v>555</v>
      </c>
      <c r="V93" s="16">
        <v>100</v>
      </c>
      <c r="W93" s="5" t="s">
        <v>33</v>
      </c>
      <c r="X93" s="18"/>
      <c r="Y93" s="6" t="s">
        <v>34</v>
      </c>
      <c r="Z93" s="235" t="str">
        <f t="shared" si="56"/>
        <v>510AD</v>
      </c>
      <c r="AA93" s="236" t="str">
        <f t="shared" si="57"/>
        <v xml:space="preserve">FEC066035-10 </v>
      </c>
      <c r="AB93" s="237" t="str">
        <f t="shared" si="58"/>
        <v xml:space="preserve">FE 0520X0550 5DM 10 0555X100 PC  </v>
      </c>
      <c r="AC93" s="236" t="str">
        <f t="shared" si="59"/>
        <v xml:space="preserve">FXC066035-10 </v>
      </c>
      <c r="AD93" s="237" t="str">
        <f t="shared" si="60"/>
        <v xml:space="preserve">FX 0520X0550 5DM 10 0555X100 PC  </v>
      </c>
      <c r="AE93" s="255" t="str">
        <f t="shared" si="61"/>
        <v>BNLT33</v>
      </c>
      <c r="AF93" s="256" t="str">
        <f t="shared" si="62"/>
        <v>TB330535</v>
      </c>
      <c r="AG93" s="257">
        <f t="shared" si="63"/>
        <v>18.013449999999999</v>
      </c>
      <c r="AH93" s="258">
        <f t="shared" si="64"/>
        <v>270</v>
      </c>
      <c r="AI93" s="259">
        <f t="shared" si="65"/>
        <v>4863.6314999999995</v>
      </c>
      <c r="AJ93" s="238" t="str">
        <f t="shared" si="66"/>
        <v>BCU5D</v>
      </c>
      <c r="AK93" s="239" t="str">
        <f t="shared" si="67"/>
        <v>AT5D0550</v>
      </c>
      <c r="AL93" s="240">
        <f t="shared" si="68"/>
        <v>61.977511685728494</v>
      </c>
      <c r="AM93" s="241">
        <f t="shared" si="69"/>
        <v>91.409090909090907</v>
      </c>
      <c r="AN93" s="242">
        <f>IF(M93="TR",VLOOKUP(Z93,[1]don!$B$2:$M$30,9,FALSE)*((Q93-20)*VLOOKUP(Z93,[1]don!$B$2:$M$30,6,FALSE))*(INT((R93-20-VLOOKUP(Z93,[1]don!$B$2:$M$30,5,FALSE))/N93)+2),VLOOKUP(Z93,[1]don!$B$2:$M$30,9,FALSE)*R93*(INT((Q93-20)/3)+1))</f>
        <v>5665.308</v>
      </c>
      <c r="AO93" s="243" t="str">
        <f t="shared" si="70"/>
        <v>CL5P0555C100</v>
      </c>
      <c r="AP93" s="244">
        <f t="shared" si="71"/>
        <v>531.30000000000007</v>
      </c>
      <c r="AQ93" s="245" t="str">
        <f t="shared" si="72"/>
        <v>CL5P0555C100</v>
      </c>
      <c r="AR93" s="244">
        <f t="shared" si="73"/>
        <v>531.30000000000007</v>
      </c>
      <c r="AS93" s="244" t="str">
        <f t="shared" si="74"/>
        <v>BNLC06</v>
      </c>
      <c r="AT93" s="246">
        <f t="shared" si="75"/>
        <v>1062.6000000000001</v>
      </c>
      <c r="AU93" s="247" t="str">
        <f t="shared" si="76"/>
        <v>5D</v>
      </c>
      <c r="AV93" s="248" t="s">
        <v>1346</v>
      </c>
      <c r="AW93" s="249" t="str">
        <f t="shared" si="77"/>
        <v>FJ5D0520</v>
      </c>
      <c r="AX93" s="247">
        <f t="shared" si="78"/>
        <v>321.88</v>
      </c>
      <c r="AY93" s="249">
        <f t="shared" si="79"/>
        <v>643.76</v>
      </c>
      <c r="AZ93" s="249" t="str">
        <f t="shared" si="80"/>
        <v>-</v>
      </c>
      <c r="BA93" s="247" t="str">
        <f t="shared" si="81"/>
        <v>-</v>
      </c>
      <c r="BB93" s="247"/>
      <c r="BC93" s="250">
        <f t="shared" si="82"/>
        <v>643.76</v>
      </c>
    </row>
    <row r="94" spans="1:55" ht="18" customHeight="1" x14ac:dyDescent="0.3">
      <c r="A94" s="1" t="str">
        <f t="shared" si="54"/>
        <v>\\B-tech3\soneras\RAD\RAD 2024\C064</v>
      </c>
      <c r="B94" s="19" t="s">
        <v>647</v>
      </c>
      <c r="C94" s="158" t="s">
        <v>877</v>
      </c>
      <c r="D94" s="24" t="s">
        <v>632</v>
      </c>
      <c r="E94" s="23" t="str">
        <f t="shared" si="55"/>
        <v>C064</v>
      </c>
      <c r="F94" s="14">
        <v>45318</v>
      </c>
      <c r="G94" s="19">
        <v>2</v>
      </c>
      <c r="H94" s="15" t="s">
        <v>35</v>
      </c>
      <c r="I94" s="16" t="s">
        <v>483</v>
      </c>
      <c r="L94" s="162"/>
      <c r="M94" s="146" t="s">
        <v>77</v>
      </c>
      <c r="N94" s="6">
        <v>10</v>
      </c>
      <c r="O94" s="6">
        <v>5</v>
      </c>
      <c r="P94" s="13"/>
      <c r="Q94" s="16">
        <v>490</v>
      </c>
      <c r="R94" s="16">
        <v>520</v>
      </c>
      <c r="S94" s="16">
        <v>525</v>
      </c>
      <c r="T94" s="16">
        <v>125</v>
      </c>
      <c r="U94" s="16">
        <v>525</v>
      </c>
      <c r="V94" s="16">
        <v>125</v>
      </c>
      <c r="W94" s="5" t="s">
        <v>33</v>
      </c>
      <c r="X94" s="18"/>
      <c r="Y94" s="6" t="s">
        <v>34</v>
      </c>
      <c r="Z94" s="235" t="str">
        <f t="shared" si="56"/>
        <v>510AD</v>
      </c>
      <c r="AA94" s="236" t="str">
        <f t="shared" si="57"/>
        <v xml:space="preserve">FEC064035-10 </v>
      </c>
      <c r="AB94" s="237" t="str">
        <f t="shared" si="58"/>
        <v xml:space="preserve">FE 0490X0520 5DM 10 0525X125 PC  </v>
      </c>
      <c r="AC94" s="236" t="str">
        <f t="shared" si="59"/>
        <v xml:space="preserve">FXC064035-10 </v>
      </c>
      <c r="AD94" s="237" t="str">
        <f t="shared" si="60"/>
        <v xml:space="preserve">FX 0490X0520 5DM 10 0525X125 PC  </v>
      </c>
      <c r="AE94" s="255" t="str">
        <f t="shared" si="61"/>
        <v>BNLT33</v>
      </c>
      <c r="AF94" s="256" t="str">
        <f t="shared" si="62"/>
        <v>TB330505</v>
      </c>
      <c r="AG94" s="257">
        <f t="shared" si="63"/>
        <v>17.003349999999998</v>
      </c>
      <c r="AH94" s="258">
        <f t="shared" si="64"/>
        <v>255</v>
      </c>
      <c r="AI94" s="259">
        <f t="shared" si="65"/>
        <v>4335.8542499999994</v>
      </c>
      <c r="AJ94" s="238" t="str">
        <f t="shared" si="66"/>
        <v>BCU5D</v>
      </c>
      <c r="AK94" s="239" t="str">
        <f t="shared" si="67"/>
        <v>AT5D0520</v>
      </c>
      <c r="AL94" s="240">
        <f t="shared" si="68"/>
        <v>58.58393146483342</v>
      </c>
      <c r="AM94" s="241">
        <f t="shared" si="69"/>
        <v>85.954545454545453</v>
      </c>
      <c r="AN94" s="242">
        <f>IF(M94="TR",VLOOKUP(Z94,[1]don!$B$2:$M$30,9,FALSE)*((Q94-20)*VLOOKUP(Z94,[1]don!$B$2:$M$30,6,FALSE))*(INT((R94-20-VLOOKUP(Z94,[1]don!$B$2:$M$30,5,FALSE))/N94)+2),VLOOKUP(Z94,[1]don!$B$2:$M$30,9,FALSE)*R94*(INT((Q94-20)/3)+1))</f>
        <v>5035.5551999999998</v>
      </c>
      <c r="AO94" s="243" t="str">
        <f t="shared" si="70"/>
        <v>CL5P0525C125</v>
      </c>
      <c r="AP94" s="244">
        <f t="shared" si="71"/>
        <v>608.49250000000006</v>
      </c>
      <c r="AQ94" s="245" t="str">
        <f t="shared" si="72"/>
        <v>CL5P0525C125</v>
      </c>
      <c r="AR94" s="244">
        <f t="shared" si="73"/>
        <v>608.49250000000006</v>
      </c>
      <c r="AS94" s="244" t="str">
        <f t="shared" si="74"/>
        <v>BNLC06</v>
      </c>
      <c r="AT94" s="246">
        <f t="shared" si="75"/>
        <v>1216.9850000000001</v>
      </c>
      <c r="AU94" s="247" t="str">
        <f t="shared" si="76"/>
        <v>5D</v>
      </c>
      <c r="AV94" s="248" t="s">
        <v>1346</v>
      </c>
      <c r="AW94" s="249" t="str">
        <f t="shared" si="77"/>
        <v>FJ5D0490</v>
      </c>
      <c r="AX94" s="247">
        <f t="shared" si="78"/>
        <v>303.31</v>
      </c>
      <c r="AY94" s="249">
        <f t="shared" si="79"/>
        <v>606.62</v>
      </c>
      <c r="AZ94" s="249" t="str">
        <f t="shared" si="80"/>
        <v>-</v>
      </c>
      <c r="BA94" s="247" t="str">
        <f t="shared" si="81"/>
        <v>-</v>
      </c>
      <c r="BB94" s="247"/>
      <c r="BC94" s="250">
        <f t="shared" si="82"/>
        <v>606.62</v>
      </c>
    </row>
    <row r="95" spans="1:55" ht="18" customHeight="1" x14ac:dyDescent="0.3">
      <c r="A95" s="1" t="str">
        <f t="shared" si="54"/>
        <v>\\B-tech3\soneras\RAD\RAD 2024\C067</v>
      </c>
      <c r="B95" s="19" t="s">
        <v>739</v>
      </c>
      <c r="C95" s="158" t="s">
        <v>878</v>
      </c>
      <c r="D95" s="24" t="s">
        <v>648</v>
      </c>
      <c r="E95" s="23" t="str">
        <f t="shared" si="55"/>
        <v>C067</v>
      </c>
      <c r="F95" s="14">
        <v>45318</v>
      </c>
      <c r="G95" s="19">
        <v>3</v>
      </c>
      <c r="H95" s="15" t="s">
        <v>35</v>
      </c>
      <c r="I95" s="16" t="s">
        <v>483</v>
      </c>
      <c r="L95" s="162"/>
      <c r="M95" s="146" t="s">
        <v>77</v>
      </c>
      <c r="N95" s="6">
        <v>10</v>
      </c>
      <c r="O95" s="6">
        <v>4</v>
      </c>
      <c r="P95" s="13"/>
      <c r="Q95" s="16">
        <v>520</v>
      </c>
      <c r="R95" s="16">
        <v>500</v>
      </c>
      <c r="S95" s="16">
        <v>520</v>
      </c>
      <c r="T95" s="16">
        <v>90</v>
      </c>
      <c r="U95" s="16">
        <v>520</v>
      </c>
      <c r="V95" s="16">
        <v>90</v>
      </c>
      <c r="W95" s="5" t="s">
        <v>33</v>
      </c>
      <c r="X95" s="18"/>
      <c r="Y95" s="6" t="s">
        <v>34</v>
      </c>
      <c r="Z95" s="235" t="str">
        <f t="shared" si="56"/>
        <v>410AD</v>
      </c>
      <c r="AA95" s="236" t="str">
        <f t="shared" si="57"/>
        <v xml:space="preserve">FEC067034-10 </v>
      </c>
      <c r="AB95" s="237" t="str">
        <f t="shared" si="58"/>
        <v xml:space="preserve">FE 0520X0500 4DM 10 0520X090 PC  </v>
      </c>
      <c r="AC95" s="236" t="str">
        <f t="shared" si="59"/>
        <v xml:space="preserve">FXC067034-10 </v>
      </c>
      <c r="AD95" s="237" t="str">
        <f t="shared" si="60"/>
        <v xml:space="preserve">FX 0520X0500 4DM 10 0520X090 PC  </v>
      </c>
      <c r="AE95" s="255" t="str">
        <f t="shared" si="61"/>
        <v>BNLT33</v>
      </c>
      <c r="AF95" s="256" t="str">
        <f t="shared" si="62"/>
        <v>TB330535</v>
      </c>
      <c r="AG95" s="257">
        <f t="shared" si="63"/>
        <v>18.013449999999999</v>
      </c>
      <c r="AH95" s="258">
        <f t="shared" si="64"/>
        <v>196</v>
      </c>
      <c r="AI95" s="259">
        <f t="shared" si="65"/>
        <v>3530.6361999999999</v>
      </c>
      <c r="AJ95" s="238" t="str">
        <f t="shared" si="66"/>
        <v>BCU4D</v>
      </c>
      <c r="AK95" s="239" t="str">
        <f t="shared" si="67"/>
        <v>AT4D0500</v>
      </c>
      <c r="AL95" s="240">
        <f t="shared" si="68"/>
        <v>46.093993038289419</v>
      </c>
      <c r="AM95" s="241">
        <f t="shared" si="69"/>
        <v>91.409090909090907</v>
      </c>
      <c r="AN95" s="242">
        <f>IF(M95="TR",VLOOKUP(Z95,[1]don!$B$2:$M$30,9,FALSE)*((Q95-20)*VLOOKUP(Z95,[1]don!$B$2:$M$30,6,FALSE))*(INT((R95-20-VLOOKUP(Z95,[1]don!$B$2:$M$30,5,FALSE))/N95)+2),VLOOKUP(Z95,[1]don!$B$2:$M$30,9,FALSE)*R95*(INT((Q95-20)/3)+1))</f>
        <v>4213.4100000000008</v>
      </c>
      <c r="AO95" s="243" t="str">
        <f t="shared" si="70"/>
        <v>CL4P0520C090</v>
      </c>
      <c r="AP95" s="244">
        <f t="shared" si="71"/>
        <v>457.38</v>
      </c>
      <c r="AQ95" s="245" t="str">
        <f t="shared" si="72"/>
        <v>CL4P0520C090</v>
      </c>
      <c r="AR95" s="244">
        <f t="shared" si="73"/>
        <v>457.38</v>
      </c>
      <c r="AS95" s="244" t="str">
        <f t="shared" si="74"/>
        <v>BNLC06</v>
      </c>
      <c r="AT95" s="246">
        <f t="shared" si="75"/>
        <v>914.76</v>
      </c>
      <c r="AU95" s="247" t="str">
        <f t="shared" si="76"/>
        <v>4D</v>
      </c>
      <c r="AV95" s="248" t="s">
        <v>1346</v>
      </c>
      <c r="AW95" s="249" t="str">
        <f t="shared" si="77"/>
        <v>FJ4D0520</v>
      </c>
      <c r="AX95" s="247">
        <f t="shared" si="78"/>
        <v>275.60000000000002</v>
      </c>
      <c r="AY95" s="249">
        <f t="shared" si="79"/>
        <v>551.20000000000005</v>
      </c>
      <c r="AZ95" s="249" t="str">
        <f t="shared" si="80"/>
        <v>-</v>
      </c>
      <c r="BA95" s="247" t="str">
        <f t="shared" si="81"/>
        <v>-</v>
      </c>
      <c r="BB95" s="247"/>
      <c r="BC95" s="250">
        <f t="shared" si="82"/>
        <v>551.20000000000005</v>
      </c>
    </row>
    <row r="96" spans="1:55" ht="18" customHeight="1" x14ac:dyDescent="0.3">
      <c r="A96" s="1" t="str">
        <f t="shared" si="54"/>
        <v>\\B-tech3\soneras\RAD\RAD 2024\C068</v>
      </c>
      <c r="B96" s="19" t="s">
        <v>740</v>
      </c>
      <c r="C96" s="158" t="s">
        <v>879</v>
      </c>
      <c r="D96" s="24" t="s">
        <v>649</v>
      </c>
      <c r="E96" s="23" t="str">
        <f t="shared" si="55"/>
        <v>C068</v>
      </c>
      <c r="F96" s="14">
        <v>45318</v>
      </c>
      <c r="G96" s="19">
        <v>3</v>
      </c>
      <c r="H96" s="15" t="s">
        <v>35</v>
      </c>
      <c r="I96" s="16" t="s">
        <v>483</v>
      </c>
      <c r="L96" s="162"/>
      <c r="M96" s="146" t="s">
        <v>77</v>
      </c>
      <c r="N96" s="6">
        <v>10</v>
      </c>
      <c r="O96" s="6">
        <v>4</v>
      </c>
      <c r="P96" s="13"/>
      <c r="Q96" s="16">
        <v>500</v>
      </c>
      <c r="R96" s="16">
        <v>510</v>
      </c>
      <c r="S96" s="16">
        <v>525</v>
      </c>
      <c r="T96" s="16">
        <v>120</v>
      </c>
      <c r="U96" s="16">
        <v>525</v>
      </c>
      <c r="V96" s="16">
        <v>120</v>
      </c>
      <c r="W96" s="5" t="s">
        <v>33</v>
      </c>
      <c r="X96" s="18"/>
      <c r="Y96" s="6" t="s">
        <v>34</v>
      </c>
      <c r="Z96" s="235" t="str">
        <f t="shared" si="56"/>
        <v>410AD</v>
      </c>
      <c r="AA96" s="236" t="str">
        <f t="shared" si="57"/>
        <v xml:space="preserve">FEC068034-10 </v>
      </c>
      <c r="AB96" s="237" t="str">
        <f t="shared" si="58"/>
        <v xml:space="preserve">FE 0500X0510 4DM 10 0525X120 PC  </v>
      </c>
      <c r="AC96" s="236" t="str">
        <f t="shared" si="59"/>
        <v xml:space="preserve">FXC068034-10 </v>
      </c>
      <c r="AD96" s="237" t="str">
        <f t="shared" si="60"/>
        <v xml:space="preserve">FX 0500X0510 4DM 10 0525X120 PC  </v>
      </c>
      <c r="AE96" s="255" t="str">
        <f t="shared" si="61"/>
        <v>BNLT33</v>
      </c>
      <c r="AF96" s="256" t="str">
        <f t="shared" si="62"/>
        <v>TB330515</v>
      </c>
      <c r="AG96" s="257">
        <f t="shared" si="63"/>
        <v>17.340049999999998</v>
      </c>
      <c r="AH96" s="258">
        <f t="shared" si="64"/>
        <v>200</v>
      </c>
      <c r="AI96" s="259">
        <f t="shared" si="65"/>
        <v>3468.0099999999998</v>
      </c>
      <c r="AJ96" s="238" t="str">
        <f t="shared" si="66"/>
        <v>BCU4D</v>
      </c>
      <c r="AK96" s="239" t="str">
        <f t="shared" si="67"/>
        <v>AT4D0510</v>
      </c>
      <c r="AL96" s="240">
        <f t="shared" si="68"/>
        <v>47.204532988089085</v>
      </c>
      <c r="AM96" s="241">
        <f t="shared" si="69"/>
        <v>87.772727272727266</v>
      </c>
      <c r="AN96" s="242">
        <f>IF(M96="TR",VLOOKUP(Z96,[1]don!$B$2:$M$30,9,FALSE)*((Q96-20)*VLOOKUP(Z96,[1]don!$B$2:$M$30,6,FALSE))*(INT((R96-20-VLOOKUP(Z96,[1]don!$B$2:$M$30,5,FALSE))/N96)+2),VLOOKUP(Z96,[1]don!$B$2:$M$30,9,FALSE)*R96*(INT((Q96-20)/3)+1))</f>
        <v>4143.2706000000007</v>
      </c>
      <c r="AO96" s="243" t="str">
        <f t="shared" si="70"/>
        <v>CL4P0525C120</v>
      </c>
      <c r="AP96" s="244">
        <f t="shared" si="71"/>
        <v>587.51</v>
      </c>
      <c r="AQ96" s="245" t="str">
        <f t="shared" si="72"/>
        <v>CL4P0525C120</v>
      </c>
      <c r="AR96" s="244">
        <f t="shared" si="73"/>
        <v>587.51</v>
      </c>
      <c r="AS96" s="244" t="str">
        <f t="shared" si="74"/>
        <v>BNLC06</v>
      </c>
      <c r="AT96" s="246">
        <f t="shared" si="75"/>
        <v>1175.02</v>
      </c>
      <c r="AU96" s="247" t="str">
        <f t="shared" si="76"/>
        <v>4D</v>
      </c>
      <c r="AV96" s="248" t="s">
        <v>1346</v>
      </c>
      <c r="AW96" s="249" t="str">
        <f t="shared" si="77"/>
        <v>FJ4D0500</v>
      </c>
      <c r="AX96" s="247">
        <f t="shared" si="78"/>
        <v>265</v>
      </c>
      <c r="AY96" s="249">
        <f t="shared" si="79"/>
        <v>530</v>
      </c>
      <c r="AZ96" s="249" t="str">
        <f t="shared" si="80"/>
        <v>-</v>
      </c>
      <c r="BA96" s="247" t="str">
        <f t="shared" si="81"/>
        <v>-</v>
      </c>
      <c r="BB96" s="247"/>
      <c r="BC96" s="250">
        <f t="shared" si="82"/>
        <v>530</v>
      </c>
    </row>
    <row r="97" spans="1:55" ht="18" customHeight="1" x14ac:dyDescent="0.3">
      <c r="A97" s="1" t="str">
        <f t="shared" si="54"/>
        <v>\\B-tech3\soneras\RAD\RAD 2024\C069</v>
      </c>
      <c r="B97" s="19" t="s">
        <v>741</v>
      </c>
      <c r="C97" s="158" t="s">
        <v>817</v>
      </c>
      <c r="D97" s="24" t="s">
        <v>650</v>
      </c>
      <c r="E97" s="23" t="str">
        <f t="shared" si="55"/>
        <v>C069</v>
      </c>
      <c r="F97" s="14">
        <v>45318</v>
      </c>
      <c r="G97" s="19">
        <v>3</v>
      </c>
      <c r="H97" s="15" t="s">
        <v>35</v>
      </c>
      <c r="I97" s="16" t="s">
        <v>483</v>
      </c>
      <c r="K97" s="16" t="s">
        <v>775</v>
      </c>
      <c r="L97" s="162"/>
      <c r="M97" s="146" t="s">
        <v>77</v>
      </c>
      <c r="N97" s="6">
        <v>10</v>
      </c>
      <c r="O97" s="6">
        <v>4</v>
      </c>
      <c r="P97" s="13"/>
      <c r="Q97" s="16">
        <v>480</v>
      </c>
      <c r="R97" s="16">
        <v>440</v>
      </c>
      <c r="S97" s="16">
        <v>440</v>
      </c>
      <c r="T97" s="16">
        <v>105</v>
      </c>
      <c r="U97" s="16">
        <v>440</v>
      </c>
      <c r="V97" s="16">
        <v>105</v>
      </c>
      <c r="W97" s="5" t="s">
        <v>33</v>
      </c>
      <c r="X97" s="18"/>
      <c r="Y97" s="6" t="s">
        <v>34</v>
      </c>
      <c r="Z97" s="235" t="str">
        <f t="shared" si="56"/>
        <v>410AD</v>
      </c>
      <c r="AA97" s="236" t="str">
        <f t="shared" si="57"/>
        <v xml:space="preserve">FEC069034-10 </v>
      </c>
      <c r="AB97" s="237" t="str">
        <f t="shared" si="58"/>
        <v>FE 0480X0440 4DM 10 0440X105 PC  TRAC YOUGZLAV</v>
      </c>
      <c r="AC97" s="236" t="str">
        <f t="shared" si="59"/>
        <v xml:space="preserve">FXC069034-10 </v>
      </c>
      <c r="AD97" s="237" t="str">
        <f t="shared" si="60"/>
        <v>FX 0480X0440 4DM 10 0440X105 PC  TRAC YOUGZLAV</v>
      </c>
      <c r="AE97" s="255" t="str">
        <f t="shared" si="61"/>
        <v>BNLT33</v>
      </c>
      <c r="AF97" s="256" t="str">
        <f t="shared" si="62"/>
        <v>TB330495</v>
      </c>
      <c r="AG97" s="257">
        <f t="shared" si="63"/>
        <v>16.666650000000001</v>
      </c>
      <c r="AH97" s="258">
        <f t="shared" si="64"/>
        <v>172</v>
      </c>
      <c r="AI97" s="259">
        <f t="shared" si="65"/>
        <v>2866.6638000000003</v>
      </c>
      <c r="AJ97" s="238" t="str">
        <f t="shared" si="66"/>
        <v>BCU4D</v>
      </c>
      <c r="AK97" s="239" t="str">
        <f t="shared" si="67"/>
        <v>AT4D0440</v>
      </c>
      <c r="AL97" s="240">
        <f t="shared" si="68"/>
        <v>40.638428525121554</v>
      </c>
      <c r="AM97" s="241">
        <f t="shared" si="69"/>
        <v>84.13636363636364</v>
      </c>
      <c r="AN97" s="242">
        <f>IF(M97="TR",VLOOKUP(Z97,[1]don!$B$2:$M$30,9,FALSE)*((Q97-20)*VLOOKUP(Z97,[1]don!$B$2:$M$30,6,FALSE))*(INT((R97-20-VLOOKUP(Z97,[1]don!$B$2:$M$30,5,FALSE))/N97)+2),VLOOKUP(Z97,[1]don!$B$2:$M$30,9,FALSE)*R97*(INT((Q97-20)/3)+1))</f>
        <v>3419.1696000000002</v>
      </c>
      <c r="AO97" s="243" t="str">
        <f t="shared" si="70"/>
        <v>CL4P0440C105</v>
      </c>
      <c r="AP97" s="244">
        <f t="shared" si="71"/>
        <v>442.75</v>
      </c>
      <c r="AQ97" s="245" t="str">
        <f t="shared" si="72"/>
        <v>CL4P0440C105</v>
      </c>
      <c r="AR97" s="244">
        <f t="shared" si="73"/>
        <v>442.75</v>
      </c>
      <c r="AS97" s="244" t="str">
        <f t="shared" si="74"/>
        <v>BNLC06</v>
      </c>
      <c r="AT97" s="246">
        <f t="shared" si="75"/>
        <v>885.5</v>
      </c>
      <c r="AU97" s="247" t="str">
        <f t="shared" si="76"/>
        <v>4D</v>
      </c>
      <c r="AV97" s="248" t="s">
        <v>1346</v>
      </c>
      <c r="AW97" s="249" t="str">
        <f t="shared" si="77"/>
        <v>FJ4D0480</v>
      </c>
      <c r="AX97" s="247">
        <f t="shared" si="78"/>
        <v>254.4</v>
      </c>
      <c r="AY97" s="249">
        <f t="shared" si="79"/>
        <v>508.8</v>
      </c>
      <c r="AZ97" s="249" t="str">
        <f t="shared" si="80"/>
        <v>-</v>
      </c>
      <c r="BA97" s="247" t="str">
        <f t="shared" si="81"/>
        <v>-</v>
      </c>
      <c r="BB97" s="247"/>
      <c r="BC97" s="250">
        <f t="shared" si="82"/>
        <v>508.8</v>
      </c>
    </row>
    <row r="98" spans="1:55" ht="18" customHeight="1" x14ac:dyDescent="0.3">
      <c r="A98" s="1" t="str">
        <f t="shared" si="54"/>
        <v>\\B-tech3\soneras\RAD\RAD 2024\C070</v>
      </c>
      <c r="B98" s="19" t="s">
        <v>742</v>
      </c>
      <c r="C98" s="158" t="s">
        <v>818</v>
      </c>
      <c r="D98" s="24" t="s">
        <v>651</v>
      </c>
      <c r="E98" s="23" t="str">
        <f t="shared" si="55"/>
        <v>C070</v>
      </c>
      <c r="F98" s="14">
        <v>45318</v>
      </c>
      <c r="G98" s="19">
        <v>2</v>
      </c>
      <c r="H98" s="15" t="s">
        <v>35</v>
      </c>
      <c r="I98" s="16" t="s">
        <v>483</v>
      </c>
      <c r="L98" s="162"/>
      <c r="M98" s="146" t="s">
        <v>77</v>
      </c>
      <c r="N98" s="6">
        <v>10</v>
      </c>
      <c r="O98" s="6">
        <v>4</v>
      </c>
      <c r="P98" s="13"/>
      <c r="Q98" s="16">
        <v>470</v>
      </c>
      <c r="R98" s="16">
        <v>570</v>
      </c>
      <c r="S98" s="16">
        <v>580</v>
      </c>
      <c r="T98" s="16">
        <v>85</v>
      </c>
      <c r="U98" s="16">
        <v>580</v>
      </c>
      <c r="V98" s="16">
        <v>85</v>
      </c>
      <c r="W98" s="5" t="s">
        <v>33</v>
      </c>
      <c r="X98" s="18"/>
      <c r="Y98" s="6" t="s">
        <v>34</v>
      </c>
      <c r="Z98" s="235" t="str">
        <f t="shared" si="56"/>
        <v>410AD</v>
      </c>
      <c r="AA98" s="236" t="str">
        <f t="shared" si="57"/>
        <v xml:space="preserve">FEC070034-10 </v>
      </c>
      <c r="AB98" s="237" t="str">
        <f t="shared" si="58"/>
        <v xml:space="preserve">FE 0470X0570 4DM 10 0580X085 PC  </v>
      </c>
      <c r="AC98" s="236" t="str">
        <f t="shared" si="59"/>
        <v xml:space="preserve">FXC070034-10 </v>
      </c>
      <c r="AD98" s="237" t="str">
        <f t="shared" si="60"/>
        <v xml:space="preserve">FX 0470X0570 4DM 10 0580X085 PC  </v>
      </c>
      <c r="AE98" s="255" t="str">
        <f t="shared" si="61"/>
        <v>BNLT33</v>
      </c>
      <c r="AF98" s="256" t="str">
        <f t="shared" si="62"/>
        <v>TB330485</v>
      </c>
      <c r="AG98" s="257">
        <f t="shared" si="63"/>
        <v>16.32995</v>
      </c>
      <c r="AH98" s="258">
        <f t="shared" si="64"/>
        <v>224</v>
      </c>
      <c r="AI98" s="259">
        <f t="shared" si="65"/>
        <v>3657.9088000000002</v>
      </c>
      <c r="AJ98" s="238" t="str">
        <f t="shared" si="66"/>
        <v>BCU4D</v>
      </c>
      <c r="AK98" s="239" t="str">
        <f t="shared" si="67"/>
        <v>AT4D0570</v>
      </c>
      <c r="AL98" s="240">
        <f t="shared" si="68"/>
        <v>52.759816896742144</v>
      </c>
      <c r="AM98" s="241">
        <f t="shared" si="69"/>
        <v>82.318181818181813</v>
      </c>
      <c r="AN98" s="242">
        <f>IF(M98="TR",VLOOKUP(Z98,[1]don!$B$2:$M$30,9,FALSE)*((Q98-20)*VLOOKUP(Z98,[1]don!$B$2:$M$30,6,FALSE))*(INT((R98-20-VLOOKUP(Z98,[1]don!$B$2:$M$30,5,FALSE))/N98)+2),VLOOKUP(Z98,[1]don!$B$2:$M$30,9,FALSE)*R98*(INT((Q98-20)/3)+1))</f>
        <v>4343.092200000001</v>
      </c>
      <c r="AO98" s="243" t="str">
        <f t="shared" si="70"/>
        <v>CL4P0580C085</v>
      </c>
      <c r="AP98" s="244">
        <f t="shared" si="71"/>
        <v>485.1</v>
      </c>
      <c r="AQ98" s="245" t="str">
        <f t="shared" si="72"/>
        <v>CL4P0580C085</v>
      </c>
      <c r="AR98" s="244">
        <f t="shared" si="73"/>
        <v>485.1</v>
      </c>
      <c r="AS98" s="244" t="str">
        <f t="shared" si="74"/>
        <v>BNLC06</v>
      </c>
      <c r="AT98" s="246">
        <f t="shared" si="75"/>
        <v>970.2</v>
      </c>
      <c r="AU98" s="247" t="str">
        <f t="shared" si="76"/>
        <v>4D</v>
      </c>
      <c r="AV98" s="248" t="s">
        <v>1346</v>
      </c>
      <c r="AW98" s="249" t="str">
        <f t="shared" si="77"/>
        <v>FJ4D0470</v>
      </c>
      <c r="AX98" s="247">
        <f t="shared" si="78"/>
        <v>249.10000000000002</v>
      </c>
      <c r="AY98" s="249">
        <f t="shared" si="79"/>
        <v>498.20000000000005</v>
      </c>
      <c r="AZ98" s="249" t="str">
        <f t="shared" si="80"/>
        <v>-</v>
      </c>
      <c r="BA98" s="247" t="str">
        <f t="shared" si="81"/>
        <v>-</v>
      </c>
      <c r="BB98" s="247"/>
      <c r="BC98" s="250">
        <f t="shared" si="82"/>
        <v>498.20000000000005</v>
      </c>
    </row>
    <row r="99" spans="1:55" ht="18" customHeight="1" x14ac:dyDescent="0.3">
      <c r="A99" s="1" t="str">
        <f t="shared" si="54"/>
        <v>\\B-tech3\soneras\RAD\RAD 2024\C071</v>
      </c>
      <c r="B99" s="19" t="s">
        <v>743</v>
      </c>
      <c r="C99" s="158" t="s">
        <v>819</v>
      </c>
      <c r="D99" s="24" t="s">
        <v>652</v>
      </c>
      <c r="E99" s="23" t="str">
        <f t="shared" si="55"/>
        <v>C071</v>
      </c>
      <c r="F99" s="14">
        <v>45318</v>
      </c>
      <c r="G99" s="19">
        <v>2</v>
      </c>
      <c r="H99" s="15" t="s">
        <v>35</v>
      </c>
      <c r="I99" s="16" t="s">
        <v>483</v>
      </c>
      <c r="L99" s="162"/>
      <c r="M99" s="146" t="s">
        <v>77</v>
      </c>
      <c r="N99" s="6">
        <v>10</v>
      </c>
      <c r="O99" s="6">
        <v>4</v>
      </c>
      <c r="P99" s="13"/>
      <c r="Q99" s="16">
        <v>430</v>
      </c>
      <c r="R99" s="16">
        <v>550</v>
      </c>
      <c r="S99" s="16">
        <v>560</v>
      </c>
      <c r="T99" s="16">
        <v>90</v>
      </c>
      <c r="U99" s="16">
        <v>560</v>
      </c>
      <c r="V99" s="16">
        <v>90</v>
      </c>
      <c r="W99" s="5" t="s">
        <v>33</v>
      </c>
      <c r="X99" s="18"/>
      <c r="Y99" s="6" t="s">
        <v>34</v>
      </c>
      <c r="Z99" s="235" t="str">
        <f t="shared" si="56"/>
        <v>410AD</v>
      </c>
      <c r="AA99" s="236" t="str">
        <f t="shared" si="57"/>
        <v xml:space="preserve">FEC071034-10 </v>
      </c>
      <c r="AB99" s="237" t="str">
        <f t="shared" si="58"/>
        <v xml:space="preserve">FE 0430X0550 4DM 10 0560X090 PC  </v>
      </c>
      <c r="AC99" s="236" t="str">
        <f t="shared" si="59"/>
        <v xml:space="preserve">FXC071034-10 </v>
      </c>
      <c r="AD99" s="237" t="str">
        <f t="shared" si="60"/>
        <v xml:space="preserve">FX 0430X0550 4DM 10 0560X090 PC  </v>
      </c>
      <c r="AE99" s="255" t="str">
        <f t="shared" si="61"/>
        <v>BNLT33</v>
      </c>
      <c r="AF99" s="256" t="str">
        <f t="shared" si="62"/>
        <v>TB330445</v>
      </c>
      <c r="AG99" s="257">
        <f t="shared" si="63"/>
        <v>14.98315</v>
      </c>
      <c r="AH99" s="258">
        <f t="shared" si="64"/>
        <v>216</v>
      </c>
      <c r="AI99" s="259">
        <f t="shared" si="65"/>
        <v>3236.3604</v>
      </c>
      <c r="AJ99" s="238" t="str">
        <f t="shared" si="66"/>
        <v>BCU4D</v>
      </c>
      <c r="AK99" s="239" t="str">
        <f t="shared" si="67"/>
        <v>AT4D0550</v>
      </c>
      <c r="AL99" s="240">
        <f t="shared" si="68"/>
        <v>50.664774076317393</v>
      </c>
      <c r="AM99" s="241">
        <f t="shared" si="69"/>
        <v>75.045454545454547</v>
      </c>
      <c r="AN99" s="242">
        <f>IF(M99="TR",VLOOKUP(Z99,[1]don!$B$2:$M$30,9,FALSE)*((Q99-20)*VLOOKUP(Z99,[1]don!$B$2:$M$30,6,FALSE))*(INT((R99-20-VLOOKUP(Z99,[1]don!$B$2:$M$30,5,FALSE))/N99)+2),VLOOKUP(Z99,[1]don!$B$2:$M$30,9,FALSE)*R99*(INT((Q99-20)/3)+1))</f>
        <v>3802.1610000000005</v>
      </c>
      <c r="AO99" s="243" t="str">
        <f t="shared" si="70"/>
        <v>CL4P0560C090</v>
      </c>
      <c r="AP99" s="244">
        <f t="shared" si="71"/>
        <v>491.26</v>
      </c>
      <c r="AQ99" s="245" t="str">
        <f t="shared" si="72"/>
        <v>CL4P0560C090</v>
      </c>
      <c r="AR99" s="244">
        <f t="shared" si="73"/>
        <v>491.26</v>
      </c>
      <c r="AS99" s="244" t="str">
        <f t="shared" si="74"/>
        <v>BNLC06</v>
      </c>
      <c r="AT99" s="246">
        <f t="shared" si="75"/>
        <v>982.52</v>
      </c>
      <c r="AU99" s="247" t="str">
        <f t="shared" si="76"/>
        <v>4D</v>
      </c>
      <c r="AV99" s="248" t="s">
        <v>1346</v>
      </c>
      <c r="AW99" s="249" t="str">
        <f t="shared" si="77"/>
        <v>FJ4D0430</v>
      </c>
      <c r="AX99" s="247">
        <f t="shared" si="78"/>
        <v>227.9</v>
      </c>
      <c r="AY99" s="249">
        <f t="shared" si="79"/>
        <v>455.8</v>
      </c>
      <c r="AZ99" s="249" t="str">
        <f t="shared" si="80"/>
        <v>-</v>
      </c>
      <c r="BA99" s="247" t="str">
        <f t="shared" si="81"/>
        <v>-</v>
      </c>
      <c r="BB99" s="247"/>
      <c r="BC99" s="250">
        <f t="shared" si="82"/>
        <v>455.8</v>
      </c>
    </row>
    <row r="100" spans="1:55" ht="18" customHeight="1" x14ac:dyDescent="0.3">
      <c r="A100" s="1" t="str">
        <f t="shared" si="54"/>
        <v>\\B-tech3\soneras\RAD\RAD 2024\C072</v>
      </c>
      <c r="B100" s="19" t="s">
        <v>744</v>
      </c>
      <c r="C100" s="158" t="s">
        <v>820</v>
      </c>
      <c r="D100" s="24" t="s">
        <v>653</v>
      </c>
      <c r="E100" s="23" t="str">
        <f t="shared" si="55"/>
        <v>C072</v>
      </c>
      <c r="F100" s="14">
        <v>45318</v>
      </c>
      <c r="G100" s="19">
        <v>6</v>
      </c>
      <c r="H100" s="15" t="s">
        <v>35</v>
      </c>
      <c r="I100" s="16" t="s">
        <v>483</v>
      </c>
      <c r="L100" s="162"/>
      <c r="M100" s="146" t="s">
        <v>77</v>
      </c>
      <c r="N100" s="6">
        <v>10</v>
      </c>
      <c r="O100" s="6">
        <v>4</v>
      </c>
      <c r="P100" s="13"/>
      <c r="Q100" s="16">
        <v>422</v>
      </c>
      <c r="R100" s="16">
        <v>425</v>
      </c>
      <c r="S100" s="16">
        <v>425</v>
      </c>
      <c r="T100" s="16">
        <v>90</v>
      </c>
      <c r="U100" s="16">
        <v>425</v>
      </c>
      <c r="V100" s="16">
        <v>90</v>
      </c>
      <c r="W100" s="5" t="s">
        <v>33</v>
      </c>
      <c r="X100" s="18"/>
      <c r="Y100" s="6" t="s">
        <v>34</v>
      </c>
      <c r="Z100" s="235" t="str">
        <f t="shared" si="56"/>
        <v>410AD</v>
      </c>
      <c r="AA100" s="236" t="str">
        <f t="shared" si="57"/>
        <v xml:space="preserve">FEC072034-10 </v>
      </c>
      <c r="AB100" s="237" t="str">
        <f t="shared" si="58"/>
        <v xml:space="preserve">FE 0422X0425 4DM 10 0425X090 PC  </v>
      </c>
      <c r="AC100" s="236" t="str">
        <f t="shared" si="59"/>
        <v xml:space="preserve">FXC072034-10 </v>
      </c>
      <c r="AD100" s="237" t="str">
        <f t="shared" si="60"/>
        <v xml:space="preserve">FX 0422X0425 4DM 10 0425X090 PC  </v>
      </c>
      <c r="AE100" s="255" t="str">
        <f t="shared" si="61"/>
        <v>BNLT33</v>
      </c>
      <c r="AF100" s="256" t="str">
        <f t="shared" si="62"/>
        <v>TB330437</v>
      </c>
      <c r="AG100" s="257">
        <f t="shared" si="63"/>
        <v>14.713789999999999</v>
      </c>
      <c r="AH100" s="258">
        <f t="shared" si="64"/>
        <v>166</v>
      </c>
      <c r="AI100" s="259">
        <f t="shared" si="65"/>
        <v>2442.4891400000001</v>
      </c>
      <c r="AJ100" s="238" t="str">
        <f t="shared" si="66"/>
        <v>BCU4D</v>
      </c>
      <c r="AK100" s="239" t="str">
        <f t="shared" si="67"/>
        <v>AT4D0425</v>
      </c>
      <c r="AL100" s="240">
        <f t="shared" si="68"/>
        <v>39.341034589252629</v>
      </c>
      <c r="AM100" s="241">
        <f t="shared" si="69"/>
        <v>73.590909090909093</v>
      </c>
      <c r="AN100" s="242">
        <f>IF(M100="TR",VLOOKUP(Z100,[1]don!$B$2:$M$30,9,FALSE)*((Q100-20)*VLOOKUP(Z100,[1]don!$B$2:$M$30,6,FALSE))*(INT((R100-20-VLOOKUP(Z100,[1]don!$B$2:$M$30,5,FALSE))/N100)+2),VLOOKUP(Z100,[1]don!$B$2:$M$30,9,FALSE)*R100*(INT((Q100-20)/3)+1))</f>
        <v>2895.1425000000004</v>
      </c>
      <c r="AO100" s="243" t="str">
        <f t="shared" si="70"/>
        <v>CL4P0425C090</v>
      </c>
      <c r="AP100" s="244">
        <f t="shared" si="71"/>
        <v>376.91500000000002</v>
      </c>
      <c r="AQ100" s="245" t="str">
        <f t="shared" si="72"/>
        <v>CL4P0425C090</v>
      </c>
      <c r="AR100" s="244">
        <f t="shared" si="73"/>
        <v>376.91500000000002</v>
      </c>
      <c r="AS100" s="244" t="str">
        <f t="shared" si="74"/>
        <v>BNLC06</v>
      </c>
      <c r="AT100" s="246">
        <f t="shared" si="75"/>
        <v>753.83</v>
      </c>
      <c r="AU100" s="247" t="str">
        <f t="shared" si="76"/>
        <v>4D</v>
      </c>
      <c r="AV100" s="248" t="s">
        <v>1346</v>
      </c>
      <c r="AW100" s="249" t="str">
        <f t="shared" si="77"/>
        <v>FJ4D0422</v>
      </c>
      <c r="AX100" s="247">
        <f t="shared" si="78"/>
        <v>223.66000000000003</v>
      </c>
      <c r="AY100" s="249">
        <f t="shared" si="79"/>
        <v>447.32000000000005</v>
      </c>
      <c r="AZ100" s="249" t="str">
        <f t="shared" si="80"/>
        <v>-</v>
      </c>
      <c r="BA100" s="247" t="str">
        <f t="shared" si="81"/>
        <v>-</v>
      </c>
      <c r="BB100" s="247"/>
      <c r="BC100" s="250">
        <f t="shared" si="82"/>
        <v>447.32000000000005</v>
      </c>
    </row>
    <row r="101" spans="1:55" ht="18" customHeight="1" x14ac:dyDescent="0.3">
      <c r="A101" s="1" t="str">
        <f t="shared" si="54"/>
        <v>\\B-tech3\soneras\RAD\RAD 2024\C073</v>
      </c>
      <c r="B101" s="19" t="s">
        <v>745</v>
      </c>
      <c r="C101" s="158" t="s">
        <v>880</v>
      </c>
      <c r="D101" s="24" t="s">
        <v>654</v>
      </c>
      <c r="E101" s="23" t="str">
        <f t="shared" si="55"/>
        <v>C073</v>
      </c>
      <c r="F101" s="14">
        <v>45318</v>
      </c>
      <c r="G101" s="19">
        <v>1</v>
      </c>
      <c r="H101" s="15" t="s">
        <v>35</v>
      </c>
      <c r="I101" s="16" t="s">
        <v>483</v>
      </c>
      <c r="L101" s="162"/>
      <c r="M101" s="146" t="s">
        <v>41</v>
      </c>
      <c r="N101" s="6">
        <v>10</v>
      </c>
      <c r="O101" s="6">
        <v>4</v>
      </c>
      <c r="P101" s="13"/>
      <c r="Q101" s="16">
        <v>1200</v>
      </c>
      <c r="R101" s="16">
        <v>1150</v>
      </c>
      <c r="S101" s="16">
        <v>1170</v>
      </c>
      <c r="T101" s="16">
        <v>150</v>
      </c>
      <c r="U101" s="16">
        <v>1170</v>
      </c>
      <c r="V101" s="16">
        <v>150</v>
      </c>
      <c r="W101" s="5" t="s">
        <v>33</v>
      </c>
      <c r="X101" s="18"/>
      <c r="Y101" s="6" t="s">
        <v>34</v>
      </c>
      <c r="Z101" s="235" t="str">
        <f t="shared" si="56"/>
        <v>410AZ</v>
      </c>
      <c r="AA101" s="236" t="str">
        <f t="shared" si="57"/>
        <v xml:space="preserve">FEC073014-10 </v>
      </c>
      <c r="AB101" s="237" t="str">
        <f t="shared" si="58"/>
        <v xml:space="preserve">FE 1200X1150 4ZM 10 1170X150 PC  </v>
      </c>
      <c r="AC101" s="236" t="str">
        <f t="shared" si="59"/>
        <v xml:space="preserve">FXC073014-10 </v>
      </c>
      <c r="AD101" s="237" t="str">
        <f t="shared" si="60"/>
        <v xml:space="preserve">FX 1200X1150 4ZM 10 1170X150 PC  </v>
      </c>
      <c r="AE101" s="255" t="str">
        <f t="shared" si="61"/>
        <v>BNLT33</v>
      </c>
      <c r="AF101" s="256" t="str">
        <f t="shared" si="62"/>
        <v>TB331215</v>
      </c>
      <c r="AG101" s="257">
        <f t="shared" si="63"/>
        <v>40.909050000000001</v>
      </c>
      <c r="AH101" s="258">
        <f t="shared" si="64"/>
        <v>448</v>
      </c>
      <c r="AI101" s="259">
        <f t="shared" si="65"/>
        <v>18327.254400000002</v>
      </c>
      <c r="AJ101" s="238" t="str">
        <f t="shared" si="66"/>
        <v>BCU4Z</v>
      </c>
      <c r="AK101" s="239" t="str">
        <f t="shared" si="67"/>
        <v>AT4Z1180</v>
      </c>
      <c r="AL101" s="240">
        <f t="shared" si="68"/>
        <v>198.65746938053098</v>
      </c>
      <c r="AM101" s="241">
        <f t="shared" si="69"/>
        <v>113</v>
      </c>
      <c r="AN101" s="242">
        <f>IF(M101="TR",VLOOKUP(Z101,[1]don!$B$2:$M$30,9,FALSE)*((Q101-20)*VLOOKUP(Z101,[1]don!$B$2:$M$30,6,FALSE))*(INT((R101-20-VLOOKUP(Z101,[1]don!$B$2:$M$30,5,FALSE))/N101)+2),VLOOKUP(Z101,[1]don!$B$2:$M$30,9,FALSE)*R101*(INT((Q101-20)/3)+1))</f>
        <v>22448.294040000001</v>
      </c>
      <c r="AO101" s="243" t="str">
        <f t="shared" si="70"/>
        <v>CL4P1170C150</v>
      </c>
      <c r="AP101" s="244">
        <f t="shared" si="71"/>
        <v>1557.71</v>
      </c>
      <c r="AQ101" s="245" t="str">
        <f t="shared" si="72"/>
        <v>CL4P1170C150</v>
      </c>
      <c r="AR101" s="244">
        <f t="shared" si="73"/>
        <v>1557.71</v>
      </c>
      <c r="AS101" s="244" t="str">
        <f t="shared" si="74"/>
        <v>BNLC06</v>
      </c>
      <c r="AT101" s="246">
        <f t="shared" si="75"/>
        <v>3115.42</v>
      </c>
      <c r="AU101" s="247" t="str">
        <f t="shared" si="76"/>
        <v>4Z</v>
      </c>
      <c r="AV101" s="248" t="s">
        <v>1346</v>
      </c>
      <c r="AW101" s="249" t="str">
        <f t="shared" si="77"/>
        <v>FJ4Z1200</v>
      </c>
      <c r="AX101" s="247">
        <f t="shared" si="78"/>
        <v>549.6</v>
      </c>
      <c r="AY101" s="249">
        <f t="shared" si="79"/>
        <v>1099.2</v>
      </c>
      <c r="AZ101" s="249" t="str">
        <f t="shared" si="80"/>
        <v>PJ4Z1200</v>
      </c>
      <c r="BA101" s="247">
        <f t="shared" si="81"/>
        <v>549.6</v>
      </c>
      <c r="BB101" s="247"/>
      <c r="BC101" s="250">
        <f t="shared" si="82"/>
        <v>1099.2</v>
      </c>
    </row>
    <row r="102" spans="1:55" ht="18" customHeight="1" x14ac:dyDescent="0.3">
      <c r="A102" s="1" t="str">
        <f t="shared" si="54"/>
        <v>\\B-tech3\soneras\RAD\RAD 2024\C074</v>
      </c>
      <c r="B102" s="19" t="s">
        <v>746</v>
      </c>
      <c r="C102" s="158" t="s">
        <v>881</v>
      </c>
      <c r="D102" s="24" t="s">
        <v>655</v>
      </c>
      <c r="E102" s="23" t="str">
        <f t="shared" si="55"/>
        <v>C074</v>
      </c>
      <c r="F102" s="14">
        <v>45318</v>
      </c>
      <c r="G102" s="19">
        <v>1</v>
      </c>
      <c r="H102" s="15" t="s">
        <v>35</v>
      </c>
      <c r="I102" s="16" t="s">
        <v>483</v>
      </c>
      <c r="L102" s="162"/>
      <c r="M102" s="146" t="s">
        <v>41</v>
      </c>
      <c r="N102" s="6">
        <v>10</v>
      </c>
      <c r="O102" s="6">
        <v>4</v>
      </c>
      <c r="P102" s="13"/>
      <c r="Q102" s="16">
        <v>890</v>
      </c>
      <c r="R102" s="16">
        <v>630</v>
      </c>
      <c r="S102" s="16">
        <v>640</v>
      </c>
      <c r="T102" s="16">
        <v>90</v>
      </c>
      <c r="U102" s="16">
        <v>640</v>
      </c>
      <c r="V102" s="16">
        <v>90</v>
      </c>
      <c r="W102" s="5" t="s">
        <v>33</v>
      </c>
      <c r="X102" s="18"/>
      <c r="Y102" s="6" t="s">
        <v>34</v>
      </c>
      <c r="Z102" s="235" t="str">
        <f t="shared" si="56"/>
        <v>410AZ</v>
      </c>
      <c r="AA102" s="236" t="str">
        <f t="shared" si="57"/>
        <v xml:space="preserve">FEC074014-10 </v>
      </c>
      <c r="AB102" s="237" t="str">
        <f t="shared" si="58"/>
        <v xml:space="preserve">FE 0890X0630 4ZM 10 0640X090 PC  </v>
      </c>
      <c r="AC102" s="236" t="str">
        <f t="shared" si="59"/>
        <v xml:space="preserve">FXC074014-10 </v>
      </c>
      <c r="AD102" s="237" t="str">
        <f t="shared" si="60"/>
        <v xml:space="preserve">FX 0890X0630 4ZM 10 0640X090 PC  </v>
      </c>
      <c r="AE102" s="255" t="str">
        <f t="shared" si="61"/>
        <v>BNLT33</v>
      </c>
      <c r="AF102" s="256" t="str">
        <f t="shared" si="62"/>
        <v>TB330905</v>
      </c>
      <c r="AG102" s="257">
        <f t="shared" si="63"/>
        <v>30.471349999999997</v>
      </c>
      <c r="AH102" s="258">
        <f t="shared" si="64"/>
        <v>240</v>
      </c>
      <c r="AI102" s="259">
        <f t="shared" si="65"/>
        <v>7313.1239999999998</v>
      </c>
      <c r="AJ102" s="238" t="str">
        <f t="shared" si="66"/>
        <v>BCU4Z</v>
      </c>
      <c r="AK102" s="239" t="str">
        <f t="shared" si="67"/>
        <v>AT4Z0870</v>
      </c>
      <c r="AL102" s="240">
        <f t="shared" si="68"/>
        <v>147.56303901639345</v>
      </c>
      <c r="AM102" s="241">
        <f t="shared" si="69"/>
        <v>61</v>
      </c>
      <c r="AN102" s="242">
        <f>IF(M102="TR",VLOOKUP(Z102,[1]don!$B$2:$M$30,9,FALSE)*((Q102-20)*VLOOKUP(Z102,[1]don!$B$2:$M$30,6,FALSE))*(INT((R102-20-VLOOKUP(Z102,[1]don!$B$2:$M$30,5,FALSE))/N102)+2),VLOOKUP(Z102,[1]don!$B$2:$M$30,9,FALSE)*R102*(INT((Q102-20)/3)+1))</f>
        <v>9001.3453800000007</v>
      </c>
      <c r="AO102" s="243" t="str">
        <f t="shared" si="70"/>
        <v>CL4P0640C090</v>
      </c>
      <c r="AP102" s="244">
        <f t="shared" si="71"/>
        <v>559.02</v>
      </c>
      <c r="AQ102" s="245" t="str">
        <f t="shared" si="72"/>
        <v>CL4P0640C090</v>
      </c>
      <c r="AR102" s="244">
        <f t="shared" si="73"/>
        <v>559.02</v>
      </c>
      <c r="AS102" s="244" t="str">
        <f t="shared" si="74"/>
        <v>BNLC06</v>
      </c>
      <c r="AT102" s="246">
        <f t="shared" si="75"/>
        <v>1118.04</v>
      </c>
      <c r="AU102" s="247" t="str">
        <f t="shared" si="76"/>
        <v>4Z</v>
      </c>
      <c r="AV102" s="248" t="s">
        <v>1346</v>
      </c>
      <c r="AW102" s="249" t="str">
        <f t="shared" si="77"/>
        <v>FJ4Z0890</v>
      </c>
      <c r="AX102" s="247">
        <f t="shared" si="78"/>
        <v>407.62</v>
      </c>
      <c r="AY102" s="249">
        <f t="shared" si="79"/>
        <v>815.24</v>
      </c>
      <c r="AZ102" s="249" t="str">
        <f t="shared" si="80"/>
        <v>PJ4Z0890</v>
      </c>
      <c r="BA102" s="247">
        <f t="shared" si="81"/>
        <v>407.62</v>
      </c>
      <c r="BB102" s="247"/>
      <c r="BC102" s="250">
        <f t="shared" si="82"/>
        <v>815.24</v>
      </c>
    </row>
    <row r="103" spans="1:55" ht="18" customHeight="1" x14ac:dyDescent="0.3">
      <c r="A103" s="1" t="str">
        <f t="shared" si="54"/>
        <v>\\B-tech3\soneras\RAD\RAD 2024\C075</v>
      </c>
      <c r="B103" s="19" t="s">
        <v>747</v>
      </c>
      <c r="C103" s="158" t="s">
        <v>821</v>
      </c>
      <c r="D103" s="24" t="s">
        <v>656</v>
      </c>
      <c r="E103" s="23" t="str">
        <f t="shared" si="55"/>
        <v>C075</v>
      </c>
      <c r="F103" s="14">
        <v>45318</v>
      </c>
      <c r="G103" s="19">
        <v>1</v>
      </c>
      <c r="H103" s="15" t="s">
        <v>35</v>
      </c>
      <c r="I103" s="16" t="s">
        <v>483</v>
      </c>
      <c r="L103" s="162"/>
      <c r="M103" s="146" t="s">
        <v>41</v>
      </c>
      <c r="N103" s="6">
        <v>10</v>
      </c>
      <c r="O103" s="6">
        <v>4</v>
      </c>
      <c r="P103" s="13"/>
      <c r="Q103" s="16">
        <v>890</v>
      </c>
      <c r="R103" s="16">
        <v>600</v>
      </c>
      <c r="S103" s="16">
        <v>610</v>
      </c>
      <c r="T103" s="16">
        <v>90</v>
      </c>
      <c r="U103" s="16">
        <v>610</v>
      </c>
      <c r="V103" s="16">
        <v>90</v>
      </c>
      <c r="W103" s="5" t="s">
        <v>33</v>
      </c>
      <c r="X103" s="18"/>
      <c r="Y103" s="6" t="s">
        <v>34</v>
      </c>
      <c r="Z103" s="235" t="str">
        <f t="shared" si="56"/>
        <v>410AZ</v>
      </c>
      <c r="AA103" s="236" t="str">
        <f t="shared" si="57"/>
        <v xml:space="preserve">FEC075014-10 </v>
      </c>
      <c r="AB103" s="237" t="str">
        <f t="shared" si="58"/>
        <v xml:space="preserve">FE 0890X0600 4ZM 10 0610X090 PC  </v>
      </c>
      <c r="AC103" s="236" t="str">
        <f t="shared" si="59"/>
        <v xml:space="preserve">FXC075014-10 </v>
      </c>
      <c r="AD103" s="237" t="str">
        <f t="shared" si="60"/>
        <v xml:space="preserve">FX 0890X0600 4ZM 10 0610X090 PC  </v>
      </c>
      <c r="AE103" s="255" t="str">
        <f t="shared" si="61"/>
        <v>BNLT33</v>
      </c>
      <c r="AF103" s="256" t="str">
        <f t="shared" si="62"/>
        <v>TB330905</v>
      </c>
      <c r="AG103" s="257">
        <f t="shared" si="63"/>
        <v>30.471349999999997</v>
      </c>
      <c r="AH103" s="258">
        <f t="shared" si="64"/>
        <v>228</v>
      </c>
      <c r="AI103" s="259">
        <f t="shared" si="65"/>
        <v>6947.4677999999994</v>
      </c>
      <c r="AJ103" s="238" t="str">
        <f t="shared" si="66"/>
        <v>BCU4Z</v>
      </c>
      <c r="AK103" s="239" t="str">
        <f t="shared" si="67"/>
        <v>AT4Z0870</v>
      </c>
      <c r="AL103" s="240">
        <f t="shared" si="68"/>
        <v>147.68614500000001</v>
      </c>
      <c r="AM103" s="241">
        <f t="shared" si="69"/>
        <v>58</v>
      </c>
      <c r="AN103" s="242">
        <f>IF(M103="TR",VLOOKUP(Z103,[1]don!$B$2:$M$30,9,FALSE)*((Q103-20)*VLOOKUP(Z103,[1]don!$B$2:$M$30,6,FALSE))*(INT((R103-20-VLOOKUP(Z103,[1]don!$B$2:$M$30,5,FALSE))/N103)+2),VLOOKUP(Z103,[1]don!$B$2:$M$30,9,FALSE)*R103*(INT((Q103-20)/3)+1))</f>
        <v>8565.7964100000008</v>
      </c>
      <c r="AO103" s="243" t="str">
        <f t="shared" si="70"/>
        <v>CL4P0610C090</v>
      </c>
      <c r="AP103" s="244">
        <f t="shared" si="71"/>
        <v>533.61</v>
      </c>
      <c r="AQ103" s="245" t="str">
        <f t="shared" si="72"/>
        <v>CL4P0610C090</v>
      </c>
      <c r="AR103" s="244">
        <f t="shared" si="73"/>
        <v>533.61</v>
      </c>
      <c r="AS103" s="244" t="str">
        <f t="shared" si="74"/>
        <v>BNLC06</v>
      </c>
      <c r="AT103" s="246">
        <f t="shared" si="75"/>
        <v>1067.22</v>
      </c>
      <c r="AU103" s="247" t="str">
        <f t="shared" si="76"/>
        <v>4Z</v>
      </c>
      <c r="AV103" s="248" t="s">
        <v>1346</v>
      </c>
      <c r="AW103" s="249" t="str">
        <f t="shared" si="77"/>
        <v>FJ4Z0890</v>
      </c>
      <c r="AX103" s="247">
        <f t="shared" si="78"/>
        <v>407.62</v>
      </c>
      <c r="AY103" s="249">
        <f t="shared" si="79"/>
        <v>815.24</v>
      </c>
      <c r="AZ103" s="249" t="str">
        <f t="shared" si="80"/>
        <v>PJ4Z0890</v>
      </c>
      <c r="BA103" s="247">
        <f t="shared" si="81"/>
        <v>407.62</v>
      </c>
      <c r="BB103" s="247"/>
      <c r="BC103" s="250">
        <f t="shared" si="82"/>
        <v>815.24</v>
      </c>
    </row>
    <row r="104" spans="1:55" ht="18" customHeight="1" x14ac:dyDescent="0.3">
      <c r="A104" s="1" t="str">
        <f t="shared" si="54"/>
        <v>\\B-tech3\soneras\RAD\RAD 2024\C076</v>
      </c>
      <c r="B104" s="19" t="s">
        <v>748</v>
      </c>
      <c r="C104" s="158" t="s">
        <v>822</v>
      </c>
      <c r="D104" s="24" t="s">
        <v>657</v>
      </c>
      <c r="E104" s="23" t="str">
        <f t="shared" si="55"/>
        <v>C076</v>
      </c>
      <c r="F104" s="14">
        <v>45318</v>
      </c>
      <c r="G104" s="19">
        <v>2</v>
      </c>
      <c r="H104" s="15" t="s">
        <v>35</v>
      </c>
      <c r="I104" s="16" t="s">
        <v>483</v>
      </c>
      <c r="L104" s="162"/>
      <c r="M104" s="146" t="s">
        <v>41</v>
      </c>
      <c r="N104" s="6">
        <v>10</v>
      </c>
      <c r="O104" s="6">
        <v>4</v>
      </c>
      <c r="P104" s="13"/>
      <c r="Q104" s="16">
        <v>870</v>
      </c>
      <c r="R104" s="16">
        <v>710</v>
      </c>
      <c r="S104" s="16">
        <v>735</v>
      </c>
      <c r="T104" s="16">
        <v>85</v>
      </c>
      <c r="U104" s="16">
        <v>735</v>
      </c>
      <c r="V104" s="16">
        <v>85</v>
      </c>
      <c r="W104" s="5" t="s">
        <v>33</v>
      </c>
      <c r="X104" s="18"/>
      <c r="Y104" s="6" t="s">
        <v>34</v>
      </c>
      <c r="Z104" s="235" t="str">
        <f t="shared" si="56"/>
        <v>410AZ</v>
      </c>
      <c r="AA104" s="236" t="str">
        <f t="shared" si="57"/>
        <v xml:space="preserve">FEC076014-10 </v>
      </c>
      <c r="AB104" s="237" t="str">
        <f t="shared" si="58"/>
        <v xml:space="preserve">FE 0870X0710 4ZM 10 0735X085 PC  </v>
      </c>
      <c r="AC104" s="236" t="str">
        <f t="shared" si="59"/>
        <v xml:space="preserve">FXC076014-10 </v>
      </c>
      <c r="AD104" s="237" t="str">
        <f t="shared" si="60"/>
        <v xml:space="preserve">FX 0870X0710 4ZM 10 0735X085 PC  </v>
      </c>
      <c r="AE104" s="255" t="str">
        <f t="shared" si="61"/>
        <v>BNLT33</v>
      </c>
      <c r="AF104" s="256" t="str">
        <f t="shared" si="62"/>
        <v>TB330885</v>
      </c>
      <c r="AG104" s="257">
        <f t="shared" si="63"/>
        <v>29.79795</v>
      </c>
      <c r="AH104" s="258">
        <f t="shared" si="64"/>
        <v>272</v>
      </c>
      <c r="AI104" s="259">
        <f t="shared" si="65"/>
        <v>8105.0424000000003</v>
      </c>
      <c r="AJ104" s="238" t="str">
        <f t="shared" si="66"/>
        <v>BCU4Z</v>
      </c>
      <c r="AK104" s="239" t="str">
        <f t="shared" si="67"/>
        <v>AT4Z0850</v>
      </c>
      <c r="AL104" s="240">
        <f t="shared" si="68"/>
        <v>143.9011811594203</v>
      </c>
      <c r="AM104" s="241">
        <f t="shared" si="69"/>
        <v>69</v>
      </c>
      <c r="AN104" s="242">
        <f>IF(M104="TR",VLOOKUP(Z104,[1]don!$B$2:$M$30,9,FALSE)*((Q104-20)*VLOOKUP(Z104,[1]don!$B$2:$M$30,6,FALSE))*(INT((R104-20-VLOOKUP(Z104,[1]don!$B$2:$M$30,5,FALSE))/N104)+2),VLOOKUP(Z104,[1]don!$B$2:$M$30,9,FALSE)*R104*(INT((Q104-20)/3)+1))</f>
        <v>9929.1815000000006</v>
      </c>
      <c r="AO104" s="243" t="str">
        <f t="shared" si="70"/>
        <v>CL4P0735C085</v>
      </c>
      <c r="AP104" s="244">
        <f t="shared" si="71"/>
        <v>610.41750000000002</v>
      </c>
      <c r="AQ104" s="245" t="str">
        <f t="shared" si="72"/>
        <v>CL4P0735C085</v>
      </c>
      <c r="AR104" s="244">
        <f t="shared" si="73"/>
        <v>610.41750000000002</v>
      </c>
      <c r="AS104" s="244" t="str">
        <f t="shared" si="74"/>
        <v>BNLC06</v>
      </c>
      <c r="AT104" s="246">
        <f t="shared" si="75"/>
        <v>1220.835</v>
      </c>
      <c r="AU104" s="247" t="str">
        <f t="shared" si="76"/>
        <v>4Z</v>
      </c>
      <c r="AV104" s="248" t="s">
        <v>1346</v>
      </c>
      <c r="AW104" s="249" t="str">
        <f t="shared" si="77"/>
        <v>FJ4Z0870</v>
      </c>
      <c r="AX104" s="247">
        <f t="shared" si="78"/>
        <v>398.46000000000004</v>
      </c>
      <c r="AY104" s="249">
        <f t="shared" si="79"/>
        <v>796.92000000000007</v>
      </c>
      <c r="AZ104" s="249" t="str">
        <f t="shared" si="80"/>
        <v>PJ4Z0870</v>
      </c>
      <c r="BA104" s="247">
        <f t="shared" si="81"/>
        <v>398.46000000000004</v>
      </c>
      <c r="BB104" s="247"/>
      <c r="BC104" s="250">
        <f t="shared" si="82"/>
        <v>796.92000000000007</v>
      </c>
    </row>
    <row r="105" spans="1:55" ht="18" customHeight="1" x14ac:dyDescent="0.3">
      <c r="A105" s="1" t="str">
        <f>"\\B-tech3\soneras\RAD\RAD 2023\"&amp;B105</f>
        <v>\\B-tech3\soneras\RAD\RAD 2023\B171</v>
      </c>
      <c r="B105" s="19" t="s">
        <v>751</v>
      </c>
      <c r="C105" s="158" t="s">
        <v>825</v>
      </c>
      <c r="D105" s="24" t="s">
        <v>658</v>
      </c>
      <c r="E105" s="23" t="str">
        <f t="shared" si="55"/>
        <v>B171</v>
      </c>
      <c r="F105" s="14">
        <v>45318</v>
      </c>
      <c r="G105" s="19">
        <v>30</v>
      </c>
      <c r="H105" s="15" t="s">
        <v>35</v>
      </c>
      <c r="I105" s="16" t="s">
        <v>483</v>
      </c>
      <c r="J105" s="16" t="s">
        <v>776</v>
      </c>
      <c r="L105" s="162"/>
      <c r="M105" s="146" t="s">
        <v>41</v>
      </c>
      <c r="N105" s="6">
        <v>10</v>
      </c>
      <c r="O105" s="6">
        <v>4</v>
      </c>
      <c r="P105" s="13"/>
      <c r="Q105" s="16">
        <v>870</v>
      </c>
      <c r="R105" s="16">
        <v>650</v>
      </c>
      <c r="S105" s="16">
        <v>665</v>
      </c>
      <c r="T105" s="16">
        <v>95</v>
      </c>
      <c r="U105" s="16">
        <v>665</v>
      </c>
      <c r="V105" s="16">
        <v>95</v>
      </c>
      <c r="W105" s="5" t="s">
        <v>33</v>
      </c>
      <c r="X105" s="18"/>
      <c r="Y105" s="6" t="s">
        <v>34</v>
      </c>
      <c r="Z105" s="235" t="str">
        <f t="shared" si="56"/>
        <v>410AZ</v>
      </c>
      <c r="AA105" s="236" t="str">
        <f t="shared" si="57"/>
        <v xml:space="preserve">FEB171014-10 </v>
      </c>
      <c r="AB105" s="237" t="str">
        <f t="shared" si="58"/>
        <v xml:space="preserve">FE 0870X0650 4ZM 10 0665X095 PC HIGER </v>
      </c>
      <c r="AC105" s="236" t="str">
        <f t="shared" si="59"/>
        <v xml:space="preserve">FXB171014-10 </v>
      </c>
      <c r="AD105" s="237" t="str">
        <f t="shared" si="60"/>
        <v xml:space="preserve">FX 0870X0650 4ZM 10 0665X095 PC HIGER </v>
      </c>
      <c r="AE105" s="255" t="str">
        <f t="shared" si="61"/>
        <v>BNLT33</v>
      </c>
      <c r="AF105" s="256" t="str">
        <f t="shared" si="62"/>
        <v>TB330885</v>
      </c>
      <c r="AG105" s="257">
        <f t="shared" si="63"/>
        <v>29.79795</v>
      </c>
      <c r="AH105" s="258">
        <f t="shared" si="64"/>
        <v>248</v>
      </c>
      <c r="AI105" s="259">
        <f t="shared" si="65"/>
        <v>7389.8915999999999</v>
      </c>
      <c r="AJ105" s="238" t="str">
        <f t="shared" si="66"/>
        <v>BCU4Z</v>
      </c>
      <c r="AK105" s="239" t="str">
        <f t="shared" si="67"/>
        <v>AT4Z0850</v>
      </c>
      <c r="AL105" s="240">
        <f t="shared" si="68"/>
        <v>144.09696507936508</v>
      </c>
      <c r="AM105" s="241">
        <f t="shared" si="69"/>
        <v>63</v>
      </c>
      <c r="AN105" s="242">
        <f>IF(M105="TR",VLOOKUP(Z105,[1]don!$B$2:$M$30,9,FALSE)*((Q105-20)*VLOOKUP(Z105,[1]don!$B$2:$M$30,6,FALSE))*(INT((R105-20-VLOOKUP(Z105,[1]don!$B$2:$M$30,5,FALSE))/N105)+2),VLOOKUP(Z105,[1]don!$B$2:$M$30,9,FALSE)*R105*(INT((Q105-20)/3)+1))</f>
        <v>9078.1088</v>
      </c>
      <c r="AO105" s="243" t="str">
        <f t="shared" si="70"/>
        <v>CL4P0665C095</v>
      </c>
      <c r="AP105" s="244">
        <f t="shared" si="71"/>
        <v>606.5675</v>
      </c>
      <c r="AQ105" s="245" t="str">
        <f t="shared" si="72"/>
        <v>CL4P0665C095</v>
      </c>
      <c r="AR105" s="244">
        <f t="shared" si="73"/>
        <v>606.5675</v>
      </c>
      <c r="AS105" s="244" t="str">
        <f t="shared" si="74"/>
        <v>BNLC06</v>
      </c>
      <c r="AT105" s="246">
        <f t="shared" si="75"/>
        <v>1213.135</v>
      </c>
      <c r="AU105" s="247" t="str">
        <f t="shared" si="76"/>
        <v>4Z</v>
      </c>
      <c r="AV105" s="248" t="s">
        <v>1346</v>
      </c>
      <c r="AW105" s="249" t="str">
        <f t="shared" si="77"/>
        <v>FJ4Z0870</v>
      </c>
      <c r="AX105" s="247">
        <f t="shared" si="78"/>
        <v>398.46000000000004</v>
      </c>
      <c r="AY105" s="249">
        <f t="shared" si="79"/>
        <v>796.92000000000007</v>
      </c>
      <c r="AZ105" s="249" t="str">
        <f t="shared" si="80"/>
        <v>PJ4Z0870</v>
      </c>
      <c r="BA105" s="247">
        <f t="shared" si="81"/>
        <v>398.46000000000004</v>
      </c>
      <c r="BB105" s="247"/>
      <c r="BC105" s="250">
        <f t="shared" si="82"/>
        <v>796.92000000000007</v>
      </c>
    </row>
    <row r="106" spans="1:55" ht="18" customHeight="1" x14ac:dyDescent="0.3">
      <c r="A106" s="1" t="str">
        <f t="shared" si="54"/>
        <v>\\B-tech3\soneras\RAD\RAD 2024\C077</v>
      </c>
      <c r="B106" s="19" t="s">
        <v>749</v>
      </c>
      <c r="C106" s="158" t="s">
        <v>823</v>
      </c>
      <c r="D106" s="24" t="s">
        <v>659</v>
      </c>
      <c r="E106" s="23" t="str">
        <f t="shared" si="55"/>
        <v>C077</v>
      </c>
      <c r="F106" s="14">
        <v>45318</v>
      </c>
      <c r="G106" s="19">
        <v>2</v>
      </c>
      <c r="H106" s="15" t="s">
        <v>35</v>
      </c>
      <c r="I106" s="16" t="s">
        <v>483</v>
      </c>
      <c r="K106" s="16" t="s">
        <v>777</v>
      </c>
      <c r="L106" s="162"/>
      <c r="M106" s="146" t="s">
        <v>41</v>
      </c>
      <c r="N106" s="6">
        <v>10</v>
      </c>
      <c r="O106" s="6">
        <v>4</v>
      </c>
      <c r="P106" s="13"/>
      <c r="Q106" s="16">
        <v>860</v>
      </c>
      <c r="R106" s="16">
        <v>790</v>
      </c>
      <c r="S106" s="16">
        <v>810</v>
      </c>
      <c r="T106" s="16">
        <v>90</v>
      </c>
      <c r="U106" s="16">
        <v>810</v>
      </c>
      <c r="V106" s="16">
        <v>90</v>
      </c>
      <c r="W106" s="5" t="s">
        <v>33</v>
      </c>
      <c r="X106" s="18"/>
      <c r="Y106" s="6" t="s">
        <v>34</v>
      </c>
      <c r="Z106" s="235" t="str">
        <f t="shared" si="56"/>
        <v>410AZ</v>
      </c>
      <c r="AA106" s="236" t="str">
        <f t="shared" si="57"/>
        <v xml:space="preserve">FEC077014-10 </v>
      </c>
      <c r="AB106" s="237" t="str">
        <f t="shared" si="58"/>
        <v>FE 0860X0790 4ZM 10 0810X090 PC  CBH</v>
      </c>
      <c r="AC106" s="236" t="str">
        <f t="shared" si="59"/>
        <v xml:space="preserve">FXC077014-10 </v>
      </c>
      <c r="AD106" s="237" t="str">
        <f t="shared" si="60"/>
        <v>FX 0860X0790 4ZM 10 0810X090 PC  CBH</v>
      </c>
      <c r="AE106" s="255" t="str">
        <f t="shared" si="61"/>
        <v>BNLT33</v>
      </c>
      <c r="AF106" s="256" t="str">
        <f t="shared" si="62"/>
        <v>TB330875</v>
      </c>
      <c r="AG106" s="257">
        <f t="shared" si="63"/>
        <v>29.46125</v>
      </c>
      <c r="AH106" s="258">
        <f t="shared" si="64"/>
        <v>304</v>
      </c>
      <c r="AI106" s="259">
        <f t="shared" si="65"/>
        <v>8956.2199999999993</v>
      </c>
      <c r="AJ106" s="238" t="str">
        <f t="shared" si="66"/>
        <v>BCU4Z</v>
      </c>
      <c r="AK106" s="239" t="str">
        <f t="shared" si="67"/>
        <v>AT4Z0840</v>
      </c>
      <c r="AL106" s="240">
        <f t="shared" si="68"/>
        <v>141.99715636363638</v>
      </c>
      <c r="AM106" s="241">
        <f t="shared" si="69"/>
        <v>77</v>
      </c>
      <c r="AN106" s="242">
        <f>IF(M106="TR",VLOOKUP(Z106,[1]don!$B$2:$M$30,9,FALSE)*((Q106-20)*VLOOKUP(Z106,[1]don!$B$2:$M$30,6,FALSE))*(INT((R106-20-VLOOKUP(Z106,[1]don!$B$2:$M$30,5,FALSE))/N106)+2),VLOOKUP(Z106,[1]don!$B$2:$M$30,9,FALSE)*R106*(INT((Q106-20)/3)+1))</f>
        <v>10933.781040000002</v>
      </c>
      <c r="AO106" s="243" t="str">
        <f t="shared" si="70"/>
        <v>CL4P0810C090</v>
      </c>
      <c r="AP106" s="244">
        <f t="shared" si="71"/>
        <v>703.01</v>
      </c>
      <c r="AQ106" s="245" t="str">
        <f t="shared" si="72"/>
        <v>CL4P0810C090</v>
      </c>
      <c r="AR106" s="244">
        <f t="shared" si="73"/>
        <v>703.01</v>
      </c>
      <c r="AS106" s="244" t="str">
        <f t="shared" si="74"/>
        <v>BNLC06</v>
      </c>
      <c r="AT106" s="246">
        <f t="shared" si="75"/>
        <v>1406.02</v>
      </c>
      <c r="AU106" s="247" t="str">
        <f t="shared" si="76"/>
        <v>4Z</v>
      </c>
      <c r="AV106" s="248" t="s">
        <v>1346</v>
      </c>
      <c r="AW106" s="249" t="str">
        <f t="shared" si="77"/>
        <v>FJ4Z0860</v>
      </c>
      <c r="AX106" s="247">
        <f t="shared" si="78"/>
        <v>393.88</v>
      </c>
      <c r="AY106" s="249">
        <f t="shared" si="79"/>
        <v>787.76</v>
      </c>
      <c r="AZ106" s="249" t="str">
        <f t="shared" si="80"/>
        <v>PJ4Z0860</v>
      </c>
      <c r="BA106" s="247">
        <f t="shared" si="81"/>
        <v>393.88</v>
      </c>
      <c r="BB106" s="247"/>
      <c r="BC106" s="250">
        <f t="shared" si="82"/>
        <v>787.76</v>
      </c>
    </row>
    <row r="107" spans="1:55" ht="18" customHeight="1" x14ac:dyDescent="0.3">
      <c r="A107" s="1" t="str">
        <f t="shared" si="54"/>
        <v>\\B-tech3\soneras\RAD\RAD 2024\C078</v>
      </c>
      <c r="B107" s="19" t="s">
        <v>750</v>
      </c>
      <c r="C107" s="158" t="s">
        <v>824</v>
      </c>
      <c r="D107" s="24" t="s">
        <v>660</v>
      </c>
      <c r="E107" s="23" t="str">
        <f t="shared" si="55"/>
        <v>C078</v>
      </c>
      <c r="F107" s="14">
        <v>45318</v>
      </c>
      <c r="G107" s="19">
        <v>4</v>
      </c>
      <c r="H107" s="15" t="s">
        <v>35</v>
      </c>
      <c r="I107" s="16" t="s">
        <v>483</v>
      </c>
      <c r="L107" s="162"/>
      <c r="M107" s="146" t="s">
        <v>41</v>
      </c>
      <c r="N107" s="6">
        <v>10</v>
      </c>
      <c r="O107" s="6">
        <v>4</v>
      </c>
      <c r="P107" s="13"/>
      <c r="Q107" s="16">
        <v>860</v>
      </c>
      <c r="R107" s="16">
        <v>680</v>
      </c>
      <c r="S107" s="16">
        <v>690</v>
      </c>
      <c r="T107" s="16">
        <v>90</v>
      </c>
      <c r="U107" s="16">
        <v>690</v>
      </c>
      <c r="V107" s="16">
        <v>90</v>
      </c>
      <c r="W107" s="5" t="s">
        <v>33</v>
      </c>
      <c r="X107" s="18"/>
      <c r="Y107" s="6" t="s">
        <v>34</v>
      </c>
      <c r="Z107" s="235" t="str">
        <f t="shared" si="56"/>
        <v>410AZ</v>
      </c>
      <c r="AA107" s="236" t="str">
        <f t="shared" si="57"/>
        <v xml:space="preserve">FEC078014-10 </v>
      </c>
      <c r="AB107" s="237" t="str">
        <f t="shared" si="58"/>
        <v xml:space="preserve">FE 0860X0680 4ZM 10 0690X090 PC  </v>
      </c>
      <c r="AC107" s="236" t="str">
        <f t="shared" si="59"/>
        <v xml:space="preserve">FXC078014-10 </v>
      </c>
      <c r="AD107" s="237" t="str">
        <f t="shared" si="60"/>
        <v xml:space="preserve">FX 0860X0680 4ZM 10 0690X090 PC  </v>
      </c>
      <c r="AE107" s="255" t="str">
        <f t="shared" si="61"/>
        <v>BNLT33</v>
      </c>
      <c r="AF107" s="256" t="str">
        <f t="shared" si="62"/>
        <v>TB330875</v>
      </c>
      <c r="AG107" s="257">
        <f t="shared" si="63"/>
        <v>29.46125</v>
      </c>
      <c r="AH107" s="258">
        <f t="shared" si="64"/>
        <v>260</v>
      </c>
      <c r="AI107" s="259">
        <f t="shared" si="65"/>
        <v>7659.9250000000002</v>
      </c>
      <c r="AJ107" s="238" t="str">
        <f t="shared" si="66"/>
        <v>BCU4Z</v>
      </c>
      <c r="AK107" s="239" t="str">
        <f t="shared" si="67"/>
        <v>AT4Z0840</v>
      </c>
      <c r="AL107" s="240">
        <f t="shared" si="68"/>
        <v>142.30056909090911</v>
      </c>
      <c r="AM107" s="241">
        <f t="shared" si="69"/>
        <v>66</v>
      </c>
      <c r="AN107" s="242">
        <f>IF(M107="TR",VLOOKUP(Z107,[1]don!$B$2:$M$30,9,FALSE)*((Q107-20)*VLOOKUP(Z107,[1]don!$B$2:$M$30,6,FALSE))*(INT((R107-20-VLOOKUP(Z107,[1]don!$B$2:$M$30,5,FALSE))/N107)+2),VLOOKUP(Z107,[1]don!$B$2:$M$30,9,FALSE)*R107*(INT((Q107-20)/3)+1))</f>
        <v>9391.8375600000018</v>
      </c>
      <c r="AO107" s="243" t="str">
        <f t="shared" si="70"/>
        <v>CL4P0690C090</v>
      </c>
      <c r="AP107" s="244">
        <f t="shared" si="71"/>
        <v>601.37</v>
      </c>
      <c r="AQ107" s="245" t="str">
        <f t="shared" si="72"/>
        <v>CL4P0690C090</v>
      </c>
      <c r="AR107" s="244">
        <f t="shared" si="73"/>
        <v>601.37</v>
      </c>
      <c r="AS107" s="244" t="str">
        <f t="shared" si="74"/>
        <v>BNLC06</v>
      </c>
      <c r="AT107" s="246">
        <f t="shared" si="75"/>
        <v>1202.74</v>
      </c>
      <c r="AU107" s="247" t="str">
        <f t="shared" si="76"/>
        <v>4Z</v>
      </c>
      <c r="AV107" s="248" t="s">
        <v>1346</v>
      </c>
      <c r="AW107" s="249" t="str">
        <f t="shared" si="77"/>
        <v>FJ4Z0860</v>
      </c>
      <c r="AX107" s="247">
        <f t="shared" si="78"/>
        <v>393.88</v>
      </c>
      <c r="AY107" s="249">
        <f t="shared" si="79"/>
        <v>787.76</v>
      </c>
      <c r="AZ107" s="249" t="str">
        <f t="shared" si="80"/>
        <v>PJ4Z0860</v>
      </c>
      <c r="BA107" s="247">
        <f t="shared" si="81"/>
        <v>393.88</v>
      </c>
      <c r="BB107" s="247"/>
      <c r="BC107" s="250">
        <f t="shared" si="82"/>
        <v>787.76</v>
      </c>
    </row>
    <row r="108" spans="1:55" ht="18" customHeight="1" x14ac:dyDescent="0.3">
      <c r="A108" s="1" t="str">
        <f t="shared" si="54"/>
        <v>\\B-tech3\soneras\RAD\RAD 2024\C079</v>
      </c>
      <c r="B108" s="19" t="s">
        <v>752</v>
      </c>
      <c r="C108" s="158" t="s">
        <v>826</v>
      </c>
      <c r="D108" s="24" t="s">
        <v>661</v>
      </c>
      <c r="E108" s="23" t="str">
        <f t="shared" si="55"/>
        <v>C079</v>
      </c>
      <c r="F108" s="14">
        <v>45318</v>
      </c>
      <c r="G108" s="19">
        <v>2</v>
      </c>
      <c r="H108" s="15" t="s">
        <v>35</v>
      </c>
      <c r="I108" s="16" t="s">
        <v>483</v>
      </c>
      <c r="K108" s="16" t="s">
        <v>778</v>
      </c>
      <c r="L108" s="162"/>
      <c r="M108" s="146" t="s">
        <v>41</v>
      </c>
      <c r="N108" s="6">
        <v>10</v>
      </c>
      <c r="O108" s="6">
        <v>4</v>
      </c>
      <c r="P108" s="13"/>
      <c r="Q108" s="16">
        <v>850</v>
      </c>
      <c r="R108" s="16">
        <v>700</v>
      </c>
      <c r="S108" s="16">
        <v>710</v>
      </c>
      <c r="T108" s="16">
        <v>105</v>
      </c>
      <c r="U108" s="16">
        <v>710</v>
      </c>
      <c r="V108" s="16">
        <v>105</v>
      </c>
      <c r="W108" s="5" t="s">
        <v>33</v>
      </c>
      <c r="X108" s="18"/>
      <c r="Y108" s="6" t="s">
        <v>34</v>
      </c>
      <c r="Z108" s="235" t="str">
        <f t="shared" si="56"/>
        <v>410AZ</v>
      </c>
      <c r="AA108" s="236" t="str">
        <f t="shared" si="57"/>
        <v xml:space="preserve">FEC079014-10 </v>
      </c>
      <c r="AB108" s="237" t="str">
        <f t="shared" si="58"/>
        <v>FE 0850X0700 4ZM 10 0710X105 PC  GBH</v>
      </c>
      <c r="AC108" s="236" t="str">
        <f t="shared" si="59"/>
        <v xml:space="preserve">FXC079014-10 </v>
      </c>
      <c r="AD108" s="237" t="str">
        <f t="shared" si="60"/>
        <v>FX 0850X0700 4ZM 10 0710X105 PC  GBH</v>
      </c>
      <c r="AE108" s="255" t="str">
        <f t="shared" si="61"/>
        <v>BNLT33</v>
      </c>
      <c r="AF108" s="256" t="str">
        <f t="shared" si="62"/>
        <v>TB330865</v>
      </c>
      <c r="AG108" s="257">
        <f t="shared" si="63"/>
        <v>29.124549999999999</v>
      </c>
      <c r="AH108" s="258">
        <f t="shared" si="64"/>
        <v>268</v>
      </c>
      <c r="AI108" s="259">
        <f t="shared" si="65"/>
        <v>7805.3793999999998</v>
      </c>
      <c r="AJ108" s="238" t="str">
        <f t="shared" si="66"/>
        <v>BCU4Z</v>
      </c>
      <c r="AK108" s="239" t="str">
        <f t="shared" si="67"/>
        <v>AT4Z0830</v>
      </c>
      <c r="AL108" s="240">
        <f t="shared" si="68"/>
        <v>140.54479102941175</v>
      </c>
      <c r="AM108" s="241">
        <f t="shared" si="69"/>
        <v>68</v>
      </c>
      <c r="AN108" s="242">
        <f>IF(M108="TR",VLOOKUP(Z108,[1]don!$B$2:$M$30,9,FALSE)*((Q108-20)*VLOOKUP(Z108,[1]don!$B$2:$M$30,6,FALSE))*(INT((R108-20-VLOOKUP(Z108,[1]don!$B$2:$M$30,5,FALSE))/N108)+2),VLOOKUP(Z108,[1]don!$B$2:$M$30,9,FALSE)*R108*(INT((Q108-20)/3)+1))</f>
        <v>9557.0457900000001</v>
      </c>
      <c r="AO108" s="243" t="str">
        <f t="shared" si="70"/>
        <v>CL4P0710C105</v>
      </c>
      <c r="AP108" s="244">
        <f t="shared" si="71"/>
        <v>702.625</v>
      </c>
      <c r="AQ108" s="245" t="str">
        <f t="shared" si="72"/>
        <v>CL4P0710C105</v>
      </c>
      <c r="AR108" s="244">
        <f t="shared" si="73"/>
        <v>702.625</v>
      </c>
      <c r="AS108" s="244" t="str">
        <f t="shared" si="74"/>
        <v>BNLC06</v>
      </c>
      <c r="AT108" s="246">
        <f t="shared" si="75"/>
        <v>1405.25</v>
      </c>
      <c r="AU108" s="247" t="str">
        <f t="shared" si="76"/>
        <v>4Z</v>
      </c>
      <c r="AV108" s="248" t="s">
        <v>1346</v>
      </c>
      <c r="AW108" s="249" t="str">
        <f t="shared" si="77"/>
        <v>FJ4Z0850</v>
      </c>
      <c r="AX108" s="247">
        <f t="shared" si="78"/>
        <v>389.3</v>
      </c>
      <c r="AY108" s="249">
        <f t="shared" si="79"/>
        <v>778.6</v>
      </c>
      <c r="AZ108" s="249" t="str">
        <f t="shared" si="80"/>
        <v>PJ4Z0850</v>
      </c>
      <c r="BA108" s="247">
        <f t="shared" si="81"/>
        <v>389.3</v>
      </c>
      <c r="BB108" s="247"/>
      <c r="BC108" s="250">
        <f t="shared" si="82"/>
        <v>778.6</v>
      </c>
    </row>
    <row r="109" spans="1:55" ht="18" customHeight="1" x14ac:dyDescent="0.3">
      <c r="A109" s="1" t="str">
        <f t="shared" si="54"/>
        <v>\\B-tech3\soneras\RAD\RAD 2024\C080</v>
      </c>
      <c r="B109" s="19" t="s">
        <v>753</v>
      </c>
      <c r="C109" s="158" t="s">
        <v>827</v>
      </c>
      <c r="D109" s="24" t="s">
        <v>662</v>
      </c>
      <c r="E109" s="23" t="str">
        <f t="shared" si="55"/>
        <v>C080</v>
      </c>
      <c r="F109" s="14">
        <v>45318</v>
      </c>
      <c r="G109" s="19">
        <v>2</v>
      </c>
      <c r="H109" s="15" t="s">
        <v>35</v>
      </c>
      <c r="I109" s="16" t="s">
        <v>483</v>
      </c>
      <c r="L109" s="162"/>
      <c r="M109" s="146" t="s">
        <v>41</v>
      </c>
      <c r="N109" s="6">
        <v>10</v>
      </c>
      <c r="O109" s="6">
        <v>4</v>
      </c>
      <c r="P109" s="13"/>
      <c r="Q109" s="16">
        <v>850</v>
      </c>
      <c r="R109" s="16">
        <v>650</v>
      </c>
      <c r="S109" s="16">
        <v>665</v>
      </c>
      <c r="T109" s="16">
        <v>95</v>
      </c>
      <c r="U109" s="16">
        <v>665</v>
      </c>
      <c r="V109" s="16">
        <v>95</v>
      </c>
      <c r="W109" s="5" t="s">
        <v>33</v>
      </c>
      <c r="X109" s="18"/>
      <c r="Y109" s="6" t="s">
        <v>34</v>
      </c>
      <c r="Z109" s="235" t="str">
        <f t="shared" si="56"/>
        <v>410AZ</v>
      </c>
      <c r="AA109" s="236" t="str">
        <f t="shared" si="57"/>
        <v xml:space="preserve">FEC080014-10 </v>
      </c>
      <c r="AB109" s="237" t="str">
        <f t="shared" si="58"/>
        <v xml:space="preserve">FE 0850X0650 4ZM 10 0665X095 PC  </v>
      </c>
      <c r="AC109" s="236" t="str">
        <f t="shared" si="59"/>
        <v xml:space="preserve">FXC080014-10 </v>
      </c>
      <c r="AD109" s="237" t="str">
        <f t="shared" si="60"/>
        <v xml:space="preserve">FX 0850X0650 4ZM 10 0665X095 PC  </v>
      </c>
      <c r="AE109" s="255" t="str">
        <f t="shared" si="61"/>
        <v>BNLT33</v>
      </c>
      <c r="AF109" s="256" t="str">
        <f t="shared" si="62"/>
        <v>TB330865</v>
      </c>
      <c r="AG109" s="257">
        <f t="shared" si="63"/>
        <v>29.124549999999999</v>
      </c>
      <c r="AH109" s="258">
        <f t="shared" si="64"/>
        <v>248</v>
      </c>
      <c r="AI109" s="259">
        <f t="shared" si="65"/>
        <v>7222.8883999999998</v>
      </c>
      <c r="AJ109" s="238" t="str">
        <f t="shared" si="66"/>
        <v>BCU4Z</v>
      </c>
      <c r="AK109" s="239" t="str">
        <f t="shared" si="67"/>
        <v>AT4Z0830</v>
      </c>
      <c r="AL109" s="240">
        <f t="shared" si="68"/>
        <v>140.70644825396826</v>
      </c>
      <c r="AM109" s="241">
        <f t="shared" si="69"/>
        <v>63</v>
      </c>
      <c r="AN109" s="242">
        <f>IF(M109="TR",VLOOKUP(Z109,[1]don!$B$2:$M$30,9,FALSE)*((Q109-20)*VLOOKUP(Z109,[1]don!$B$2:$M$30,6,FALSE))*(INT((R109-20-VLOOKUP(Z109,[1]don!$B$2:$M$30,5,FALSE))/N109)+2),VLOOKUP(Z109,[1]don!$B$2:$M$30,9,FALSE)*R109*(INT((Q109-20)/3)+1))</f>
        <v>8864.5062400000006</v>
      </c>
      <c r="AO109" s="243" t="str">
        <f t="shared" si="70"/>
        <v>CL4P0665C095</v>
      </c>
      <c r="AP109" s="244">
        <f t="shared" si="71"/>
        <v>606.5675</v>
      </c>
      <c r="AQ109" s="245" t="str">
        <f t="shared" si="72"/>
        <v>CL4P0665C095</v>
      </c>
      <c r="AR109" s="244">
        <f t="shared" si="73"/>
        <v>606.5675</v>
      </c>
      <c r="AS109" s="244" t="str">
        <f t="shared" si="74"/>
        <v>BNLC06</v>
      </c>
      <c r="AT109" s="246">
        <f t="shared" si="75"/>
        <v>1213.135</v>
      </c>
      <c r="AU109" s="247" t="str">
        <f t="shared" si="76"/>
        <v>4Z</v>
      </c>
      <c r="AV109" s="248" t="s">
        <v>1346</v>
      </c>
      <c r="AW109" s="249" t="str">
        <f t="shared" si="77"/>
        <v>FJ4Z0850</v>
      </c>
      <c r="AX109" s="247">
        <f t="shared" si="78"/>
        <v>389.3</v>
      </c>
      <c r="AY109" s="249">
        <f t="shared" si="79"/>
        <v>778.6</v>
      </c>
      <c r="AZ109" s="249" t="str">
        <f t="shared" si="80"/>
        <v>PJ4Z0850</v>
      </c>
      <c r="BA109" s="247">
        <f t="shared" si="81"/>
        <v>389.3</v>
      </c>
      <c r="BB109" s="247"/>
      <c r="BC109" s="250">
        <f t="shared" si="82"/>
        <v>778.6</v>
      </c>
    </row>
    <row r="110" spans="1:55" ht="18" customHeight="1" x14ac:dyDescent="0.3">
      <c r="A110" s="1" t="str">
        <f>"\\B-tech3\soneras\RAD\RAD 2023\"&amp;B110</f>
        <v>\\B-tech3\soneras\RAD\RAD 2023\B170</v>
      </c>
      <c r="B110" s="19" t="s">
        <v>756</v>
      </c>
      <c r="C110" s="158" t="s">
        <v>830</v>
      </c>
      <c r="D110" s="24" t="s">
        <v>663</v>
      </c>
      <c r="E110" s="23" t="str">
        <f t="shared" si="55"/>
        <v>B170</v>
      </c>
      <c r="F110" s="14">
        <v>45318</v>
      </c>
      <c r="G110" s="19">
        <v>10</v>
      </c>
      <c r="H110" s="15" t="s">
        <v>35</v>
      </c>
      <c r="I110" s="16" t="s">
        <v>483</v>
      </c>
      <c r="J110" s="16" t="s">
        <v>779</v>
      </c>
      <c r="L110" s="162"/>
      <c r="M110" s="146" t="s">
        <v>41</v>
      </c>
      <c r="N110" s="6">
        <v>10</v>
      </c>
      <c r="O110" s="6">
        <v>4</v>
      </c>
      <c r="P110" s="13"/>
      <c r="Q110" s="16">
        <v>840</v>
      </c>
      <c r="R110" s="16">
        <v>650</v>
      </c>
      <c r="S110" s="16">
        <v>665</v>
      </c>
      <c r="T110" s="16">
        <v>95</v>
      </c>
      <c r="U110" s="16">
        <v>665</v>
      </c>
      <c r="V110" s="16">
        <v>95</v>
      </c>
      <c r="W110" s="5" t="s">
        <v>33</v>
      </c>
      <c r="X110" s="18"/>
      <c r="Y110" s="6" t="s">
        <v>34</v>
      </c>
      <c r="Z110" s="235" t="str">
        <f t="shared" si="56"/>
        <v>410AZ</v>
      </c>
      <c r="AA110" s="236" t="str">
        <f t="shared" si="57"/>
        <v xml:space="preserve">FEB170014-10 </v>
      </c>
      <c r="AB110" s="237" t="str">
        <f t="shared" si="58"/>
        <v xml:space="preserve">FE 0840X0650 4ZM 10 0665X095 PC KING LONG </v>
      </c>
      <c r="AC110" s="236" t="str">
        <f t="shared" si="59"/>
        <v xml:space="preserve">FXB170014-10 </v>
      </c>
      <c r="AD110" s="237" t="str">
        <f t="shared" si="60"/>
        <v xml:space="preserve">FX 0840X0650 4ZM 10 0665X095 PC KING LONG </v>
      </c>
      <c r="AE110" s="255" t="str">
        <f t="shared" si="61"/>
        <v>BNLT33</v>
      </c>
      <c r="AF110" s="256" t="str">
        <f t="shared" si="62"/>
        <v>TB330855</v>
      </c>
      <c r="AG110" s="257">
        <f t="shared" si="63"/>
        <v>28.787849999999999</v>
      </c>
      <c r="AH110" s="258">
        <f t="shared" si="64"/>
        <v>248</v>
      </c>
      <c r="AI110" s="259">
        <f t="shared" si="65"/>
        <v>7139.3867999999993</v>
      </c>
      <c r="AJ110" s="238" t="str">
        <f t="shared" si="66"/>
        <v>BCU4Z</v>
      </c>
      <c r="AK110" s="239" t="str">
        <f t="shared" si="67"/>
        <v>AT4Z0820</v>
      </c>
      <c r="AL110" s="240">
        <f t="shared" si="68"/>
        <v>139.01118984126987</v>
      </c>
      <c r="AM110" s="241">
        <f t="shared" si="69"/>
        <v>63</v>
      </c>
      <c r="AN110" s="242">
        <f>IF(M110="TR",VLOOKUP(Z110,[1]don!$B$2:$M$30,9,FALSE)*((Q110-20)*VLOOKUP(Z110,[1]don!$B$2:$M$30,6,FALSE))*(INT((R110-20-VLOOKUP(Z110,[1]don!$B$2:$M$30,5,FALSE))/N110)+2),VLOOKUP(Z110,[1]don!$B$2:$M$30,9,FALSE)*R110*(INT((Q110-20)/3)+1))</f>
        <v>8757.7049600000009</v>
      </c>
      <c r="AO110" s="243" t="str">
        <f t="shared" si="70"/>
        <v>CL4P0665C095</v>
      </c>
      <c r="AP110" s="244">
        <f t="shared" si="71"/>
        <v>606.5675</v>
      </c>
      <c r="AQ110" s="245" t="str">
        <f t="shared" si="72"/>
        <v>CL4P0665C095</v>
      </c>
      <c r="AR110" s="244">
        <f t="shared" si="73"/>
        <v>606.5675</v>
      </c>
      <c r="AS110" s="244" t="str">
        <f t="shared" si="74"/>
        <v>BNLC06</v>
      </c>
      <c r="AT110" s="246">
        <f t="shared" si="75"/>
        <v>1213.135</v>
      </c>
      <c r="AU110" s="247" t="str">
        <f t="shared" si="76"/>
        <v>4Z</v>
      </c>
      <c r="AV110" s="248" t="s">
        <v>1346</v>
      </c>
      <c r="AW110" s="249" t="str">
        <f t="shared" si="77"/>
        <v>FJ4Z0840</v>
      </c>
      <c r="AX110" s="247">
        <f t="shared" si="78"/>
        <v>384.72</v>
      </c>
      <c r="AY110" s="249">
        <f t="shared" si="79"/>
        <v>769.44</v>
      </c>
      <c r="AZ110" s="249" t="str">
        <f t="shared" si="80"/>
        <v>PJ4Z0840</v>
      </c>
      <c r="BA110" s="247">
        <f t="shared" si="81"/>
        <v>384.72</v>
      </c>
      <c r="BB110" s="247"/>
      <c r="BC110" s="250">
        <f t="shared" si="82"/>
        <v>769.44</v>
      </c>
    </row>
    <row r="111" spans="1:55" ht="18" customHeight="1" x14ac:dyDescent="0.3">
      <c r="A111" s="1" t="str">
        <f t="shared" si="54"/>
        <v>\\B-tech3\soneras\RAD\RAD 2024\C081</v>
      </c>
      <c r="B111" s="19" t="s">
        <v>754</v>
      </c>
      <c r="C111" s="158" t="s">
        <v>828</v>
      </c>
      <c r="D111" s="24" t="s">
        <v>664</v>
      </c>
      <c r="E111" s="23" t="str">
        <f t="shared" si="55"/>
        <v>C081</v>
      </c>
      <c r="F111" s="14">
        <v>45318</v>
      </c>
      <c r="G111" s="19">
        <v>2</v>
      </c>
      <c r="H111" s="15" t="s">
        <v>35</v>
      </c>
      <c r="I111" s="16" t="s">
        <v>483</v>
      </c>
      <c r="L111" s="162"/>
      <c r="M111" s="146" t="s">
        <v>41</v>
      </c>
      <c r="N111" s="6">
        <v>10</v>
      </c>
      <c r="O111" s="6">
        <v>4</v>
      </c>
      <c r="P111" s="13"/>
      <c r="Q111" s="16">
        <v>800</v>
      </c>
      <c r="R111" s="16">
        <v>800</v>
      </c>
      <c r="S111" s="16">
        <v>810</v>
      </c>
      <c r="T111" s="16">
        <v>105</v>
      </c>
      <c r="U111" s="16">
        <v>810</v>
      </c>
      <c r="V111" s="16">
        <v>105</v>
      </c>
      <c r="W111" s="5" t="s">
        <v>33</v>
      </c>
      <c r="X111" s="18"/>
      <c r="Y111" s="6" t="s">
        <v>34</v>
      </c>
      <c r="Z111" s="235" t="str">
        <f t="shared" si="56"/>
        <v>410AZ</v>
      </c>
      <c r="AA111" s="236" t="str">
        <f t="shared" si="57"/>
        <v xml:space="preserve">FEC081014-10 </v>
      </c>
      <c r="AB111" s="237" t="str">
        <f t="shared" si="58"/>
        <v xml:space="preserve">FE 0800X0800 4ZM 10 0810X105 PC  </v>
      </c>
      <c r="AC111" s="236" t="str">
        <f t="shared" si="59"/>
        <v xml:space="preserve">FXC081014-10 </v>
      </c>
      <c r="AD111" s="237" t="str">
        <f t="shared" si="60"/>
        <v xml:space="preserve">FX 0800X0800 4ZM 10 0810X105 PC  </v>
      </c>
      <c r="AE111" s="255" t="str">
        <f t="shared" si="61"/>
        <v>BNLT33</v>
      </c>
      <c r="AF111" s="256" t="str">
        <f t="shared" si="62"/>
        <v>TB330815</v>
      </c>
      <c r="AG111" s="257">
        <f t="shared" si="63"/>
        <v>27.441049999999997</v>
      </c>
      <c r="AH111" s="258">
        <f t="shared" si="64"/>
        <v>308</v>
      </c>
      <c r="AI111" s="259">
        <f t="shared" si="65"/>
        <v>8451.8433999999997</v>
      </c>
      <c r="AJ111" s="238" t="str">
        <f t="shared" si="66"/>
        <v>BCU4Z</v>
      </c>
      <c r="AK111" s="239" t="str">
        <f t="shared" si="67"/>
        <v>AT4Z0780</v>
      </c>
      <c r="AL111" s="240">
        <f t="shared" si="68"/>
        <v>131.83283</v>
      </c>
      <c r="AM111" s="241">
        <f t="shared" si="69"/>
        <v>78</v>
      </c>
      <c r="AN111" s="242">
        <f>IF(M111="TR",VLOOKUP(Z111,[1]don!$B$2:$M$30,9,FALSE)*((Q111-20)*VLOOKUP(Z111,[1]don!$B$2:$M$30,6,FALSE))*(INT((R111-20-VLOOKUP(Z111,[1]don!$B$2:$M$30,5,FALSE))/N111)+2),VLOOKUP(Z111,[1]don!$B$2:$M$30,9,FALSE)*R111*(INT((Q111-20)/3)+1))</f>
        <v>10282.96074</v>
      </c>
      <c r="AO111" s="243" t="str">
        <f t="shared" si="70"/>
        <v>CL4P0810C105</v>
      </c>
      <c r="AP111" s="244">
        <f t="shared" si="71"/>
        <v>798.875</v>
      </c>
      <c r="AQ111" s="245" t="str">
        <f t="shared" si="72"/>
        <v>CL4P0810C105</v>
      </c>
      <c r="AR111" s="244">
        <f t="shared" si="73"/>
        <v>798.875</v>
      </c>
      <c r="AS111" s="244" t="str">
        <f t="shared" si="74"/>
        <v>BNLC06</v>
      </c>
      <c r="AT111" s="246">
        <f t="shared" si="75"/>
        <v>1597.75</v>
      </c>
      <c r="AU111" s="247" t="str">
        <f t="shared" si="76"/>
        <v>4Z</v>
      </c>
      <c r="AV111" s="248" t="s">
        <v>1346</v>
      </c>
      <c r="AW111" s="249" t="str">
        <f t="shared" si="77"/>
        <v>FJ4Z0800</v>
      </c>
      <c r="AX111" s="247">
        <f t="shared" si="78"/>
        <v>366.40000000000003</v>
      </c>
      <c r="AY111" s="249">
        <f t="shared" si="79"/>
        <v>732.80000000000007</v>
      </c>
      <c r="AZ111" s="249" t="str">
        <f t="shared" si="80"/>
        <v>PJ4Z0800</v>
      </c>
      <c r="BA111" s="247">
        <f t="shared" si="81"/>
        <v>366.40000000000003</v>
      </c>
      <c r="BB111" s="247"/>
      <c r="BC111" s="250">
        <f t="shared" si="82"/>
        <v>732.80000000000007</v>
      </c>
    </row>
    <row r="112" spans="1:55" ht="18" customHeight="1" x14ac:dyDescent="0.3">
      <c r="A112" s="1" t="str">
        <f t="shared" si="54"/>
        <v>\\B-tech3\soneras\RAD\RAD 2024\C082</v>
      </c>
      <c r="B112" s="19" t="s">
        <v>755</v>
      </c>
      <c r="C112" s="158" t="s">
        <v>829</v>
      </c>
      <c r="D112" s="24" t="s">
        <v>665</v>
      </c>
      <c r="E112" s="23" t="str">
        <f t="shared" si="55"/>
        <v>C082</v>
      </c>
      <c r="F112" s="14">
        <v>45318</v>
      </c>
      <c r="G112" s="19">
        <v>1</v>
      </c>
      <c r="H112" s="15" t="s">
        <v>35</v>
      </c>
      <c r="I112" s="16" t="s">
        <v>483</v>
      </c>
      <c r="L112" s="162"/>
      <c r="M112" s="146" t="s">
        <v>41</v>
      </c>
      <c r="N112" s="6">
        <v>10</v>
      </c>
      <c r="O112" s="6">
        <v>4</v>
      </c>
      <c r="P112" s="13"/>
      <c r="Q112" s="16">
        <v>800</v>
      </c>
      <c r="R112" s="16">
        <v>660</v>
      </c>
      <c r="S112" s="16">
        <v>680</v>
      </c>
      <c r="T112" s="16">
        <v>105</v>
      </c>
      <c r="U112" s="16">
        <v>680</v>
      </c>
      <c r="V112" s="16">
        <v>105</v>
      </c>
      <c r="W112" s="5" t="s">
        <v>33</v>
      </c>
      <c r="X112" s="18"/>
      <c r="Y112" s="6" t="s">
        <v>34</v>
      </c>
      <c r="Z112" s="235" t="str">
        <f t="shared" si="56"/>
        <v>410AZ</v>
      </c>
      <c r="AA112" s="236" t="str">
        <f t="shared" si="57"/>
        <v xml:space="preserve">FEC082014-10 </v>
      </c>
      <c r="AB112" s="237" t="str">
        <f t="shared" si="58"/>
        <v xml:space="preserve">FE 0800X0660 4ZM 10 0680X105 PC  </v>
      </c>
      <c r="AC112" s="236" t="str">
        <f t="shared" si="59"/>
        <v xml:space="preserve">FXC082014-10 </v>
      </c>
      <c r="AD112" s="237" t="str">
        <f t="shared" si="60"/>
        <v xml:space="preserve">FX 0800X0660 4ZM 10 0680X105 PC  </v>
      </c>
      <c r="AE112" s="255" t="str">
        <f t="shared" si="61"/>
        <v>BNLT33</v>
      </c>
      <c r="AF112" s="256" t="str">
        <f t="shared" si="62"/>
        <v>TB330815</v>
      </c>
      <c r="AG112" s="257">
        <f t="shared" si="63"/>
        <v>27.441049999999997</v>
      </c>
      <c r="AH112" s="258">
        <f t="shared" si="64"/>
        <v>252</v>
      </c>
      <c r="AI112" s="259">
        <f t="shared" si="65"/>
        <v>6915.1445999999996</v>
      </c>
      <c r="AJ112" s="238" t="str">
        <f t="shared" si="66"/>
        <v>BCU4Z</v>
      </c>
      <c r="AK112" s="239" t="str">
        <f t="shared" si="67"/>
        <v>AT4Z0780</v>
      </c>
      <c r="AL112" s="240">
        <f t="shared" si="68"/>
        <v>132.19787343749999</v>
      </c>
      <c r="AM112" s="241">
        <f t="shared" si="69"/>
        <v>64</v>
      </c>
      <c r="AN112" s="242">
        <f>IF(M112="TR",VLOOKUP(Z112,[1]don!$B$2:$M$30,9,FALSE)*((Q112-20)*VLOOKUP(Z112,[1]don!$B$2:$M$30,6,FALSE))*(INT((R112-20-VLOOKUP(Z112,[1]don!$B$2:$M$30,5,FALSE))/N112)+2),VLOOKUP(Z112,[1]don!$B$2:$M$30,9,FALSE)*R112*(INT((Q112-20)/3)+1))</f>
        <v>8460.6638999999996</v>
      </c>
      <c r="AO112" s="243" t="str">
        <f t="shared" si="70"/>
        <v>CL4P0680C105</v>
      </c>
      <c r="AP112" s="244">
        <f t="shared" si="71"/>
        <v>673.75</v>
      </c>
      <c r="AQ112" s="245" t="str">
        <f t="shared" si="72"/>
        <v>CL4P0680C105</v>
      </c>
      <c r="AR112" s="244">
        <f t="shared" si="73"/>
        <v>673.75</v>
      </c>
      <c r="AS112" s="244" t="str">
        <f t="shared" si="74"/>
        <v>BNLC06</v>
      </c>
      <c r="AT112" s="246">
        <f t="shared" si="75"/>
        <v>1347.5</v>
      </c>
      <c r="AU112" s="247" t="str">
        <f t="shared" si="76"/>
        <v>4Z</v>
      </c>
      <c r="AV112" s="248" t="s">
        <v>1346</v>
      </c>
      <c r="AW112" s="249" t="str">
        <f t="shared" si="77"/>
        <v>FJ4Z0800</v>
      </c>
      <c r="AX112" s="247">
        <f t="shared" si="78"/>
        <v>366.40000000000003</v>
      </c>
      <c r="AY112" s="249">
        <f t="shared" si="79"/>
        <v>732.80000000000007</v>
      </c>
      <c r="AZ112" s="249" t="str">
        <f t="shared" si="80"/>
        <v>PJ4Z0800</v>
      </c>
      <c r="BA112" s="247">
        <f t="shared" si="81"/>
        <v>366.40000000000003</v>
      </c>
      <c r="BB112" s="247"/>
      <c r="BC112" s="250">
        <f t="shared" si="82"/>
        <v>732.80000000000007</v>
      </c>
    </row>
    <row r="113" spans="1:55" ht="18" customHeight="1" x14ac:dyDescent="0.3">
      <c r="A113" s="1" t="str">
        <f t="shared" si="54"/>
        <v>\\B-tech3\soneras\RAD\RAD 2024\C083</v>
      </c>
      <c r="B113" s="19" t="s">
        <v>757</v>
      </c>
      <c r="C113" s="158" t="s">
        <v>831</v>
      </c>
      <c r="D113" s="24" t="s">
        <v>666</v>
      </c>
      <c r="E113" s="23" t="str">
        <f t="shared" si="55"/>
        <v>C083</v>
      </c>
      <c r="F113" s="14">
        <v>45318</v>
      </c>
      <c r="G113" s="19">
        <v>4</v>
      </c>
      <c r="H113" s="15" t="s">
        <v>35</v>
      </c>
      <c r="I113" s="16" t="s">
        <v>483</v>
      </c>
      <c r="K113" s="16" t="s">
        <v>780</v>
      </c>
      <c r="L113" s="162"/>
      <c r="M113" s="146" t="s">
        <v>41</v>
      </c>
      <c r="N113" s="6">
        <v>10</v>
      </c>
      <c r="O113" s="6">
        <v>4</v>
      </c>
      <c r="P113" s="13"/>
      <c r="Q113" s="16">
        <v>770</v>
      </c>
      <c r="R113" s="16">
        <v>650</v>
      </c>
      <c r="S113" s="16">
        <v>660</v>
      </c>
      <c r="T113" s="16">
        <v>100</v>
      </c>
      <c r="U113" s="16">
        <v>660</v>
      </c>
      <c r="V113" s="16">
        <v>100</v>
      </c>
      <c r="W113" s="5" t="s">
        <v>33</v>
      </c>
      <c r="X113" s="18"/>
      <c r="Y113" s="6" t="s">
        <v>34</v>
      </c>
      <c r="Z113" s="235" t="str">
        <f t="shared" si="56"/>
        <v>410AZ</v>
      </c>
      <c r="AA113" s="236" t="str">
        <f t="shared" si="57"/>
        <v xml:space="preserve">FEC083014-10 </v>
      </c>
      <c r="AB113" s="237" t="str">
        <f t="shared" si="58"/>
        <v>FE 0770X0650 4ZM 10 0660X100 PC  G260</v>
      </c>
      <c r="AC113" s="236" t="str">
        <f t="shared" si="59"/>
        <v xml:space="preserve">FXC083014-10 </v>
      </c>
      <c r="AD113" s="237" t="str">
        <f t="shared" si="60"/>
        <v>FX 0770X0650 4ZM 10 0660X100 PC  G260</v>
      </c>
      <c r="AE113" s="255" t="str">
        <f t="shared" si="61"/>
        <v>BNLT33</v>
      </c>
      <c r="AF113" s="256" t="str">
        <f t="shared" si="62"/>
        <v>TB330785</v>
      </c>
      <c r="AG113" s="257">
        <f t="shared" si="63"/>
        <v>26.430949999999999</v>
      </c>
      <c r="AH113" s="258">
        <f t="shared" si="64"/>
        <v>248</v>
      </c>
      <c r="AI113" s="259">
        <f t="shared" si="65"/>
        <v>6554.8755999999994</v>
      </c>
      <c r="AJ113" s="238" t="str">
        <f t="shared" si="66"/>
        <v>BCU4Z</v>
      </c>
      <c r="AK113" s="239" t="str">
        <f t="shared" si="67"/>
        <v>AT4Z0750</v>
      </c>
      <c r="AL113" s="240">
        <f t="shared" si="68"/>
        <v>127.14438095238097</v>
      </c>
      <c r="AM113" s="241">
        <f t="shared" si="69"/>
        <v>63</v>
      </c>
      <c r="AN113" s="242">
        <f>IF(M113="TR",VLOOKUP(Z113,[1]don!$B$2:$M$30,9,FALSE)*((Q113-20)*VLOOKUP(Z113,[1]don!$B$2:$M$30,6,FALSE))*(INT((R113-20-VLOOKUP(Z113,[1]don!$B$2:$M$30,5,FALSE))/N113)+2),VLOOKUP(Z113,[1]don!$B$2:$M$30,9,FALSE)*R113*(INT((Q113-20)/3)+1))</f>
        <v>8010.0960000000014</v>
      </c>
      <c r="AO113" s="243" t="str">
        <f t="shared" si="70"/>
        <v>CL4P0660C100</v>
      </c>
      <c r="AP113" s="244">
        <f t="shared" si="71"/>
        <v>628.32000000000005</v>
      </c>
      <c r="AQ113" s="245" t="str">
        <f t="shared" si="72"/>
        <v>CL4P0660C100</v>
      </c>
      <c r="AR113" s="244">
        <f t="shared" si="73"/>
        <v>628.32000000000005</v>
      </c>
      <c r="AS113" s="244" t="str">
        <f t="shared" si="74"/>
        <v>BNLC06</v>
      </c>
      <c r="AT113" s="246">
        <f t="shared" si="75"/>
        <v>1256.6400000000001</v>
      </c>
      <c r="AU113" s="247" t="str">
        <f t="shared" si="76"/>
        <v>4Z</v>
      </c>
      <c r="AV113" s="248" t="s">
        <v>1346</v>
      </c>
      <c r="AW113" s="249" t="str">
        <f t="shared" si="77"/>
        <v>FJ4Z0770</v>
      </c>
      <c r="AX113" s="247">
        <f t="shared" si="78"/>
        <v>352.66</v>
      </c>
      <c r="AY113" s="249">
        <f t="shared" si="79"/>
        <v>705.32</v>
      </c>
      <c r="AZ113" s="249" t="str">
        <f t="shared" si="80"/>
        <v>PJ4Z0770</v>
      </c>
      <c r="BA113" s="247">
        <f t="shared" si="81"/>
        <v>352.66</v>
      </c>
      <c r="BB113" s="247"/>
      <c r="BC113" s="250">
        <f t="shared" si="82"/>
        <v>705.32</v>
      </c>
    </row>
    <row r="114" spans="1:55" ht="18" customHeight="1" x14ac:dyDescent="0.3">
      <c r="A114" s="1" t="str">
        <f t="shared" si="54"/>
        <v>\\B-tech3\soneras\RAD\RAD 2024\C084</v>
      </c>
      <c r="B114" s="19" t="s">
        <v>758</v>
      </c>
      <c r="C114" s="158" t="s">
        <v>832</v>
      </c>
      <c r="D114" s="24" t="s">
        <v>667</v>
      </c>
      <c r="E114" s="23" t="str">
        <f t="shared" si="55"/>
        <v>C084</v>
      </c>
      <c r="F114" s="14">
        <v>45318</v>
      </c>
      <c r="G114" s="19">
        <v>4</v>
      </c>
      <c r="H114" s="15" t="s">
        <v>35</v>
      </c>
      <c r="I114" s="16" t="s">
        <v>483</v>
      </c>
      <c r="L114" s="162"/>
      <c r="M114" s="146" t="s">
        <v>41</v>
      </c>
      <c r="N114" s="6">
        <v>10</v>
      </c>
      <c r="O114" s="6">
        <v>4</v>
      </c>
      <c r="P114" s="13"/>
      <c r="Q114" s="16">
        <v>720</v>
      </c>
      <c r="R114" s="16">
        <v>710</v>
      </c>
      <c r="S114" s="16">
        <v>710</v>
      </c>
      <c r="T114" s="16">
        <v>85</v>
      </c>
      <c r="U114" s="16">
        <v>710</v>
      </c>
      <c r="V114" s="16">
        <v>85</v>
      </c>
      <c r="W114" s="5" t="s">
        <v>33</v>
      </c>
      <c r="X114" s="18"/>
      <c r="Y114" s="6" t="s">
        <v>34</v>
      </c>
      <c r="Z114" s="235" t="str">
        <f t="shared" si="56"/>
        <v>410AZ</v>
      </c>
      <c r="AA114" s="236" t="str">
        <f t="shared" si="57"/>
        <v xml:space="preserve">FEC084014-10 </v>
      </c>
      <c r="AB114" s="237" t="str">
        <f t="shared" si="58"/>
        <v xml:space="preserve">FE 0720X0710 4ZM 10 0710X085 PC  </v>
      </c>
      <c r="AC114" s="236" t="str">
        <f t="shared" si="59"/>
        <v xml:space="preserve">FXC084014-10 </v>
      </c>
      <c r="AD114" s="237" t="str">
        <f t="shared" si="60"/>
        <v xml:space="preserve">FX 0720X0710 4ZM 10 0710X085 PC  </v>
      </c>
      <c r="AE114" s="255" t="str">
        <f t="shared" si="61"/>
        <v>BNLT33</v>
      </c>
      <c r="AF114" s="256" t="str">
        <f t="shared" si="62"/>
        <v>TB330735</v>
      </c>
      <c r="AG114" s="257">
        <f t="shared" si="63"/>
        <v>24.747450000000001</v>
      </c>
      <c r="AH114" s="258">
        <f t="shared" si="64"/>
        <v>272</v>
      </c>
      <c r="AI114" s="259">
        <f t="shared" si="65"/>
        <v>6731.3064000000004</v>
      </c>
      <c r="AJ114" s="238" t="str">
        <f t="shared" si="66"/>
        <v>BCU4Z</v>
      </c>
      <c r="AK114" s="239" t="str">
        <f t="shared" si="67"/>
        <v>AT4Z0700</v>
      </c>
      <c r="AL114" s="240">
        <f t="shared" si="68"/>
        <v>118.50685507246378</v>
      </c>
      <c r="AM114" s="241">
        <f t="shared" si="69"/>
        <v>69</v>
      </c>
      <c r="AN114" s="242">
        <f>IF(M114="TR",VLOOKUP(Z114,[1]don!$B$2:$M$30,9,FALSE)*((Q114-20)*VLOOKUP(Z114,[1]don!$B$2:$M$30,6,FALSE))*(INT((R114-20-VLOOKUP(Z114,[1]don!$B$2:$M$30,5,FALSE))/N114)+2),VLOOKUP(Z114,[1]don!$B$2:$M$30,9,FALSE)*R114*(INT((Q114-20)/3)+1))</f>
        <v>8176.9730000000009</v>
      </c>
      <c r="AO114" s="243" t="str">
        <f t="shared" si="70"/>
        <v>CL4P0710C085</v>
      </c>
      <c r="AP114" s="244">
        <f t="shared" si="71"/>
        <v>590.20500000000004</v>
      </c>
      <c r="AQ114" s="245" t="str">
        <f t="shared" si="72"/>
        <v>CL4P0710C085</v>
      </c>
      <c r="AR114" s="244">
        <f t="shared" si="73"/>
        <v>590.20500000000004</v>
      </c>
      <c r="AS114" s="244" t="str">
        <f t="shared" si="74"/>
        <v>BNLC06</v>
      </c>
      <c r="AT114" s="246">
        <f t="shared" si="75"/>
        <v>1180.4100000000001</v>
      </c>
      <c r="AU114" s="247" t="str">
        <f t="shared" si="76"/>
        <v>4Z</v>
      </c>
      <c r="AV114" s="248" t="s">
        <v>1346</v>
      </c>
      <c r="AW114" s="249" t="str">
        <f t="shared" si="77"/>
        <v>FJ4Z0720</v>
      </c>
      <c r="AX114" s="247">
        <f t="shared" si="78"/>
        <v>329.76</v>
      </c>
      <c r="AY114" s="249">
        <f t="shared" si="79"/>
        <v>659.52</v>
      </c>
      <c r="AZ114" s="249" t="str">
        <f t="shared" si="80"/>
        <v>PJ4Z0720</v>
      </c>
      <c r="BA114" s="247">
        <f t="shared" si="81"/>
        <v>329.76</v>
      </c>
      <c r="BB114" s="247"/>
      <c r="BC114" s="250">
        <f t="shared" si="82"/>
        <v>659.52</v>
      </c>
    </row>
    <row r="115" spans="1:55" ht="18" customHeight="1" x14ac:dyDescent="0.3">
      <c r="A115" s="1" t="str">
        <f t="shared" si="54"/>
        <v>\\B-tech3\soneras\RAD\RAD 2024\C085</v>
      </c>
      <c r="B115" s="19" t="s">
        <v>759</v>
      </c>
      <c r="C115" s="158" t="s">
        <v>833</v>
      </c>
      <c r="D115" s="24" t="s">
        <v>668</v>
      </c>
      <c r="E115" s="23" t="str">
        <f t="shared" si="55"/>
        <v>C085</v>
      </c>
      <c r="F115" s="14">
        <v>45318</v>
      </c>
      <c r="G115" s="19">
        <v>6</v>
      </c>
      <c r="H115" s="15" t="s">
        <v>35</v>
      </c>
      <c r="I115" s="16" t="s">
        <v>483</v>
      </c>
      <c r="L115" s="162"/>
      <c r="M115" s="146" t="s">
        <v>41</v>
      </c>
      <c r="N115" s="6">
        <v>10</v>
      </c>
      <c r="O115" s="6">
        <v>4</v>
      </c>
      <c r="P115" s="13"/>
      <c r="Q115" s="16">
        <v>720</v>
      </c>
      <c r="R115" s="16">
        <v>630</v>
      </c>
      <c r="S115" s="16">
        <v>645</v>
      </c>
      <c r="T115" s="16">
        <v>85</v>
      </c>
      <c r="U115" s="16">
        <v>645</v>
      </c>
      <c r="V115" s="16">
        <v>85</v>
      </c>
      <c r="W115" s="5" t="s">
        <v>33</v>
      </c>
      <c r="X115" s="18"/>
      <c r="Y115" s="6" t="s">
        <v>34</v>
      </c>
      <c r="Z115" s="235" t="str">
        <f t="shared" si="56"/>
        <v>410AZ</v>
      </c>
      <c r="AA115" s="236" t="str">
        <f t="shared" si="57"/>
        <v xml:space="preserve">FEC085014-10 </v>
      </c>
      <c r="AB115" s="237" t="str">
        <f t="shared" si="58"/>
        <v xml:space="preserve">FE 0720X0630 4ZM 10 0645X085 PC  </v>
      </c>
      <c r="AC115" s="236" t="str">
        <f t="shared" si="59"/>
        <v xml:space="preserve">FXC085014-10 </v>
      </c>
      <c r="AD115" s="237" t="str">
        <f t="shared" si="60"/>
        <v xml:space="preserve">FX 0720X0630 4ZM 10 0645X085 PC  </v>
      </c>
      <c r="AE115" s="255" t="str">
        <f t="shared" si="61"/>
        <v>BNLT33</v>
      </c>
      <c r="AF115" s="256" t="str">
        <f t="shared" si="62"/>
        <v>TB330735</v>
      </c>
      <c r="AG115" s="257">
        <f t="shared" si="63"/>
        <v>24.747450000000001</v>
      </c>
      <c r="AH115" s="258">
        <f t="shared" si="64"/>
        <v>240</v>
      </c>
      <c r="AI115" s="259">
        <f t="shared" si="65"/>
        <v>5939.3879999999999</v>
      </c>
      <c r="AJ115" s="238" t="str">
        <f t="shared" si="66"/>
        <v>BCU4Z</v>
      </c>
      <c r="AK115" s="239" t="str">
        <f t="shared" si="67"/>
        <v>AT4Z0700</v>
      </c>
      <c r="AL115" s="240">
        <f t="shared" si="68"/>
        <v>118.72888196721313</v>
      </c>
      <c r="AM115" s="241">
        <f t="shared" si="69"/>
        <v>61</v>
      </c>
      <c r="AN115" s="242">
        <f>IF(M115="TR",VLOOKUP(Z115,[1]don!$B$2:$M$30,9,FALSE)*((Q115-20)*VLOOKUP(Z115,[1]don!$B$2:$M$30,6,FALSE))*(INT((R115-20-VLOOKUP(Z115,[1]don!$B$2:$M$30,5,FALSE))/N115)+2),VLOOKUP(Z115,[1]don!$B$2:$M$30,9,FALSE)*R115*(INT((Q115-20)/3)+1))</f>
        <v>7242.4618000000009</v>
      </c>
      <c r="AO115" s="243" t="str">
        <f t="shared" si="70"/>
        <v>CL4P0645C085</v>
      </c>
      <c r="AP115" s="244">
        <f t="shared" si="71"/>
        <v>537.65250000000003</v>
      </c>
      <c r="AQ115" s="245" t="str">
        <f t="shared" si="72"/>
        <v>CL4P0645C085</v>
      </c>
      <c r="AR115" s="244">
        <f t="shared" si="73"/>
        <v>537.65250000000003</v>
      </c>
      <c r="AS115" s="244" t="str">
        <f t="shared" si="74"/>
        <v>BNLC06</v>
      </c>
      <c r="AT115" s="246">
        <f t="shared" si="75"/>
        <v>1075.3050000000001</v>
      </c>
      <c r="AU115" s="247" t="str">
        <f t="shared" si="76"/>
        <v>4Z</v>
      </c>
      <c r="AV115" s="248" t="s">
        <v>1346</v>
      </c>
      <c r="AW115" s="249" t="str">
        <f t="shared" si="77"/>
        <v>FJ4Z0720</v>
      </c>
      <c r="AX115" s="247">
        <f t="shared" si="78"/>
        <v>329.76</v>
      </c>
      <c r="AY115" s="249">
        <f t="shared" si="79"/>
        <v>659.52</v>
      </c>
      <c r="AZ115" s="249" t="str">
        <f t="shared" si="80"/>
        <v>PJ4Z0720</v>
      </c>
      <c r="BA115" s="247">
        <f t="shared" si="81"/>
        <v>329.76</v>
      </c>
      <c r="BB115" s="247"/>
      <c r="BC115" s="250">
        <f t="shared" si="82"/>
        <v>659.52</v>
      </c>
    </row>
    <row r="116" spans="1:55" ht="18" customHeight="1" x14ac:dyDescent="0.3">
      <c r="A116" s="1" t="str">
        <f t="shared" si="54"/>
        <v>\\B-tech3\soneras\RAD\RAD 2024\C086</v>
      </c>
      <c r="B116" s="19" t="s">
        <v>760</v>
      </c>
      <c r="C116" s="158" t="s">
        <v>834</v>
      </c>
      <c r="D116" s="24" t="s">
        <v>669</v>
      </c>
      <c r="E116" s="23" t="str">
        <f t="shared" si="55"/>
        <v>C086</v>
      </c>
      <c r="F116" s="14">
        <v>45318</v>
      </c>
      <c r="G116" s="19">
        <v>5</v>
      </c>
      <c r="H116" s="15" t="s">
        <v>35</v>
      </c>
      <c r="I116" s="16" t="s">
        <v>483</v>
      </c>
      <c r="L116" s="162"/>
      <c r="M116" s="146" t="s">
        <v>41</v>
      </c>
      <c r="N116" s="6">
        <v>10</v>
      </c>
      <c r="O116" s="6">
        <v>4</v>
      </c>
      <c r="P116" s="13"/>
      <c r="Q116" s="16">
        <v>720</v>
      </c>
      <c r="R116" s="16">
        <v>620</v>
      </c>
      <c r="S116" s="16">
        <v>630</v>
      </c>
      <c r="T116" s="16">
        <v>110</v>
      </c>
      <c r="U116" s="16">
        <v>630</v>
      </c>
      <c r="V116" s="16">
        <v>110</v>
      </c>
      <c r="W116" s="5" t="s">
        <v>33</v>
      </c>
      <c r="X116" s="18"/>
      <c r="Y116" s="6" t="s">
        <v>34</v>
      </c>
      <c r="Z116" s="235" t="str">
        <f t="shared" si="56"/>
        <v>410AZ</v>
      </c>
      <c r="AA116" s="236" t="str">
        <f t="shared" si="57"/>
        <v xml:space="preserve">FEC086014-10 </v>
      </c>
      <c r="AB116" s="237" t="str">
        <f t="shared" si="58"/>
        <v xml:space="preserve">FE 0720X0620 4ZM 10 0630X110 PC  </v>
      </c>
      <c r="AC116" s="236" t="str">
        <f t="shared" si="59"/>
        <v xml:space="preserve">FXC086014-10 </v>
      </c>
      <c r="AD116" s="237" t="str">
        <f t="shared" si="60"/>
        <v xml:space="preserve">FX 0720X0620 4ZM 10 0630X110 PC  </v>
      </c>
      <c r="AE116" s="255" t="str">
        <f t="shared" si="61"/>
        <v>BNLT33</v>
      </c>
      <c r="AF116" s="256" t="str">
        <f t="shared" si="62"/>
        <v>TB330735</v>
      </c>
      <c r="AG116" s="257">
        <f t="shared" si="63"/>
        <v>24.747450000000001</v>
      </c>
      <c r="AH116" s="258">
        <f t="shared" si="64"/>
        <v>236</v>
      </c>
      <c r="AI116" s="259">
        <f t="shared" si="65"/>
        <v>5840.3982000000005</v>
      </c>
      <c r="AJ116" s="238" t="str">
        <f t="shared" si="66"/>
        <v>BCU4Z</v>
      </c>
      <c r="AK116" s="239" t="str">
        <f t="shared" si="67"/>
        <v>AT4Z0700</v>
      </c>
      <c r="AL116" s="240">
        <f t="shared" si="68"/>
        <v>118.76079833333334</v>
      </c>
      <c r="AM116" s="241">
        <f t="shared" si="69"/>
        <v>60</v>
      </c>
      <c r="AN116" s="242">
        <f>IF(M116="TR",VLOOKUP(Z116,[1]don!$B$2:$M$30,9,FALSE)*((Q116-20)*VLOOKUP(Z116,[1]don!$B$2:$M$30,6,FALSE))*(INT((R116-20-VLOOKUP(Z116,[1]don!$B$2:$M$30,5,FALSE))/N116)+2),VLOOKUP(Z116,[1]don!$B$2:$M$30,9,FALSE)*R116*(INT((Q116-20)/3)+1))</f>
        <v>7125.6479000000008</v>
      </c>
      <c r="AO116" s="243" t="str">
        <f t="shared" si="70"/>
        <v>CL4P0630C110</v>
      </c>
      <c r="AP116" s="244">
        <f t="shared" si="71"/>
        <v>650.65</v>
      </c>
      <c r="AQ116" s="245" t="str">
        <f t="shared" si="72"/>
        <v>CL4P0630C110</v>
      </c>
      <c r="AR116" s="244">
        <f t="shared" si="73"/>
        <v>650.65</v>
      </c>
      <c r="AS116" s="244" t="str">
        <f t="shared" si="74"/>
        <v>BNLC06</v>
      </c>
      <c r="AT116" s="246">
        <f t="shared" si="75"/>
        <v>1301.3</v>
      </c>
      <c r="AU116" s="247" t="str">
        <f t="shared" si="76"/>
        <v>4Z</v>
      </c>
      <c r="AV116" s="248" t="s">
        <v>1346</v>
      </c>
      <c r="AW116" s="249" t="str">
        <f t="shared" si="77"/>
        <v>FJ4Z0720</v>
      </c>
      <c r="AX116" s="247">
        <f t="shared" si="78"/>
        <v>329.76</v>
      </c>
      <c r="AY116" s="249">
        <f t="shared" si="79"/>
        <v>659.52</v>
      </c>
      <c r="AZ116" s="249" t="str">
        <f t="shared" si="80"/>
        <v>PJ4Z0720</v>
      </c>
      <c r="BA116" s="247">
        <f t="shared" si="81"/>
        <v>329.76</v>
      </c>
      <c r="BB116" s="247"/>
      <c r="BC116" s="250">
        <f t="shared" si="82"/>
        <v>659.52</v>
      </c>
    </row>
    <row r="117" spans="1:55" ht="18" customHeight="1" x14ac:dyDescent="0.3">
      <c r="A117" s="1" t="str">
        <f t="shared" si="54"/>
        <v>\\B-tech3\soneras\RAD\RAD 2024\C087</v>
      </c>
      <c r="B117" s="19" t="s">
        <v>761</v>
      </c>
      <c r="C117" s="158" t="s">
        <v>835</v>
      </c>
      <c r="D117" s="24" t="s">
        <v>670</v>
      </c>
      <c r="E117" s="23" t="str">
        <f t="shared" si="55"/>
        <v>C087</v>
      </c>
      <c r="F117" s="14">
        <v>45318</v>
      </c>
      <c r="G117" s="19">
        <v>6</v>
      </c>
      <c r="H117" s="15" t="s">
        <v>35</v>
      </c>
      <c r="I117" s="16" t="s">
        <v>483</v>
      </c>
      <c r="K117" s="16" t="s">
        <v>781</v>
      </c>
      <c r="L117" s="162"/>
      <c r="M117" s="146" t="s">
        <v>41</v>
      </c>
      <c r="N117" s="6">
        <v>10</v>
      </c>
      <c r="O117" s="6">
        <v>4</v>
      </c>
      <c r="P117" s="13"/>
      <c r="Q117" s="16">
        <v>715</v>
      </c>
      <c r="R117" s="16">
        <v>650</v>
      </c>
      <c r="S117" s="16">
        <v>665</v>
      </c>
      <c r="T117" s="16">
        <v>90</v>
      </c>
      <c r="U117" s="16">
        <v>665</v>
      </c>
      <c r="V117" s="16">
        <v>90</v>
      </c>
      <c r="W117" s="5" t="s">
        <v>33</v>
      </c>
      <c r="X117" s="18"/>
      <c r="Y117" s="6" t="s">
        <v>34</v>
      </c>
      <c r="Z117" s="235" t="str">
        <f t="shared" si="56"/>
        <v>410AZ</v>
      </c>
      <c r="AA117" s="236" t="str">
        <f t="shared" si="57"/>
        <v xml:space="preserve">FEC087014-10 </v>
      </c>
      <c r="AB117" s="237" t="str">
        <f t="shared" si="58"/>
        <v>FE 0715X0650 4ZM 10 0665X090 PC  SHACMAN</v>
      </c>
      <c r="AC117" s="236" t="str">
        <f t="shared" si="59"/>
        <v xml:space="preserve">FXC087014-10 </v>
      </c>
      <c r="AD117" s="237" t="str">
        <f t="shared" si="60"/>
        <v>FX 0715X0650 4ZM 10 0665X090 PC  SHACMAN</v>
      </c>
      <c r="AE117" s="255" t="str">
        <f t="shared" si="61"/>
        <v>BNLT33</v>
      </c>
      <c r="AF117" s="256" t="str">
        <f t="shared" si="62"/>
        <v>TB330730</v>
      </c>
      <c r="AG117" s="257">
        <f t="shared" si="63"/>
        <v>24.5791</v>
      </c>
      <c r="AH117" s="258">
        <f t="shared" si="64"/>
        <v>248</v>
      </c>
      <c r="AI117" s="259">
        <f t="shared" si="65"/>
        <v>6095.6167999999998</v>
      </c>
      <c r="AJ117" s="238" t="str">
        <f t="shared" si="66"/>
        <v>BCU4Z</v>
      </c>
      <c r="AK117" s="239" t="str">
        <f t="shared" si="67"/>
        <v>AT4Z0695</v>
      </c>
      <c r="AL117" s="240">
        <f t="shared" si="68"/>
        <v>117.82045968253969</v>
      </c>
      <c r="AM117" s="241">
        <f t="shared" si="69"/>
        <v>63</v>
      </c>
      <c r="AN117" s="242">
        <f>IF(M117="TR",VLOOKUP(Z117,[1]don!$B$2:$M$30,9,FALSE)*((Q117-20)*VLOOKUP(Z117,[1]don!$B$2:$M$30,6,FALSE))*(INT((R117-20-VLOOKUP(Z117,[1]don!$B$2:$M$30,5,FALSE))/N117)+2),VLOOKUP(Z117,[1]don!$B$2:$M$30,9,FALSE)*R117*(INT((Q117-20)/3)+1))</f>
        <v>7422.6889600000004</v>
      </c>
      <c r="AO117" s="243" t="str">
        <f t="shared" si="70"/>
        <v>CL4P0665C090</v>
      </c>
      <c r="AP117" s="244">
        <f t="shared" si="71"/>
        <v>580.19500000000005</v>
      </c>
      <c r="AQ117" s="245" t="str">
        <f t="shared" si="72"/>
        <v>CL4P0665C090</v>
      </c>
      <c r="AR117" s="244">
        <f t="shared" si="73"/>
        <v>580.19500000000005</v>
      </c>
      <c r="AS117" s="244" t="str">
        <f t="shared" si="74"/>
        <v>BNLC06</v>
      </c>
      <c r="AT117" s="246">
        <f t="shared" si="75"/>
        <v>1160.3900000000001</v>
      </c>
      <c r="AU117" s="247" t="str">
        <f t="shared" si="76"/>
        <v>4Z</v>
      </c>
      <c r="AV117" s="248" t="s">
        <v>1346</v>
      </c>
      <c r="AW117" s="249" t="str">
        <f t="shared" si="77"/>
        <v>FJ4Z0715</v>
      </c>
      <c r="AX117" s="247">
        <f t="shared" si="78"/>
        <v>327.47000000000003</v>
      </c>
      <c r="AY117" s="249">
        <f t="shared" si="79"/>
        <v>654.94000000000005</v>
      </c>
      <c r="AZ117" s="249" t="str">
        <f t="shared" si="80"/>
        <v>PJ4Z0715</v>
      </c>
      <c r="BA117" s="247">
        <f t="shared" si="81"/>
        <v>327.47000000000003</v>
      </c>
      <c r="BB117" s="247"/>
      <c r="BC117" s="250">
        <f t="shared" si="82"/>
        <v>654.94000000000005</v>
      </c>
    </row>
    <row r="118" spans="1:55" ht="18.75" customHeight="1" x14ac:dyDescent="0.3">
      <c r="A118" s="1" t="str">
        <f t="shared" ref="A118:A181" si="83">"\\B-tech3\soneras\RAD\RAD 2024\"&amp;B118</f>
        <v>\\B-tech3\soneras\RAD\RAD 2024\C088</v>
      </c>
      <c r="B118" s="19" t="s">
        <v>762</v>
      </c>
      <c r="C118" s="158" t="s">
        <v>836</v>
      </c>
      <c r="D118" s="24" t="s">
        <v>671</v>
      </c>
      <c r="E118" s="23" t="str">
        <f t="shared" si="55"/>
        <v>C088</v>
      </c>
      <c r="F118" s="14">
        <v>45318</v>
      </c>
      <c r="G118" s="19">
        <v>2</v>
      </c>
      <c r="H118" s="15" t="s">
        <v>35</v>
      </c>
      <c r="I118" s="16" t="s">
        <v>483</v>
      </c>
      <c r="L118" s="162"/>
      <c r="M118" s="146" t="s">
        <v>41</v>
      </c>
      <c r="N118" s="6">
        <v>10</v>
      </c>
      <c r="O118" s="6">
        <v>4</v>
      </c>
      <c r="P118" s="13"/>
      <c r="Q118" s="16">
        <v>700</v>
      </c>
      <c r="R118" s="16">
        <v>730</v>
      </c>
      <c r="S118" s="16">
        <v>740</v>
      </c>
      <c r="T118" s="16">
        <v>90</v>
      </c>
      <c r="U118" s="16">
        <v>740</v>
      </c>
      <c r="V118" s="16">
        <v>90</v>
      </c>
      <c r="W118" s="5" t="s">
        <v>33</v>
      </c>
      <c r="X118" s="18"/>
      <c r="Y118" s="6" t="s">
        <v>34</v>
      </c>
      <c r="Z118" s="235" t="str">
        <f t="shared" si="56"/>
        <v>410AZ</v>
      </c>
      <c r="AA118" s="236" t="str">
        <f t="shared" si="57"/>
        <v xml:space="preserve">FEC088014-10 </v>
      </c>
      <c r="AB118" s="237" t="str">
        <f t="shared" si="58"/>
        <v xml:space="preserve">FE 0700X0730 4ZM 10 0740X090 PC  </v>
      </c>
      <c r="AC118" s="236" t="str">
        <f t="shared" si="59"/>
        <v xml:space="preserve">FXC088014-10 </v>
      </c>
      <c r="AD118" s="237" t="str">
        <f t="shared" si="60"/>
        <v xml:space="preserve">FX 0700X0730 4ZM 10 0740X090 PC  </v>
      </c>
      <c r="AE118" s="255" t="str">
        <f t="shared" si="61"/>
        <v>BNLT33</v>
      </c>
      <c r="AF118" s="256" t="str">
        <f t="shared" si="62"/>
        <v>TB330715</v>
      </c>
      <c r="AG118" s="257">
        <f t="shared" si="63"/>
        <v>24.07405</v>
      </c>
      <c r="AH118" s="258">
        <f t="shared" si="64"/>
        <v>280</v>
      </c>
      <c r="AI118" s="259">
        <f t="shared" si="65"/>
        <v>6740.7340000000004</v>
      </c>
      <c r="AJ118" s="238" t="str">
        <f t="shared" si="66"/>
        <v>BCU4Z</v>
      </c>
      <c r="AK118" s="239" t="str">
        <f t="shared" si="67"/>
        <v>AT4Z0680</v>
      </c>
      <c r="AL118" s="240">
        <f t="shared" si="68"/>
        <v>115.0746185915493</v>
      </c>
      <c r="AM118" s="241">
        <f t="shared" si="69"/>
        <v>71</v>
      </c>
      <c r="AN118" s="242">
        <f>IF(M118="TR",VLOOKUP(Z118,[1]don!$B$2:$M$30,9,FALSE)*((Q118-20)*VLOOKUP(Z118,[1]don!$B$2:$M$30,6,FALSE))*(INT((R118-20-VLOOKUP(Z118,[1]don!$B$2:$M$30,5,FALSE))/N118)+2),VLOOKUP(Z118,[1]don!$B$2:$M$30,9,FALSE)*R118*(INT((Q118-20)/3)+1))</f>
        <v>8170.29792</v>
      </c>
      <c r="AO118" s="243" t="str">
        <f t="shared" si="70"/>
        <v>CL4P0740C090</v>
      </c>
      <c r="AP118" s="244">
        <f t="shared" si="71"/>
        <v>643.72</v>
      </c>
      <c r="AQ118" s="245" t="str">
        <f t="shared" si="72"/>
        <v>CL4P0740C090</v>
      </c>
      <c r="AR118" s="244">
        <f t="shared" si="73"/>
        <v>643.72</v>
      </c>
      <c r="AS118" s="244" t="str">
        <f t="shared" si="74"/>
        <v>BNLC06</v>
      </c>
      <c r="AT118" s="246">
        <f t="shared" si="75"/>
        <v>1287.44</v>
      </c>
      <c r="AU118" s="247" t="str">
        <f t="shared" si="76"/>
        <v>4Z</v>
      </c>
      <c r="AV118" s="248" t="s">
        <v>1346</v>
      </c>
      <c r="AW118" s="249" t="str">
        <f t="shared" si="77"/>
        <v>FJ4Z0700</v>
      </c>
      <c r="AX118" s="247">
        <f t="shared" si="78"/>
        <v>320.60000000000002</v>
      </c>
      <c r="AY118" s="249">
        <f t="shared" si="79"/>
        <v>641.20000000000005</v>
      </c>
      <c r="AZ118" s="249" t="str">
        <f t="shared" si="80"/>
        <v>PJ4Z0700</v>
      </c>
      <c r="BA118" s="247">
        <f t="shared" si="81"/>
        <v>320.60000000000002</v>
      </c>
      <c r="BB118" s="247"/>
      <c r="BC118" s="250">
        <f t="shared" si="82"/>
        <v>641.20000000000005</v>
      </c>
    </row>
    <row r="119" spans="1:55" ht="18" customHeight="1" x14ac:dyDescent="0.3">
      <c r="A119" s="1" t="str">
        <f t="shared" si="83"/>
        <v>\\B-tech3\soneras\RAD\RAD 2024\C089</v>
      </c>
      <c r="B119" s="19" t="s">
        <v>763</v>
      </c>
      <c r="C119" s="158" t="s">
        <v>837</v>
      </c>
      <c r="D119" s="24" t="s">
        <v>672</v>
      </c>
      <c r="E119" s="23" t="str">
        <f t="shared" si="55"/>
        <v>C089</v>
      </c>
      <c r="F119" s="14">
        <v>45318</v>
      </c>
      <c r="G119" s="19">
        <v>2</v>
      </c>
      <c r="H119" s="15" t="s">
        <v>35</v>
      </c>
      <c r="I119" s="16" t="s">
        <v>483</v>
      </c>
      <c r="L119" s="162"/>
      <c r="M119" s="146" t="s">
        <v>41</v>
      </c>
      <c r="N119" s="6">
        <v>10</v>
      </c>
      <c r="O119" s="6">
        <v>4</v>
      </c>
      <c r="P119" s="13"/>
      <c r="Q119" s="16">
        <v>700</v>
      </c>
      <c r="R119" s="16">
        <v>700</v>
      </c>
      <c r="S119" s="16">
        <v>700</v>
      </c>
      <c r="T119" s="16">
        <v>85</v>
      </c>
      <c r="U119" s="16">
        <v>700</v>
      </c>
      <c r="V119" s="16">
        <v>85</v>
      </c>
      <c r="W119" s="5" t="s">
        <v>33</v>
      </c>
      <c r="X119" s="18"/>
      <c r="Y119" s="6" t="s">
        <v>34</v>
      </c>
      <c r="Z119" s="235" t="str">
        <f t="shared" si="56"/>
        <v>410AZ</v>
      </c>
      <c r="AA119" s="236" t="str">
        <f t="shared" si="57"/>
        <v xml:space="preserve">FEC089014-10 </v>
      </c>
      <c r="AB119" s="237" t="str">
        <f t="shared" si="58"/>
        <v xml:space="preserve">FE 0700X0700 4ZM 10 0700X085 PC  </v>
      </c>
      <c r="AC119" s="236" t="str">
        <f t="shared" si="59"/>
        <v xml:space="preserve">FXC089014-10 </v>
      </c>
      <c r="AD119" s="237" t="str">
        <f t="shared" si="60"/>
        <v xml:space="preserve">FX 0700X0700 4ZM 10 0700X085 PC  </v>
      </c>
      <c r="AE119" s="255" t="str">
        <f t="shared" si="61"/>
        <v>BNLT33</v>
      </c>
      <c r="AF119" s="256" t="str">
        <f t="shared" si="62"/>
        <v>TB330715</v>
      </c>
      <c r="AG119" s="257">
        <f t="shared" si="63"/>
        <v>24.07405</v>
      </c>
      <c r="AH119" s="258">
        <f t="shared" si="64"/>
        <v>268</v>
      </c>
      <c r="AI119" s="259">
        <f t="shared" si="65"/>
        <v>6451.8454000000002</v>
      </c>
      <c r="AJ119" s="238" t="str">
        <f t="shared" si="66"/>
        <v>BCU4Z</v>
      </c>
      <c r="AK119" s="239" t="str">
        <f t="shared" si="67"/>
        <v>AT4Z0680</v>
      </c>
      <c r="AL119" s="240">
        <f t="shared" si="68"/>
        <v>115.14512999999999</v>
      </c>
      <c r="AM119" s="241">
        <f t="shared" si="69"/>
        <v>68</v>
      </c>
      <c r="AN119" s="242">
        <f>IF(M119="TR",VLOOKUP(Z119,[1]don!$B$2:$M$30,9,FALSE)*((Q119-20)*VLOOKUP(Z119,[1]don!$B$2:$M$30,6,FALSE))*(INT((R119-20-VLOOKUP(Z119,[1]don!$B$2:$M$30,5,FALSE))/N119)+2),VLOOKUP(Z119,[1]don!$B$2:$M$30,9,FALSE)*R119*(INT((Q119-20)/3)+1))</f>
        <v>7829.8688400000001</v>
      </c>
      <c r="AO119" s="243" t="str">
        <f t="shared" si="70"/>
        <v>CL4P0700C085</v>
      </c>
      <c r="AP119" s="244">
        <f t="shared" si="71"/>
        <v>582.12</v>
      </c>
      <c r="AQ119" s="245" t="str">
        <f t="shared" si="72"/>
        <v>CL4P0700C085</v>
      </c>
      <c r="AR119" s="244">
        <f t="shared" si="73"/>
        <v>582.12</v>
      </c>
      <c r="AS119" s="244" t="str">
        <f t="shared" si="74"/>
        <v>BNLC06</v>
      </c>
      <c r="AT119" s="246">
        <f t="shared" si="75"/>
        <v>1164.24</v>
      </c>
      <c r="AU119" s="247" t="str">
        <f t="shared" si="76"/>
        <v>4Z</v>
      </c>
      <c r="AV119" s="248" t="s">
        <v>1346</v>
      </c>
      <c r="AW119" s="249" t="str">
        <f t="shared" si="77"/>
        <v>FJ4Z0700</v>
      </c>
      <c r="AX119" s="247">
        <f t="shared" si="78"/>
        <v>320.60000000000002</v>
      </c>
      <c r="AY119" s="249">
        <f t="shared" si="79"/>
        <v>641.20000000000005</v>
      </c>
      <c r="AZ119" s="249" t="str">
        <f t="shared" si="80"/>
        <v>PJ4Z0700</v>
      </c>
      <c r="BA119" s="247">
        <f t="shared" si="81"/>
        <v>320.60000000000002</v>
      </c>
      <c r="BB119" s="247"/>
      <c r="BC119" s="250">
        <f t="shared" si="82"/>
        <v>641.20000000000005</v>
      </c>
    </row>
    <row r="120" spans="1:55" ht="18" customHeight="1" x14ac:dyDescent="0.3">
      <c r="A120" s="1" t="str">
        <f t="shared" si="83"/>
        <v>\\B-tech3\soneras\RAD\RAD 2024\C090</v>
      </c>
      <c r="B120" s="19" t="s">
        <v>764</v>
      </c>
      <c r="C120" s="158" t="s">
        <v>838</v>
      </c>
      <c r="D120" s="24" t="s">
        <v>673</v>
      </c>
      <c r="E120" s="23" t="str">
        <f t="shared" si="55"/>
        <v>C090</v>
      </c>
      <c r="F120" s="14">
        <v>45318</v>
      </c>
      <c r="G120" s="19">
        <v>2</v>
      </c>
      <c r="H120" s="15" t="s">
        <v>35</v>
      </c>
      <c r="I120" s="16" t="s">
        <v>483</v>
      </c>
      <c r="K120" s="16" t="s">
        <v>782</v>
      </c>
      <c r="L120" s="162"/>
      <c r="M120" s="146" t="s">
        <v>41</v>
      </c>
      <c r="N120" s="6">
        <v>10</v>
      </c>
      <c r="O120" s="6">
        <v>4</v>
      </c>
      <c r="P120" s="13"/>
      <c r="Q120" s="16">
        <v>640</v>
      </c>
      <c r="R120" s="16">
        <v>550</v>
      </c>
      <c r="S120" s="16">
        <v>560</v>
      </c>
      <c r="T120" s="16">
        <v>139</v>
      </c>
      <c r="U120" s="16">
        <v>560</v>
      </c>
      <c r="V120" s="16">
        <v>139</v>
      </c>
      <c r="W120" s="5" t="s">
        <v>33</v>
      </c>
      <c r="X120" s="18"/>
      <c r="Y120" s="6" t="s">
        <v>34</v>
      </c>
      <c r="Z120" s="235" t="str">
        <f t="shared" si="56"/>
        <v>410AZ</v>
      </c>
      <c r="AA120" s="236" t="str">
        <f t="shared" si="57"/>
        <v xml:space="preserve">FEC090014-10 </v>
      </c>
      <c r="AB120" s="237" t="str">
        <f t="shared" si="58"/>
        <v>FE 0640X0550 4ZM 10 0560X139 PC  GLR8</v>
      </c>
      <c r="AC120" s="236" t="str">
        <f t="shared" si="59"/>
        <v xml:space="preserve">FXC090014-10 </v>
      </c>
      <c r="AD120" s="237" t="str">
        <f t="shared" si="60"/>
        <v>FX 0640X0550 4ZM 10 0560X139 PC  GLR8</v>
      </c>
      <c r="AE120" s="255" t="str">
        <f t="shared" si="61"/>
        <v>BNLT33</v>
      </c>
      <c r="AF120" s="256" t="str">
        <f t="shared" si="62"/>
        <v>TB330655</v>
      </c>
      <c r="AG120" s="257">
        <f t="shared" si="63"/>
        <v>22.053850000000001</v>
      </c>
      <c r="AH120" s="258">
        <f t="shared" si="64"/>
        <v>208</v>
      </c>
      <c r="AI120" s="259">
        <f t="shared" si="65"/>
        <v>4587.2008000000005</v>
      </c>
      <c r="AJ120" s="238" t="str">
        <f t="shared" si="66"/>
        <v>BCU4Z</v>
      </c>
      <c r="AK120" s="239" t="str">
        <f t="shared" si="67"/>
        <v>AT4Z0620</v>
      </c>
      <c r="AL120" s="240">
        <f t="shared" si="68"/>
        <v>105.41588603773586</v>
      </c>
      <c r="AM120" s="241">
        <f t="shared" si="69"/>
        <v>53</v>
      </c>
      <c r="AN120" s="242">
        <f>IF(M120="TR",VLOOKUP(Z120,[1]don!$B$2:$M$30,9,FALSE)*((Q120-20)*VLOOKUP(Z120,[1]don!$B$2:$M$30,6,FALSE))*(INT((R120-20-VLOOKUP(Z120,[1]don!$B$2:$M$30,5,FALSE))/N120)+2),VLOOKUP(Z120,[1]don!$B$2:$M$30,9,FALSE)*R120*(INT((Q120-20)/3)+1))</f>
        <v>5587.0419600000005</v>
      </c>
      <c r="AO120" s="243" t="str">
        <f t="shared" si="70"/>
        <v>CL4P0560C139</v>
      </c>
      <c r="AP120" s="244">
        <f t="shared" si="71"/>
        <v>710.09400000000005</v>
      </c>
      <c r="AQ120" s="245" t="str">
        <f t="shared" si="72"/>
        <v>CL4P0560C139</v>
      </c>
      <c r="AR120" s="244">
        <f t="shared" si="73"/>
        <v>710.09400000000005</v>
      </c>
      <c r="AS120" s="244" t="str">
        <f t="shared" si="74"/>
        <v>BNLC06</v>
      </c>
      <c r="AT120" s="246">
        <f t="shared" si="75"/>
        <v>1420.1880000000001</v>
      </c>
      <c r="AU120" s="247" t="str">
        <f t="shared" si="76"/>
        <v>4Z</v>
      </c>
      <c r="AV120" s="248" t="s">
        <v>1346</v>
      </c>
      <c r="AW120" s="249" t="str">
        <f t="shared" si="77"/>
        <v>FJ4Z0640</v>
      </c>
      <c r="AX120" s="247">
        <f t="shared" si="78"/>
        <v>293.12</v>
      </c>
      <c r="AY120" s="249">
        <f t="shared" si="79"/>
        <v>586.24</v>
      </c>
      <c r="AZ120" s="249" t="str">
        <f t="shared" si="80"/>
        <v>PJ4Z0640</v>
      </c>
      <c r="BA120" s="247">
        <f t="shared" si="81"/>
        <v>293.12</v>
      </c>
      <c r="BB120" s="247"/>
      <c r="BC120" s="250">
        <f t="shared" si="82"/>
        <v>586.24</v>
      </c>
    </row>
    <row r="121" spans="1:55" ht="18" customHeight="1" x14ac:dyDescent="0.3">
      <c r="A121" s="1" t="str">
        <f t="shared" si="83"/>
        <v>\\B-tech3\soneras\RAD\RAD 2024\C091</v>
      </c>
      <c r="B121" s="19" t="s">
        <v>765</v>
      </c>
      <c r="C121" s="158" t="s">
        <v>841</v>
      </c>
      <c r="D121" s="24" t="s">
        <v>674</v>
      </c>
      <c r="E121" s="23" t="str">
        <f t="shared" si="55"/>
        <v>C091</v>
      </c>
      <c r="F121" s="14">
        <v>45318</v>
      </c>
      <c r="G121" s="19">
        <v>3</v>
      </c>
      <c r="H121" s="15" t="s">
        <v>35</v>
      </c>
      <c r="I121" s="16" t="s">
        <v>483</v>
      </c>
      <c r="K121" s="16" t="s">
        <v>1020</v>
      </c>
      <c r="L121" s="162"/>
      <c r="M121" s="146" t="s">
        <v>41</v>
      </c>
      <c r="N121" s="6">
        <v>10</v>
      </c>
      <c r="O121" s="6">
        <v>3</v>
      </c>
      <c r="P121" s="13"/>
      <c r="Q121" s="16">
        <v>970</v>
      </c>
      <c r="R121" s="16">
        <v>750</v>
      </c>
      <c r="S121" s="16">
        <v>770</v>
      </c>
      <c r="T121" s="16">
        <v>70</v>
      </c>
      <c r="U121" s="16">
        <v>770</v>
      </c>
      <c r="V121" s="16">
        <v>70</v>
      </c>
      <c r="W121" s="5" t="s">
        <v>33</v>
      </c>
      <c r="X121" s="18"/>
      <c r="Y121" s="6" t="s">
        <v>34</v>
      </c>
      <c r="Z121" s="235" t="str">
        <f t="shared" si="56"/>
        <v>310AZ</v>
      </c>
      <c r="AA121" s="236" t="str">
        <f t="shared" si="57"/>
        <v xml:space="preserve">FEC091013-10 </v>
      </c>
      <c r="AB121" s="237" t="str">
        <f t="shared" si="58"/>
        <v>FE 0970X0750 3ZM 10 0770X070 PC  MAJOR</v>
      </c>
      <c r="AC121" s="236" t="str">
        <f t="shared" si="59"/>
        <v xml:space="preserve">FXC091013-10 </v>
      </c>
      <c r="AD121" s="237" t="str">
        <f t="shared" si="60"/>
        <v>FX 0970X0750 3ZM 10 0770X070 PC  MAJOR</v>
      </c>
      <c r="AE121" s="255" t="str">
        <f t="shared" si="61"/>
        <v>BNLT33</v>
      </c>
      <c r="AF121" s="256" t="str">
        <f t="shared" si="62"/>
        <v>TB330985</v>
      </c>
      <c r="AG121" s="257">
        <f t="shared" si="63"/>
        <v>33.164949999999997</v>
      </c>
      <c r="AH121" s="258">
        <f t="shared" si="64"/>
        <v>216</v>
      </c>
      <c r="AI121" s="259">
        <f t="shared" si="65"/>
        <v>7163.6291999999994</v>
      </c>
      <c r="AJ121" s="238" t="str">
        <f t="shared" si="66"/>
        <v>BCU3Z</v>
      </c>
      <c r="AK121" s="239" t="str">
        <f t="shared" si="67"/>
        <v>AT3Z0950</v>
      </c>
      <c r="AL121" s="240">
        <f t="shared" si="68"/>
        <v>98.829280821917806</v>
      </c>
      <c r="AM121" s="241">
        <f t="shared" si="69"/>
        <v>73</v>
      </c>
      <c r="AN121" s="242">
        <f>IF(M121="TR",VLOOKUP(Z121,[1]don!$B$2:$M$30,9,FALSE)*((Q121-20)*VLOOKUP(Z121,[1]don!$B$2:$M$30,6,FALSE))*(INT((R121-20-VLOOKUP(Z121,[1]don!$B$2:$M$30,5,FALSE))/N121)+2),VLOOKUP(Z121,[1]don!$B$2:$M$30,9,FALSE)*R121*(INT((Q121-20)/3)+1))</f>
        <v>7214.5374999999995</v>
      </c>
      <c r="AO121" s="243" t="str">
        <f t="shared" si="70"/>
        <v>CL3P0770C070</v>
      </c>
      <c r="AP121" s="244">
        <f t="shared" si="71"/>
        <v>547.47</v>
      </c>
      <c r="AQ121" s="245" t="str">
        <f t="shared" si="72"/>
        <v>CL3P0770C070</v>
      </c>
      <c r="AR121" s="244">
        <f t="shared" si="73"/>
        <v>547.47</v>
      </c>
      <c r="AS121" s="244" t="str">
        <f t="shared" si="74"/>
        <v>BNLC06</v>
      </c>
      <c r="AT121" s="246">
        <f t="shared" si="75"/>
        <v>1094.94</v>
      </c>
      <c r="AU121" s="247" t="str">
        <f t="shared" si="76"/>
        <v>3Z</v>
      </c>
      <c r="AV121" s="248" t="s">
        <v>1346</v>
      </c>
      <c r="AW121" s="249" t="str">
        <f t="shared" si="77"/>
        <v>FJ3Z0970</v>
      </c>
      <c r="AX121" s="247">
        <f t="shared" si="78"/>
        <v>362.78</v>
      </c>
      <c r="AY121" s="249">
        <f t="shared" si="79"/>
        <v>725.56</v>
      </c>
      <c r="AZ121" s="249" t="str">
        <f t="shared" si="80"/>
        <v>PJ3Z0970</v>
      </c>
      <c r="BA121" s="247">
        <f t="shared" si="81"/>
        <v>362.78</v>
      </c>
      <c r="BB121" s="247"/>
      <c r="BC121" s="250">
        <f t="shared" si="82"/>
        <v>725.56</v>
      </c>
    </row>
    <row r="122" spans="1:55" ht="18" customHeight="1" x14ac:dyDescent="0.3">
      <c r="A122" s="1" t="str">
        <f t="shared" si="83"/>
        <v>\\B-tech3\soneras\RAD\RAD 2024\C077</v>
      </c>
      <c r="B122" s="19" t="s">
        <v>749</v>
      </c>
      <c r="C122" s="158" t="s">
        <v>882</v>
      </c>
      <c r="D122" s="24" t="s">
        <v>675</v>
      </c>
      <c r="E122" s="23" t="str">
        <f t="shared" si="55"/>
        <v>C077</v>
      </c>
      <c r="F122" s="14">
        <v>45318</v>
      </c>
      <c r="G122" s="19">
        <v>1</v>
      </c>
      <c r="H122" s="15" t="s">
        <v>35</v>
      </c>
      <c r="I122" s="16" t="s">
        <v>483</v>
      </c>
      <c r="K122" s="16" t="s">
        <v>777</v>
      </c>
      <c r="L122" s="162"/>
      <c r="M122" s="146" t="s">
        <v>41</v>
      </c>
      <c r="N122" s="6">
        <v>10</v>
      </c>
      <c r="O122" s="6">
        <v>3</v>
      </c>
      <c r="P122" s="13"/>
      <c r="Q122" s="16">
        <v>860</v>
      </c>
      <c r="R122" s="16">
        <v>790</v>
      </c>
      <c r="S122" s="16">
        <v>810</v>
      </c>
      <c r="T122" s="16">
        <v>90</v>
      </c>
      <c r="U122" s="16">
        <v>810</v>
      </c>
      <c r="V122" s="16">
        <v>90</v>
      </c>
      <c r="W122" s="5" t="s">
        <v>33</v>
      </c>
      <c r="X122" s="18"/>
      <c r="Y122" s="6" t="s">
        <v>34</v>
      </c>
      <c r="Z122" s="235" t="str">
        <f t="shared" si="56"/>
        <v>310AZ</v>
      </c>
      <c r="AA122" s="236" t="str">
        <f t="shared" si="57"/>
        <v xml:space="preserve">FEC077013-10 </v>
      </c>
      <c r="AB122" s="237" t="str">
        <f t="shared" si="58"/>
        <v>FE 0860X0790 3ZM 10 0810X090 PC  CBH</v>
      </c>
      <c r="AC122" s="236" t="str">
        <f t="shared" si="59"/>
        <v xml:space="preserve">FXC077013-10 </v>
      </c>
      <c r="AD122" s="237" t="str">
        <f t="shared" si="60"/>
        <v>FX 0860X0790 3ZM 10 0810X090 PC  CBH</v>
      </c>
      <c r="AE122" s="255" t="str">
        <f t="shared" si="61"/>
        <v>BNLT33</v>
      </c>
      <c r="AF122" s="256" t="str">
        <f t="shared" si="62"/>
        <v>TB330875</v>
      </c>
      <c r="AG122" s="257">
        <f t="shared" si="63"/>
        <v>29.46125</v>
      </c>
      <c r="AH122" s="258">
        <f t="shared" si="64"/>
        <v>228</v>
      </c>
      <c r="AI122" s="259">
        <f t="shared" si="65"/>
        <v>6717.165</v>
      </c>
      <c r="AJ122" s="238" t="str">
        <f t="shared" si="66"/>
        <v>BCU3Z</v>
      </c>
      <c r="AK122" s="239" t="str">
        <f t="shared" si="67"/>
        <v>AT3Z0840</v>
      </c>
      <c r="AL122" s="240">
        <f t="shared" si="68"/>
        <v>87.324545454545458</v>
      </c>
      <c r="AM122" s="241">
        <f t="shared" si="69"/>
        <v>77</v>
      </c>
      <c r="AN122" s="242">
        <f>IF(M122="TR",VLOOKUP(Z122,[1]don!$B$2:$M$30,9,FALSE)*((Q122-20)*VLOOKUP(Z122,[1]don!$B$2:$M$30,6,FALSE))*(INT((R122-20-VLOOKUP(Z122,[1]don!$B$2:$M$30,5,FALSE))/N122)+2),VLOOKUP(Z122,[1]don!$B$2:$M$30,9,FALSE)*R122*(INT((Q122-20)/3)+1))</f>
        <v>6723.99</v>
      </c>
      <c r="AO122" s="243" t="str">
        <f t="shared" si="70"/>
        <v>CL3P0810C090</v>
      </c>
      <c r="AP122" s="244">
        <f t="shared" si="71"/>
        <v>703.01</v>
      </c>
      <c r="AQ122" s="245" t="str">
        <f t="shared" si="72"/>
        <v>CL3P0810C090</v>
      </c>
      <c r="AR122" s="244">
        <f t="shared" si="73"/>
        <v>703.01</v>
      </c>
      <c r="AS122" s="244" t="str">
        <f t="shared" si="74"/>
        <v>BNLC06</v>
      </c>
      <c r="AT122" s="246">
        <f t="shared" si="75"/>
        <v>1406.02</v>
      </c>
      <c r="AU122" s="247" t="str">
        <f t="shared" si="76"/>
        <v>3Z</v>
      </c>
      <c r="AV122" s="248" t="s">
        <v>1346</v>
      </c>
      <c r="AW122" s="249" t="str">
        <f t="shared" si="77"/>
        <v>FJ3Z0860</v>
      </c>
      <c r="AX122" s="247">
        <f t="shared" si="78"/>
        <v>321.64</v>
      </c>
      <c r="AY122" s="249">
        <f t="shared" si="79"/>
        <v>643.28</v>
      </c>
      <c r="AZ122" s="249" t="str">
        <f t="shared" si="80"/>
        <v>PJ3Z0860</v>
      </c>
      <c r="BA122" s="247">
        <f t="shared" si="81"/>
        <v>321.64</v>
      </c>
      <c r="BB122" s="247"/>
      <c r="BC122" s="250">
        <f t="shared" si="82"/>
        <v>643.28</v>
      </c>
    </row>
    <row r="123" spans="1:55" ht="18" customHeight="1" x14ac:dyDescent="0.3">
      <c r="A123" s="1" t="str">
        <f t="shared" si="83"/>
        <v>\\B-tech3\soneras\RAD\RAD 2024\C092</v>
      </c>
      <c r="B123" s="19" t="s">
        <v>766</v>
      </c>
      <c r="C123" s="158" t="s">
        <v>883</v>
      </c>
      <c r="D123" s="24" t="s">
        <v>676</v>
      </c>
      <c r="E123" s="23" t="str">
        <f t="shared" si="55"/>
        <v>C092</v>
      </c>
      <c r="F123" s="14">
        <v>45318</v>
      </c>
      <c r="G123" s="19">
        <v>3</v>
      </c>
      <c r="H123" s="15" t="s">
        <v>35</v>
      </c>
      <c r="I123" s="16" t="s">
        <v>483</v>
      </c>
      <c r="J123" s="5" t="s">
        <v>547</v>
      </c>
      <c r="K123" s="16" t="s">
        <v>1389</v>
      </c>
      <c r="L123" s="162"/>
      <c r="M123" s="146" t="s">
        <v>41</v>
      </c>
      <c r="N123" s="6">
        <v>10</v>
      </c>
      <c r="O123" s="6">
        <v>3</v>
      </c>
      <c r="P123" s="13"/>
      <c r="Q123" s="16">
        <v>825</v>
      </c>
      <c r="R123" s="16">
        <v>790</v>
      </c>
      <c r="S123" s="16">
        <v>810</v>
      </c>
      <c r="T123" s="16">
        <v>105</v>
      </c>
      <c r="U123" s="16">
        <v>810</v>
      </c>
      <c r="V123" s="16">
        <v>105</v>
      </c>
      <c r="W123" s="5" t="s">
        <v>33</v>
      </c>
      <c r="X123" s="18"/>
      <c r="Y123" s="6" t="s">
        <v>34</v>
      </c>
      <c r="Z123" s="235" t="str">
        <f t="shared" si="56"/>
        <v>310AZ</v>
      </c>
      <c r="AA123" s="236" t="str">
        <f t="shared" si="57"/>
        <v xml:space="preserve">FEC092013-10 </v>
      </c>
      <c r="AB123" s="237" t="str">
        <f t="shared" si="58"/>
        <v>FE 0825X0790 3ZM 10 0810X105 PC VOLVO F10/12</v>
      </c>
      <c r="AC123" s="236" t="str">
        <f t="shared" si="59"/>
        <v xml:space="preserve">FXC092013-10 </v>
      </c>
      <c r="AD123" s="237" t="str">
        <f t="shared" si="60"/>
        <v>FX 0825X0790 3ZM 10 0810X105 PC VOLVO F10/12</v>
      </c>
      <c r="AE123" s="255" t="str">
        <f t="shared" si="61"/>
        <v>BNLT33</v>
      </c>
      <c r="AF123" s="256" t="str">
        <f t="shared" si="62"/>
        <v>TB330840</v>
      </c>
      <c r="AG123" s="257">
        <f t="shared" si="63"/>
        <v>28.282799999999998</v>
      </c>
      <c r="AH123" s="258">
        <f t="shared" si="64"/>
        <v>228</v>
      </c>
      <c r="AI123" s="259">
        <f t="shared" si="65"/>
        <v>6448.4784</v>
      </c>
      <c r="AJ123" s="238" t="str">
        <f t="shared" si="66"/>
        <v>BCU3Z</v>
      </c>
      <c r="AK123" s="239" t="str">
        <f t="shared" si="67"/>
        <v>AT3Z0805</v>
      </c>
      <c r="AL123" s="240">
        <f t="shared" si="68"/>
        <v>83.686022727272729</v>
      </c>
      <c r="AM123" s="241">
        <f t="shared" si="69"/>
        <v>77</v>
      </c>
      <c r="AN123" s="242">
        <f>IF(M123="TR",VLOOKUP(Z123,[1]don!$B$2:$M$30,9,FALSE)*((Q123-20)*VLOOKUP(Z123,[1]don!$B$2:$M$30,6,FALSE))*(INT((R123-20-VLOOKUP(Z123,[1]don!$B$2:$M$30,5,FALSE))/N123)+2),VLOOKUP(Z123,[1]don!$B$2:$M$30,9,FALSE)*R123*(INT((Q123-20)/3)+1))</f>
        <v>6443.8237499999996</v>
      </c>
      <c r="AO123" s="243" t="str">
        <f t="shared" si="70"/>
        <v>CL3P0810C105</v>
      </c>
      <c r="AP123" s="244">
        <f t="shared" si="71"/>
        <v>798.875</v>
      </c>
      <c r="AQ123" s="245" t="str">
        <f t="shared" si="72"/>
        <v>CL3P0810C105</v>
      </c>
      <c r="AR123" s="244">
        <f t="shared" si="73"/>
        <v>798.875</v>
      </c>
      <c r="AS123" s="244" t="str">
        <f t="shared" si="74"/>
        <v>BNLC06</v>
      </c>
      <c r="AT123" s="246">
        <f t="shared" si="75"/>
        <v>1597.75</v>
      </c>
      <c r="AU123" s="247" t="str">
        <f t="shared" si="76"/>
        <v>3Z</v>
      </c>
      <c r="AV123" s="248" t="s">
        <v>1346</v>
      </c>
      <c r="AW123" s="249" t="str">
        <f t="shared" si="77"/>
        <v>FJ3Z0825</v>
      </c>
      <c r="AX123" s="247">
        <f t="shared" si="78"/>
        <v>308.55</v>
      </c>
      <c r="AY123" s="249">
        <f t="shared" si="79"/>
        <v>617.1</v>
      </c>
      <c r="AZ123" s="249" t="str">
        <f t="shared" si="80"/>
        <v>PJ3Z0825</v>
      </c>
      <c r="BA123" s="247">
        <f t="shared" si="81"/>
        <v>308.55</v>
      </c>
      <c r="BB123" s="247"/>
      <c r="BC123" s="250">
        <f t="shared" si="82"/>
        <v>617.1</v>
      </c>
    </row>
    <row r="124" spans="1:55" ht="18" customHeight="1" x14ac:dyDescent="0.3">
      <c r="A124" s="1" t="str">
        <f t="shared" si="83"/>
        <v>\\B-tech3\soneras\RAD\RAD 2024\C093</v>
      </c>
      <c r="B124" s="19" t="s">
        <v>767</v>
      </c>
      <c r="C124" s="158" t="s">
        <v>839</v>
      </c>
      <c r="D124" s="24" t="s">
        <v>677</v>
      </c>
      <c r="E124" s="23" t="str">
        <f t="shared" si="55"/>
        <v>C093</v>
      </c>
      <c r="F124" s="14">
        <v>45318</v>
      </c>
      <c r="G124" s="19">
        <v>2</v>
      </c>
      <c r="H124" s="15" t="s">
        <v>35</v>
      </c>
      <c r="I124" s="16" t="s">
        <v>483</v>
      </c>
      <c r="L124" s="162"/>
      <c r="M124" s="146" t="s">
        <v>41</v>
      </c>
      <c r="N124" s="6">
        <v>10</v>
      </c>
      <c r="O124" s="6">
        <v>3</v>
      </c>
      <c r="P124" s="13"/>
      <c r="Q124" s="16">
        <v>800</v>
      </c>
      <c r="R124" s="16">
        <v>690</v>
      </c>
      <c r="S124" s="16">
        <v>710</v>
      </c>
      <c r="T124" s="16">
        <v>70</v>
      </c>
      <c r="U124" s="16">
        <v>710</v>
      </c>
      <c r="V124" s="16">
        <v>70</v>
      </c>
      <c r="W124" s="5" t="s">
        <v>33</v>
      </c>
      <c r="X124" s="18"/>
      <c r="Y124" s="6" t="s">
        <v>34</v>
      </c>
      <c r="Z124" s="235" t="str">
        <f t="shared" si="56"/>
        <v>310AZ</v>
      </c>
      <c r="AA124" s="236" t="str">
        <f t="shared" si="57"/>
        <v xml:space="preserve">FEC093013-10 </v>
      </c>
      <c r="AB124" s="237" t="str">
        <f t="shared" si="58"/>
        <v xml:space="preserve">FE 0800X0690 3ZM 10 0710X070 PC  </v>
      </c>
      <c r="AC124" s="236" t="str">
        <f t="shared" si="59"/>
        <v xml:space="preserve">FXC093013-10 </v>
      </c>
      <c r="AD124" s="237" t="str">
        <f t="shared" si="60"/>
        <v xml:space="preserve">FX 0800X0690 3ZM 10 0710X070 PC  </v>
      </c>
      <c r="AE124" s="255" t="str">
        <f t="shared" si="61"/>
        <v>BNLT33</v>
      </c>
      <c r="AF124" s="256" t="str">
        <f t="shared" si="62"/>
        <v>TB330815</v>
      </c>
      <c r="AG124" s="257">
        <f t="shared" si="63"/>
        <v>27.441049999999997</v>
      </c>
      <c r="AH124" s="258">
        <f t="shared" si="64"/>
        <v>198</v>
      </c>
      <c r="AI124" s="259">
        <f t="shared" si="65"/>
        <v>5433.3278999999993</v>
      </c>
      <c r="AJ124" s="238" t="str">
        <f t="shared" si="66"/>
        <v>BCU3Z</v>
      </c>
      <c r="AK124" s="239" t="str">
        <f t="shared" si="67"/>
        <v>AT3Z0780</v>
      </c>
      <c r="AL124" s="240">
        <f t="shared" si="68"/>
        <v>81.242238805970146</v>
      </c>
      <c r="AM124" s="241">
        <f t="shared" si="69"/>
        <v>67</v>
      </c>
      <c r="AN124" s="242">
        <f>IF(M124="TR",VLOOKUP(Z124,[1]don!$B$2:$M$30,9,FALSE)*((Q124-20)*VLOOKUP(Z124,[1]don!$B$2:$M$30,6,FALSE))*(INT((R124-20-VLOOKUP(Z124,[1]don!$B$2:$M$30,5,FALSE))/N124)+2),VLOOKUP(Z124,[1]don!$B$2:$M$30,9,FALSE)*R124*(INT((Q124-20)/3)+1))</f>
        <v>5443.23</v>
      </c>
      <c r="AO124" s="243" t="str">
        <f t="shared" si="70"/>
        <v>CL3P0710C070</v>
      </c>
      <c r="AP124" s="244">
        <f t="shared" si="71"/>
        <v>505.89000000000004</v>
      </c>
      <c r="AQ124" s="245" t="str">
        <f t="shared" si="72"/>
        <v>CL3P0710C070</v>
      </c>
      <c r="AR124" s="244">
        <f t="shared" si="73"/>
        <v>505.89000000000004</v>
      </c>
      <c r="AS124" s="244" t="str">
        <f t="shared" si="74"/>
        <v>BNLC06</v>
      </c>
      <c r="AT124" s="246">
        <f t="shared" si="75"/>
        <v>1011.7800000000001</v>
      </c>
      <c r="AU124" s="247" t="str">
        <f t="shared" si="76"/>
        <v>3Z</v>
      </c>
      <c r="AV124" s="248" t="s">
        <v>1346</v>
      </c>
      <c r="AW124" s="249" t="str">
        <f t="shared" si="77"/>
        <v>FJ3Z0800</v>
      </c>
      <c r="AX124" s="247">
        <f t="shared" si="78"/>
        <v>299.2</v>
      </c>
      <c r="AY124" s="249">
        <f t="shared" si="79"/>
        <v>598.4</v>
      </c>
      <c r="AZ124" s="249" t="str">
        <f t="shared" si="80"/>
        <v>PJ3Z0800</v>
      </c>
      <c r="BA124" s="247">
        <f t="shared" si="81"/>
        <v>299.2</v>
      </c>
      <c r="BB124" s="247"/>
      <c r="BC124" s="250">
        <f t="shared" si="82"/>
        <v>598.4</v>
      </c>
    </row>
    <row r="125" spans="1:55" ht="18" customHeight="1" x14ac:dyDescent="0.3">
      <c r="A125" s="1" t="str">
        <f t="shared" si="83"/>
        <v>\\B-tech3\soneras\RAD\RAD 2024\C082</v>
      </c>
      <c r="B125" s="19" t="s">
        <v>755</v>
      </c>
      <c r="C125" s="158" t="s">
        <v>840</v>
      </c>
      <c r="D125" s="24" t="s">
        <v>678</v>
      </c>
      <c r="E125" s="23" t="str">
        <f t="shared" si="55"/>
        <v>C082</v>
      </c>
      <c r="F125" s="14">
        <v>45318</v>
      </c>
      <c r="G125" s="19">
        <v>2</v>
      </c>
      <c r="H125" s="15" t="s">
        <v>35</v>
      </c>
      <c r="I125" s="16" t="s">
        <v>483</v>
      </c>
      <c r="K125" s="16" t="s">
        <v>783</v>
      </c>
      <c r="L125" s="162"/>
      <c r="M125" s="146" t="s">
        <v>41</v>
      </c>
      <c r="N125" s="6">
        <v>10</v>
      </c>
      <c r="O125" s="6">
        <v>3</v>
      </c>
      <c r="P125" s="13"/>
      <c r="Q125" s="16">
        <v>800</v>
      </c>
      <c r="R125" s="16">
        <v>660</v>
      </c>
      <c r="S125" s="16">
        <v>680</v>
      </c>
      <c r="T125" s="16">
        <v>85</v>
      </c>
      <c r="U125" s="16">
        <v>680</v>
      </c>
      <c r="V125" s="16">
        <v>85</v>
      </c>
      <c r="W125" s="5" t="s">
        <v>33</v>
      </c>
      <c r="X125" s="18"/>
      <c r="Y125" s="6" t="s">
        <v>34</v>
      </c>
      <c r="Z125" s="235" t="str">
        <f t="shared" si="56"/>
        <v>310AZ</v>
      </c>
      <c r="AA125" s="236" t="str">
        <f t="shared" si="57"/>
        <v xml:space="preserve">FEC082013-10 </v>
      </c>
      <c r="AB125" s="237" t="str">
        <f t="shared" si="58"/>
        <v>FE 0800X0660 3ZM 10 0680X085 PC  IVECO</v>
      </c>
      <c r="AC125" s="236" t="str">
        <f t="shared" si="59"/>
        <v xml:space="preserve">FXC082013-10 </v>
      </c>
      <c r="AD125" s="237" t="str">
        <f t="shared" si="60"/>
        <v>FX 0800X0660 3ZM 10 0680X085 PC  IVECO</v>
      </c>
      <c r="AE125" s="255" t="str">
        <f t="shared" si="61"/>
        <v>BNLT33</v>
      </c>
      <c r="AF125" s="256" t="str">
        <f t="shared" si="62"/>
        <v>TB330815</v>
      </c>
      <c r="AG125" s="257">
        <f t="shared" si="63"/>
        <v>27.441049999999997</v>
      </c>
      <c r="AH125" s="258">
        <f t="shared" si="64"/>
        <v>189</v>
      </c>
      <c r="AI125" s="259">
        <f t="shared" si="65"/>
        <v>5186.3584499999997</v>
      </c>
      <c r="AJ125" s="238" t="str">
        <f t="shared" si="66"/>
        <v>BCU3Z</v>
      </c>
      <c r="AK125" s="239" t="str">
        <f t="shared" si="67"/>
        <v>AT3Z0780</v>
      </c>
      <c r="AL125" s="240">
        <f t="shared" si="68"/>
        <v>81.298242187499994</v>
      </c>
      <c r="AM125" s="241">
        <f t="shared" si="69"/>
        <v>64</v>
      </c>
      <c r="AN125" s="242">
        <f>IF(M125="TR",VLOOKUP(Z125,[1]don!$B$2:$M$30,9,FALSE)*((Q125-20)*VLOOKUP(Z125,[1]don!$B$2:$M$30,6,FALSE))*(INT((R125-20-VLOOKUP(Z125,[1]don!$B$2:$M$30,5,FALSE))/N125)+2),VLOOKUP(Z125,[1]don!$B$2:$M$30,9,FALSE)*R125*(INT((Q125-20)/3)+1))</f>
        <v>5203.0874999999996</v>
      </c>
      <c r="AO125" s="243" t="str">
        <f t="shared" si="70"/>
        <v>CL3P0680C085</v>
      </c>
      <c r="AP125" s="244">
        <f t="shared" si="71"/>
        <v>565.95000000000005</v>
      </c>
      <c r="AQ125" s="245" t="str">
        <f t="shared" si="72"/>
        <v>CL3P0680C085</v>
      </c>
      <c r="AR125" s="244">
        <f t="shared" si="73"/>
        <v>565.95000000000005</v>
      </c>
      <c r="AS125" s="244" t="str">
        <f t="shared" si="74"/>
        <v>BNLC06</v>
      </c>
      <c r="AT125" s="246">
        <f t="shared" si="75"/>
        <v>1131.9000000000001</v>
      </c>
      <c r="AU125" s="247" t="str">
        <f t="shared" si="76"/>
        <v>3Z</v>
      </c>
      <c r="AV125" s="248" t="s">
        <v>1346</v>
      </c>
      <c r="AW125" s="249" t="str">
        <f t="shared" si="77"/>
        <v>FJ3Z0800</v>
      </c>
      <c r="AX125" s="247">
        <f t="shared" si="78"/>
        <v>299.2</v>
      </c>
      <c r="AY125" s="249">
        <f t="shared" si="79"/>
        <v>598.4</v>
      </c>
      <c r="AZ125" s="249" t="str">
        <f t="shared" si="80"/>
        <v>PJ3Z0800</v>
      </c>
      <c r="BA125" s="247">
        <f t="shared" si="81"/>
        <v>299.2</v>
      </c>
      <c r="BB125" s="247"/>
      <c r="BC125" s="250">
        <f t="shared" si="82"/>
        <v>598.4</v>
      </c>
    </row>
    <row r="126" spans="1:55" ht="18" customHeight="1" x14ac:dyDescent="0.3">
      <c r="A126" s="1" t="str">
        <f t="shared" si="83"/>
        <v>\\B-tech3\soneras\RAD\RAD 2024\C084</v>
      </c>
      <c r="B126" s="19" t="s">
        <v>758</v>
      </c>
      <c r="C126" s="158" t="s">
        <v>884</v>
      </c>
      <c r="D126" s="24" t="s">
        <v>679</v>
      </c>
      <c r="E126" s="23" t="str">
        <f t="shared" si="55"/>
        <v>C084</v>
      </c>
      <c r="F126" s="14">
        <v>45318</v>
      </c>
      <c r="G126" s="19">
        <v>2</v>
      </c>
      <c r="H126" s="15" t="s">
        <v>35</v>
      </c>
      <c r="I126" s="16" t="s">
        <v>483</v>
      </c>
      <c r="L126" s="162"/>
      <c r="M126" s="146" t="s">
        <v>41</v>
      </c>
      <c r="N126" s="6">
        <v>10</v>
      </c>
      <c r="O126" s="6">
        <v>3</v>
      </c>
      <c r="P126" s="13"/>
      <c r="Q126" s="16">
        <v>720</v>
      </c>
      <c r="R126" s="16">
        <v>710</v>
      </c>
      <c r="S126" s="16">
        <v>710</v>
      </c>
      <c r="T126" s="16">
        <v>85</v>
      </c>
      <c r="U126" s="16">
        <v>710</v>
      </c>
      <c r="V126" s="16">
        <v>85</v>
      </c>
      <c r="W126" s="5" t="s">
        <v>33</v>
      </c>
      <c r="X126" s="18"/>
      <c r="Y126" s="6" t="s">
        <v>34</v>
      </c>
      <c r="Z126" s="235" t="str">
        <f t="shared" si="56"/>
        <v>310AZ</v>
      </c>
      <c r="AA126" s="236" t="str">
        <f t="shared" si="57"/>
        <v xml:space="preserve">FEC084013-10 </v>
      </c>
      <c r="AB126" s="237" t="str">
        <f t="shared" si="58"/>
        <v xml:space="preserve">FE 0720X0710 3ZM 10 0710X085 PC  </v>
      </c>
      <c r="AC126" s="236" t="str">
        <f t="shared" si="59"/>
        <v xml:space="preserve">FXC084013-10 </v>
      </c>
      <c r="AD126" s="237" t="str">
        <f t="shared" si="60"/>
        <v xml:space="preserve">FX 0720X0710 3ZM 10 0710X085 PC  </v>
      </c>
      <c r="AE126" s="255" t="str">
        <f t="shared" si="61"/>
        <v>BNLT33</v>
      </c>
      <c r="AF126" s="256" t="str">
        <f t="shared" si="62"/>
        <v>TB330735</v>
      </c>
      <c r="AG126" s="257">
        <f t="shared" si="63"/>
        <v>24.747450000000001</v>
      </c>
      <c r="AH126" s="258">
        <f t="shared" si="64"/>
        <v>204</v>
      </c>
      <c r="AI126" s="259">
        <f t="shared" si="65"/>
        <v>5048.4798000000001</v>
      </c>
      <c r="AJ126" s="238" t="str">
        <f t="shared" si="66"/>
        <v>BCU3Z</v>
      </c>
      <c r="AK126" s="239" t="str">
        <f t="shared" si="67"/>
        <v>AT3Z0700</v>
      </c>
      <c r="AL126" s="240">
        <f t="shared" si="68"/>
        <v>72.878623188405783</v>
      </c>
      <c r="AM126" s="241">
        <f t="shared" si="69"/>
        <v>69</v>
      </c>
      <c r="AN126" s="242">
        <f>IF(M126="TR",VLOOKUP(Z126,[1]don!$B$2:$M$30,9,FALSE)*((Q126-20)*VLOOKUP(Z126,[1]don!$B$2:$M$30,6,FALSE))*(INT((R126-20-VLOOKUP(Z126,[1]don!$B$2:$M$30,5,FALSE))/N126)+2),VLOOKUP(Z126,[1]don!$B$2:$M$30,9,FALSE)*R126*(INT((Q126-20)/3)+1))</f>
        <v>5028.6249999999991</v>
      </c>
      <c r="AO126" s="243" t="str">
        <f t="shared" si="70"/>
        <v>CL3P0710C085</v>
      </c>
      <c r="AP126" s="244">
        <f t="shared" si="71"/>
        <v>590.20500000000004</v>
      </c>
      <c r="AQ126" s="245" t="str">
        <f t="shared" si="72"/>
        <v>CL3P0710C085</v>
      </c>
      <c r="AR126" s="244">
        <f t="shared" si="73"/>
        <v>590.20500000000004</v>
      </c>
      <c r="AS126" s="244" t="str">
        <f t="shared" si="74"/>
        <v>BNLC06</v>
      </c>
      <c r="AT126" s="246">
        <f t="shared" si="75"/>
        <v>1180.4100000000001</v>
      </c>
      <c r="AU126" s="247" t="str">
        <f t="shared" si="76"/>
        <v>3Z</v>
      </c>
      <c r="AV126" s="248" t="s">
        <v>1346</v>
      </c>
      <c r="AW126" s="249" t="str">
        <f t="shared" si="77"/>
        <v>FJ3Z0720</v>
      </c>
      <c r="AX126" s="247">
        <f t="shared" si="78"/>
        <v>269.27999999999997</v>
      </c>
      <c r="AY126" s="249">
        <f t="shared" si="79"/>
        <v>538.55999999999995</v>
      </c>
      <c r="AZ126" s="249" t="str">
        <f t="shared" si="80"/>
        <v>PJ3Z0720</v>
      </c>
      <c r="BA126" s="247">
        <f t="shared" si="81"/>
        <v>269.27999999999997</v>
      </c>
      <c r="BB126" s="247"/>
      <c r="BC126" s="250">
        <f t="shared" si="82"/>
        <v>538.55999999999995</v>
      </c>
    </row>
    <row r="127" spans="1:55" ht="18" customHeight="1" x14ac:dyDescent="0.3">
      <c r="A127" s="1" t="str">
        <f t="shared" si="83"/>
        <v>\\B-tech3\soneras\RAD\RAD 2024\C094</v>
      </c>
      <c r="B127" s="19" t="s">
        <v>768</v>
      </c>
      <c r="C127" s="158" t="s">
        <v>885</v>
      </c>
      <c r="D127" s="24" t="s">
        <v>680</v>
      </c>
      <c r="E127" s="23" t="str">
        <f t="shared" si="55"/>
        <v>C094</v>
      </c>
      <c r="F127" s="14">
        <v>45318</v>
      </c>
      <c r="G127" s="19">
        <v>2</v>
      </c>
      <c r="H127" s="15" t="s">
        <v>35</v>
      </c>
      <c r="I127" s="16" t="s">
        <v>483</v>
      </c>
      <c r="L127" s="162"/>
      <c r="M127" s="146" t="s">
        <v>41</v>
      </c>
      <c r="N127" s="6">
        <v>10</v>
      </c>
      <c r="O127" s="6">
        <v>3</v>
      </c>
      <c r="P127" s="13"/>
      <c r="Q127" s="16">
        <v>580</v>
      </c>
      <c r="R127" s="16">
        <v>480</v>
      </c>
      <c r="S127" s="16">
        <v>500</v>
      </c>
      <c r="T127" s="16">
        <v>70</v>
      </c>
      <c r="U127" s="16">
        <v>500</v>
      </c>
      <c r="V127" s="16">
        <v>70</v>
      </c>
      <c r="W127" s="5" t="s">
        <v>33</v>
      </c>
      <c r="X127" s="18"/>
      <c r="Y127" s="6" t="s">
        <v>34</v>
      </c>
      <c r="Z127" s="235" t="str">
        <f t="shared" si="56"/>
        <v>310AZ</v>
      </c>
      <c r="AA127" s="236" t="str">
        <f t="shared" si="57"/>
        <v xml:space="preserve">FEC094013-10 </v>
      </c>
      <c r="AB127" s="237" t="str">
        <f t="shared" si="58"/>
        <v xml:space="preserve">FE 0580X0480 3ZM 10 0500X070 PC  </v>
      </c>
      <c r="AC127" s="236" t="str">
        <f t="shared" si="59"/>
        <v xml:space="preserve">FXC094013-10 </v>
      </c>
      <c r="AD127" s="237" t="str">
        <f t="shared" si="60"/>
        <v xml:space="preserve">FX 0580X0480 3ZM 10 0500X070 PC  </v>
      </c>
      <c r="AE127" s="255" t="str">
        <f t="shared" si="61"/>
        <v>BNLT33</v>
      </c>
      <c r="AF127" s="256" t="str">
        <f t="shared" si="62"/>
        <v>TB330595</v>
      </c>
      <c r="AG127" s="257">
        <f t="shared" si="63"/>
        <v>20.033649999999998</v>
      </c>
      <c r="AH127" s="258">
        <f t="shared" si="64"/>
        <v>135</v>
      </c>
      <c r="AI127" s="259">
        <f t="shared" si="65"/>
        <v>2704.5427499999996</v>
      </c>
      <c r="AJ127" s="238" t="str">
        <f t="shared" si="66"/>
        <v>BCU3Z</v>
      </c>
      <c r="AK127" s="239" t="str">
        <f t="shared" si="67"/>
        <v>AT3Z0560</v>
      </c>
      <c r="AL127" s="240">
        <f t="shared" si="68"/>
        <v>58.719347826086953</v>
      </c>
      <c r="AM127" s="241">
        <f t="shared" si="69"/>
        <v>46</v>
      </c>
      <c r="AN127" s="242">
        <f>IF(M127="TR",VLOOKUP(Z127,[1]don!$B$2:$M$30,9,FALSE)*((Q127-20)*VLOOKUP(Z127,[1]don!$B$2:$M$30,6,FALSE))*(INT((R127-20-VLOOKUP(Z127,[1]don!$B$2:$M$30,5,FALSE))/N127)+2),VLOOKUP(Z127,[1]don!$B$2:$M$30,9,FALSE)*R127*(INT((Q127-20)/3)+1))</f>
        <v>2701.0899999999997</v>
      </c>
      <c r="AO127" s="243" t="str">
        <f t="shared" si="70"/>
        <v>CL3P0500C070</v>
      </c>
      <c r="AP127" s="244">
        <f t="shared" si="71"/>
        <v>360.36</v>
      </c>
      <c r="AQ127" s="245" t="str">
        <f t="shared" si="72"/>
        <v>CL3P0500C070</v>
      </c>
      <c r="AR127" s="244">
        <f t="shared" si="73"/>
        <v>360.36</v>
      </c>
      <c r="AS127" s="244" t="str">
        <f t="shared" si="74"/>
        <v>BNLC06</v>
      </c>
      <c r="AT127" s="246">
        <f t="shared" si="75"/>
        <v>720.72</v>
      </c>
      <c r="AU127" s="247" t="str">
        <f t="shared" si="76"/>
        <v>3Z</v>
      </c>
      <c r="AV127" s="248" t="s">
        <v>1346</v>
      </c>
      <c r="AW127" s="249" t="str">
        <f t="shared" si="77"/>
        <v>FJ3Z0580</v>
      </c>
      <c r="AX127" s="247">
        <f t="shared" si="78"/>
        <v>216.92</v>
      </c>
      <c r="AY127" s="249">
        <f t="shared" si="79"/>
        <v>433.84</v>
      </c>
      <c r="AZ127" s="249" t="str">
        <f t="shared" si="80"/>
        <v>PJ3Z0580</v>
      </c>
      <c r="BA127" s="247">
        <f t="shared" si="81"/>
        <v>216.92</v>
      </c>
      <c r="BB127" s="247"/>
      <c r="BC127" s="250">
        <f t="shared" si="82"/>
        <v>433.84</v>
      </c>
    </row>
    <row r="128" spans="1:55" ht="18" customHeight="1" x14ac:dyDescent="0.3">
      <c r="A128" s="1" t="str">
        <f t="shared" si="83"/>
        <v>\\B-tech3\soneras\RAD\RAD 2024\C095</v>
      </c>
      <c r="B128" s="19" t="s">
        <v>769</v>
      </c>
      <c r="C128" s="158" t="s">
        <v>886</v>
      </c>
      <c r="D128" s="24" t="s">
        <v>681</v>
      </c>
      <c r="E128" s="23" t="str">
        <f t="shared" si="55"/>
        <v>C095</v>
      </c>
      <c r="F128" s="14">
        <v>45318</v>
      </c>
      <c r="G128" s="19">
        <v>2</v>
      </c>
      <c r="H128" s="15" t="s">
        <v>35</v>
      </c>
      <c r="I128" s="16" t="s">
        <v>483</v>
      </c>
      <c r="L128" s="162"/>
      <c r="M128" s="146" t="s">
        <v>41</v>
      </c>
      <c r="N128" s="6">
        <v>10</v>
      </c>
      <c r="O128" s="6">
        <v>3</v>
      </c>
      <c r="P128" s="13"/>
      <c r="Q128" s="16">
        <v>500</v>
      </c>
      <c r="R128" s="16">
        <v>650</v>
      </c>
      <c r="S128" s="16">
        <v>660</v>
      </c>
      <c r="T128" s="16">
        <v>60</v>
      </c>
      <c r="U128" s="16">
        <v>660</v>
      </c>
      <c r="V128" s="16">
        <v>60</v>
      </c>
      <c r="W128" s="5" t="s">
        <v>33</v>
      </c>
      <c r="X128" s="18"/>
      <c r="Y128" s="6" t="s">
        <v>34</v>
      </c>
      <c r="Z128" s="235" t="str">
        <f t="shared" si="56"/>
        <v>310AZ</v>
      </c>
      <c r="AA128" s="236" t="str">
        <f t="shared" si="57"/>
        <v xml:space="preserve">FEC095013-10 </v>
      </c>
      <c r="AB128" s="237" t="str">
        <f t="shared" si="58"/>
        <v xml:space="preserve">FE 0500X0650 3ZM 10 0660X060 PC  </v>
      </c>
      <c r="AC128" s="236" t="str">
        <f t="shared" si="59"/>
        <v xml:space="preserve">FXC095013-10 </v>
      </c>
      <c r="AD128" s="237" t="str">
        <f t="shared" si="60"/>
        <v xml:space="preserve">FX 0500X0650 3ZM 10 0660X060 PC  </v>
      </c>
      <c r="AE128" s="255" t="str">
        <f t="shared" si="61"/>
        <v>BNLT33</v>
      </c>
      <c r="AF128" s="256" t="str">
        <f t="shared" si="62"/>
        <v>TB330515</v>
      </c>
      <c r="AG128" s="257">
        <f t="shared" si="63"/>
        <v>17.340049999999998</v>
      </c>
      <c r="AH128" s="258">
        <f t="shared" si="64"/>
        <v>186</v>
      </c>
      <c r="AI128" s="259">
        <f t="shared" si="65"/>
        <v>3225.2492999999995</v>
      </c>
      <c r="AJ128" s="238" t="str">
        <f t="shared" si="66"/>
        <v>BCU3Z</v>
      </c>
      <c r="AK128" s="239" t="str">
        <f t="shared" si="67"/>
        <v>AT3Z0480</v>
      </c>
      <c r="AL128" s="240">
        <f t="shared" si="68"/>
        <v>50.041904761904753</v>
      </c>
      <c r="AM128" s="241">
        <f t="shared" si="69"/>
        <v>63</v>
      </c>
      <c r="AN128" s="242">
        <f>IF(M128="TR",VLOOKUP(Z128,[1]don!$B$2:$M$30,9,FALSE)*((Q128-20)*VLOOKUP(Z128,[1]don!$B$2:$M$30,6,FALSE))*(INT((R128-20-VLOOKUP(Z128,[1]don!$B$2:$M$30,5,FALSE))/N128)+2),VLOOKUP(Z128,[1]don!$B$2:$M$30,9,FALSE)*R128*(INT((Q128-20)/3)+1))</f>
        <v>3152.6399999999994</v>
      </c>
      <c r="AO128" s="243" t="str">
        <f t="shared" si="70"/>
        <v>CL3P0660C060</v>
      </c>
      <c r="AP128" s="244">
        <f t="shared" si="71"/>
        <v>418.88</v>
      </c>
      <c r="AQ128" s="245" t="str">
        <f t="shared" si="72"/>
        <v>CL3P0660C060</v>
      </c>
      <c r="AR128" s="244">
        <f t="shared" si="73"/>
        <v>418.88</v>
      </c>
      <c r="AS128" s="244" t="str">
        <f t="shared" si="74"/>
        <v>BNLC06</v>
      </c>
      <c r="AT128" s="246">
        <f t="shared" si="75"/>
        <v>837.76</v>
      </c>
      <c r="AU128" s="247" t="str">
        <f t="shared" si="76"/>
        <v>3Z</v>
      </c>
      <c r="AV128" s="248" t="s">
        <v>1346</v>
      </c>
      <c r="AW128" s="249" t="str">
        <f t="shared" si="77"/>
        <v>FJ3Z0500</v>
      </c>
      <c r="AX128" s="247">
        <f t="shared" si="78"/>
        <v>187</v>
      </c>
      <c r="AY128" s="249">
        <f t="shared" si="79"/>
        <v>374</v>
      </c>
      <c r="AZ128" s="249" t="str">
        <f t="shared" si="80"/>
        <v>PJ3Z0500</v>
      </c>
      <c r="BA128" s="247">
        <f t="shared" si="81"/>
        <v>187</v>
      </c>
      <c r="BB128" s="247"/>
      <c r="BC128" s="250">
        <f t="shared" si="82"/>
        <v>374</v>
      </c>
    </row>
    <row r="129" spans="1:55" ht="18" customHeight="1" x14ac:dyDescent="0.3">
      <c r="A129" s="1" t="str">
        <f t="shared" si="83"/>
        <v>\\B-tech3\soneras\RAD\RAD 2024\C096</v>
      </c>
      <c r="B129" s="19" t="s">
        <v>770</v>
      </c>
      <c r="C129" s="158" t="s">
        <v>887</v>
      </c>
      <c r="D129" s="24" t="s">
        <v>682</v>
      </c>
      <c r="E129" s="23" t="str">
        <f t="shared" si="55"/>
        <v>C096</v>
      </c>
      <c r="F129" s="14">
        <v>45318</v>
      </c>
      <c r="G129" s="19">
        <v>2</v>
      </c>
      <c r="H129" s="15" t="s">
        <v>35</v>
      </c>
      <c r="I129" s="16" t="s">
        <v>483</v>
      </c>
      <c r="K129" s="16" t="s">
        <v>784</v>
      </c>
      <c r="L129" s="162"/>
      <c r="M129" s="146" t="s">
        <v>41</v>
      </c>
      <c r="N129" s="6">
        <v>10</v>
      </c>
      <c r="O129" s="6">
        <v>3</v>
      </c>
      <c r="P129" s="13"/>
      <c r="Q129" s="16">
        <v>460</v>
      </c>
      <c r="R129" s="16">
        <v>430</v>
      </c>
      <c r="S129" s="16">
        <v>460</v>
      </c>
      <c r="T129" s="16">
        <v>70</v>
      </c>
      <c r="U129" s="16">
        <v>460</v>
      </c>
      <c r="V129" s="16">
        <v>70</v>
      </c>
      <c r="W129" s="5" t="s">
        <v>33</v>
      </c>
      <c r="X129" s="18"/>
      <c r="Y129" s="6" t="s">
        <v>34</v>
      </c>
      <c r="Z129" s="235" t="str">
        <f t="shared" si="56"/>
        <v>310AZ</v>
      </c>
      <c r="AA129" s="236" t="str">
        <f t="shared" si="57"/>
        <v xml:space="preserve">FEC096013-10 </v>
      </c>
      <c r="AB129" s="237" t="str">
        <f t="shared" si="58"/>
        <v>FE 0460X0430 3ZM 10 0460X070 PC  OM55</v>
      </c>
      <c r="AC129" s="236" t="str">
        <f t="shared" si="59"/>
        <v xml:space="preserve">FXC096013-10 </v>
      </c>
      <c r="AD129" s="237" t="str">
        <f t="shared" si="60"/>
        <v>FX 0460X0430 3ZM 10 0460X070 PC  OM55</v>
      </c>
      <c r="AE129" s="255" t="str">
        <f t="shared" si="61"/>
        <v>BNLT33</v>
      </c>
      <c r="AF129" s="256" t="str">
        <f t="shared" si="62"/>
        <v>TB330475</v>
      </c>
      <c r="AG129" s="257">
        <f t="shared" si="63"/>
        <v>15.99325</v>
      </c>
      <c r="AH129" s="258">
        <f t="shared" si="64"/>
        <v>120</v>
      </c>
      <c r="AI129" s="259">
        <f t="shared" si="65"/>
        <v>1919.19</v>
      </c>
      <c r="AJ129" s="238" t="str">
        <f t="shared" si="66"/>
        <v>BCU3Z</v>
      </c>
      <c r="AK129" s="239" t="str">
        <f t="shared" si="67"/>
        <v>AT3Z0440</v>
      </c>
      <c r="AL129" s="240">
        <f t="shared" si="68"/>
        <v>46.256341463414628</v>
      </c>
      <c r="AM129" s="241">
        <f t="shared" si="69"/>
        <v>41</v>
      </c>
      <c r="AN129" s="242">
        <f>IF(M129="TR",VLOOKUP(Z129,[1]don!$B$2:$M$30,9,FALSE)*((Q129-20)*VLOOKUP(Z129,[1]don!$B$2:$M$30,6,FALSE))*(INT((R129-20-VLOOKUP(Z129,[1]don!$B$2:$M$30,5,FALSE))/N129)+2),VLOOKUP(Z129,[1]don!$B$2:$M$30,9,FALSE)*R129*(INT((Q129-20)/3)+1))</f>
        <v>1896.5099999999998</v>
      </c>
      <c r="AO129" s="243" t="str">
        <f t="shared" si="70"/>
        <v>CL3P0460C070</v>
      </c>
      <c r="AP129" s="244">
        <f t="shared" si="71"/>
        <v>332.64</v>
      </c>
      <c r="AQ129" s="245" t="str">
        <f t="shared" si="72"/>
        <v>CL3P0460C070</v>
      </c>
      <c r="AR129" s="244">
        <f t="shared" si="73"/>
        <v>332.64</v>
      </c>
      <c r="AS129" s="244" t="str">
        <f t="shared" si="74"/>
        <v>BNLC06</v>
      </c>
      <c r="AT129" s="246">
        <f t="shared" si="75"/>
        <v>665.28</v>
      </c>
      <c r="AU129" s="247" t="str">
        <f t="shared" si="76"/>
        <v>3Z</v>
      </c>
      <c r="AV129" s="248" t="s">
        <v>1346</v>
      </c>
      <c r="AW129" s="249" t="str">
        <f t="shared" si="77"/>
        <v>FJ3Z0460</v>
      </c>
      <c r="AX129" s="247">
        <f t="shared" si="78"/>
        <v>172.04</v>
      </c>
      <c r="AY129" s="249">
        <f t="shared" si="79"/>
        <v>344.08</v>
      </c>
      <c r="AZ129" s="249" t="str">
        <f t="shared" si="80"/>
        <v>PJ3Z0460</v>
      </c>
      <c r="BA129" s="247">
        <f t="shared" si="81"/>
        <v>172.04</v>
      </c>
      <c r="BB129" s="247"/>
      <c r="BC129" s="250">
        <f t="shared" si="82"/>
        <v>344.08</v>
      </c>
    </row>
    <row r="130" spans="1:55" ht="18" customHeight="1" x14ac:dyDescent="0.3">
      <c r="A130" s="1" t="str">
        <f t="shared" si="83"/>
        <v>\\B-tech3\soneras\RAD\RAD 2024\C097</v>
      </c>
      <c r="B130" s="19" t="s">
        <v>771</v>
      </c>
      <c r="C130" s="158" t="s">
        <v>888</v>
      </c>
      <c r="D130" s="24" t="s">
        <v>683</v>
      </c>
      <c r="E130" s="23" t="str">
        <f t="shared" si="55"/>
        <v>C097</v>
      </c>
      <c r="F130" s="14">
        <v>45318</v>
      </c>
      <c r="G130" s="19">
        <v>2</v>
      </c>
      <c r="H130" s="15" t="s">
        <v>35</v>
      </c>
      <c r="I130" s="16" t="s">
        <v>483</v>
      </c>
      <c r="L130" s="162"/>
      <c r="M130" s="146" t="s">
        <v>41</v>
      </c>
      <c r="N130" s="6">
        <v>10</v>
      </c>
      <c r="O130" s="6">
        <v>3</v>
      </c>
      <c r="P130" s="13"/>
      <c r="Q130" s="16">
        <v>430</v>
      </c>
      <c r="R130" s="16">
        <v>460</v>
      </c>
      <c r="S130" s="16">
        <v>460</v>
      </c>
      <c r="T130" s="16">
        <v>80</v>
      </c>
      <c r="U130" s="16">
        <v>460</v>
      </c>
      <c r="V130" s="16">
        <v>80</v>
      </c>
      <c r="W130" s="5" t="s">
        <v>33</v>
      </c>
      <c r="X130" s="18"/>
      <c r="Y130" s="6" t="s">
        <v>34</v>
      </c>
      <c r="Z130" s="235" t="str">
        <f t="shared" si="56"/>
        <v>310AZ</v>
      </c>
      <c r="AA130" s="236" t="str">
        <f t="shared" si="57"/>
        <v xml:space="preserve">FEC097013-10 </v>
      </c>
      <c r="AB130" s="237" t="str">
        <f t="shared" si="58"/>
        <v xml:space="preserve">FE 0430X0460 3ZM 10 0460X080 PC  </v>
      </c>
      <c r="AC130" s="236" t="str">
        <f t="shared" si="59"/>
        <v xml:space="preserve">FXC097013-10 </v>
      </c>
      <c r="AD130" s="237" t="str">
        <f t="shared" si="60"/>
        <v xml:space="preserve">FX 0430X0460 3ZM 10 0460X080 PC  </v>
      </c>
      <c r="AE130" s="255" t="str">
        <f t="shared" si="61"/>
        <v>BNLT33</v>
      </c>
      <c r="AF130" s="256" t="str">
        <f t="shared" si="62"/>
        <v>TB330445</v>
      </c>
      <c r="AG130" s="257">
        <f t="shared" si="63"/>
        <v>14.98315</v>
      </c>
      <c r="AH130" s="258">
        <f t="shared" si="64"/>
        <v>129</v>
      </c>
      <c r="AI130" s="259">
        <f t="shared" si="65"/>
        <v>1932.82635</v>
      </c>
      <c r="AJ130" s="238" t="str">
        <f t="shared" si="66"/>
        <v>BCU3Z</v>
      </c>
      <c r="AK130" s="239" t="str">
        <f t="shared" si="67"/>
        <v>AT3Z0410</v>
      </c>
      <c r="AL130" s="240">
        <f t="shared" si="68"/>
        <v>43.032528409090908</v>
      </c>
      <c r="AM130" s="241">
        <f t="shared" si="69"/>
        <v>44</v>
      </c>
      <c r="AN130" s="242">
        <f>IF(M130="TR",VLOOKUP(Z130,[1]don!$B$2:$M$30,9,FALSE)*((Q130-20)*VLOOKUP(Z130,[1]don!$B$2:$M$30,6,FALSE))*(INT((R130-20-VLOOKUP(Z130,[1]don!$B$2:$M$30,5,FALSE))/N130)+2),VLOOKUP(Z130,[1]don!$B$2:$M$30,9,FALSE)*R130*(INT((Q130-20)/3)+1))</f>
        <v>1893.4312499999999</v>
      </c>
      <c r="AO130" s="243" t="str">
        <f t="shared" si="70"/>
        <v>CL3P0460C080</v>
      </c>
      <c r="AP130" s="244">
        <f t="shared" si="71"/>
        <v>369.6</v>
      </c>
      <c r="AQ130" s="245" t="str">
        <f t="shared" si="72"/>
        <v>CL3P0460C080</v>
      </c>
      <c r="AR130" s="244">
        <f t="shared" si="73"/>
        <v>369.6</v>
      </c>
      <c r="AS130" s="244" t="str">
        <f t="shared" si="74"/>
        <v>BNLC06</v>
      </c>
      <c r="AT130" s="246">
        <f t="shared" si="75"/>
        <v>739.2</v>
      </c>
      <c r="AU130" s="247" t="str">
        <f t="shared" si="76"/>
        <v>3Z</v>
      </c>
      <c r="AV130" s="248" t="s">
        <v>1346</v>
      </c>
      <c r="AW130" s="249" t="str">
        <f t="shared" si="77"/>
        <v>FJ3Z0430</v>
      </c>
      <c r="AX130" s="247">
        <f t="shared" si="78"/>
        <v>160.82</v>
      </c>
      <c r="AY130" s="249">
        <f t="shared" si="79"/>
        <v>321.64</v>
      </c>
      <c r="AZ130" s="249" t="str">
        <f t="shared" si="80"/>
        <v>PJ3Z0430</v>
      </c>
      <c r="BA130" s="247">
        <f t="shared" si="81"/>
        <v>160.82</v>
      </c>
      <c r="BB130" s="247"/>
      <c r="BC130" s="250">
        <f t="shared" si="82"/>
        <v>321.64</v>
      </c>
    </row>
    <row r="131" spans="1:55" ht="18" customHeight="1" x14ac:dyDescent="0.3">
      <c r="A131" s="1" t="str">
        <f t="shared" si="83"/>
        <v>\\B-tech3\soneras\RAD\RAD 2024\C098</v>
      </c>
      <c r="B131" s="19" t="s">
        <v>772</v>
      </c>
      <c r="C131" s="158" t="s">
        <v>889</v>
      </c>
      <c r="D131" s="24" t="s">
        <v>684</v>
      </c>
      <c r="E131" s="23" t="str">
        <f t="shared" si="55"/>
        <v>C098</v>
      </c>
      <c r="F131" s="14">
        <v>45318</v>
      </c>
      <c r="G131" s="19">
        <v>5</v>
      </c>
      <c r="H131" s="15" t="s">
        <v>35</v>
      </c>
      <c r="I131" s="16" t="s">
        <v>483</v>
      </c>
      <c r="L131" s="162"/>
      <c r="M131" s="146" t="s">
        <v>41</v>
      </c>
      <c r="N131" s="6">
        <v>10</v>
      </c>
      <c r="O131" s="6">
        <v>3</v>
      </c>
      <c r="P131" s="13"/>
      <c r="Q131" s="16">
        <v>425</v>
      </c>
      <c r="R131" s="16">
        <v>480</v>
      </c>
      <c r="W131" s="5" t="s">
        <v>33</v>
      </c>
      <c r="X131" s="18"/>
      <c r="Y131" s="6" t="s">
        <v>34</v>
      </c>
      <c r="Z131" s="235" t="str">
        <f t="shared" si="56"/>
        <v>310AZ</v>
      </c>
      <c r="AA131" s="236" t="str">
        <f t="shared" si="57"/>
        <v xml:space="preserve">FEC098013-10 </v>
      </c>
      <c r="AB131" s="237" t="str">
        <f t="shared" si="58"/>
        <v xml:space="preserve">FE 0425X0480 3ZM 10 0X0 PC  </v>
      </c>
      <c r="AC131" s="236" t="str">
        <f t="shared" si="59"/>
        <v xml:space="preserve">FXC098013-10 </v>
      </c>
      <c r="AD131" s="237" t="str">
        <f t="shared" si="60"/>
        <v xml:space="preserve">FX 0425X0480 3ZM 10 0X0 PC  </v>
      </c>
      <c r="AE131" s="255" t="str">
        <f t="shared" si="61"/>
        <v>BNLT33</v>
      </c>
      <c r="AF131" s="256" t="str">
        <f t="shared" si="62"/>
        <v>TB330440</v>
      </c>
      <c r="AG131" s="257">
        <f t="shared" si="63"/>
        <v>14.8148</v>
      </c>
      <c r="AH131" s="258">
        <f t="shared" si="64"/>
        <v>135</v>
      </c>
      <c r="AI131" s="259">
        <f t="shared" si="65"/>
        <v>1999.998</v>
      </c>
      <c r="AJ131" s="238" t="str">
        <f t="shared" si="66"/>
        <v>BCU3Z</v>
      </c>
      <c r="AK131" s="239" t="str">
        <f t="shared" si="67"/>
        <v>AT3Z0405</v>
      </c>
      <c r="AL131" s="240">
        <f t="shared" si="68"/>
        <v>42.466671195652168</v>
      </c>
      <c r="AM131" s="241">
        <f t="shared" si="69"/>
        <v>46</v>
      </c>
      <c r="AN131" s="242">
        <f>IF(M131="TR",VLOOKUP(Z131,[1]don!$B$2:$M$30,9,FALSE)*((Q131-20)*VLOOKUP(Z131,[1]don!$B$2:$M$30,6,FALSE))*(INT((R131-20-VLOOKUP(Z131,[1]don!$B$2:$M$30,5,FALSE))/N131)+2),VLOOKUP(Z131,[1]don!$B$2:$M$30,9,FALSE)*R131*(INT((Q131-20)/3)+1))</f>
        <v>1953.4668749999996</v>
      </c>
      <c r="AO131" s="243" t="str">
        <f t="shared" si="70"/>
        <v>CL3P0C0</v>
      </c>
      <c r="AP131" s="244">
        <f t="shared" si="71"/>
        <v>3.08</v>
      </c>
      <c r="AQ131" s="245" t="str">
        <f t="shared" si="72"/>
        <v>CL3P0C0</v>
      </c>
      <c r="AR131" s="244">
        <f t="shared" si="73"/>
        <v>3.08</v>
      </c>
      <c r="AS131" s="244" t="str">
        <f t="shared" si="74"/>
        <v>BNLC06</v>
      </c>
      <c r="AT131" s="246">
        <f t="shared" si="75"/>
        <v>6.16</v>
      </c>
      <c r="AU131" s="247" t="str">
        <f t="shared" si="76"/>
        <v>3Z</v>
      </c>
      <c r="AV131" s="248" t="s">
        <v>1346</v>
      </c>
      <c r="AW131" s="249" t="str">
        <f t="shared" si="77"/>
        <v>FJ3Z0425</v>
      </c>
      <c r="AX131" s="247">
        <f t="shared" si="78"/>
        <v>158.94999999999999</v>
      </c>
      <c r="AY131" s="249">
        <f t="shared" si="79"/>
        <v>317.89999999999998</v>
      </c>
      <c r="AZ131" s="249" t="str">
        <f t="shared" si="80"/>
        <v>PJ3Z0425</v>
      </c>
      <c r="BA131" s="247">
        <f t="shared" si="81"/>
        <v>158.94999999999999</v>
      </c>
      <c r="BB131" s="247"/>
      <c r="BC131" s="250">
        <f t="shared" si="82"/>
        <v>317.89999999999998</v>
      </c>
    </row>
    <row r="132" spans="1:55" ht="18" customHeight="1" x14ac:dyDescent="0.3">
      <c r="A132" s="1" t="str">
        <f t="shared" si="83"/>
        <v>\\B-tech3\soneras\RAD\RAD 2024\C099</v>
      </c>
      <c r="B132" s="19" t="s">
        <v>773</v>
      </c>
      <c r="C132" s="158" t="s">
        <v>890</v>
      </c>
      <c r="D132" s="24" t="s">
        <v>685</v>
      </c>
      <c r="E132" s="23" t="str">
        <f t="shared" si="55"/>
        <v>C099</v>
      </c>
      <c r="F132" s="14">
        <v>45318</v>
      </c>
      <c r="G132" s="19">
        <v>2</v>
      </c>
      <c r="H132" s="15" t="s">
        <v>35</v>
      </c>
      <c r="I132" s="16" t="s">
        <v>483</v>
      </c>
      <c r="L132" s="162"/>
      <c r="M132" s="146" t="s">
        <v>41</v>
      </c>
      <c r="N132" s="6">
        <v>10</v>
      </c>
      <c r="O132" s="6">
        <v>2</v>
      </c>
      <c r="P132" s="13"/>
      <c r="Q132" s="16">
        <v>525</v>
      </c>
      <c r="R132" s="16">
        <v>660</v>
      </c>
      <c r="S132" s="16">
        <v>680</v>
      </c>
      <c r="T132" s="16">
        <v>45</v>
      </c>
      <c r="U132" s="16">
        <v>680</v>
      </c>
      <c r="V132" s="16">
        <v>45</v>
      </c>
      <c r="W132" s="5" t="s">
        <v>33</v>
      </c>
      <c r="X132" s="18"/>
      <c r="Y132" s="6" t="s">
        <v>34</v>
      </c>
      <c r="Z132" s="235" t="str">
        <f t="shared" si="56"/>
        <v>210AZ</v>
      </c>
      <c r="AA132" s="236" t="str">
        <f t="shared" si="57"/>
        <v xml:space="preserve">FEC099012-10 </v>
      </c>
      <c r="AB132" s="237" t="str">
        <f t="shared" si="58"/>
        <v xml:space="preserve">FE 0525X0660 2ZM 10 0680X045 PC  </v>
      </c>
      <c r="AC132" s="236" t="str">
        <f t="shared" si="59"/>
        <v xml:space="preserve">FXC099012-10 </v>
      </c>
      <c r="AD132" s="237" t="str">
        <f t="shared" si="60"/>
        <v xml:space="preserve">FX 0525X0660 2ZM 10 0680X045 PC  </v>
      </c>
      <c r="AE132" s="255" t="str">
        <f t="shared" si="61"/>
        <v>BNLT33</v>
      </c>
      <c r="AF132" s="256" t="str">
        <f t="shared" si="62"/>
        <v>TB330540</v>
      </c>
      <c r="AG132" s="257">
        <f t="shared" si="63"/>
        <v>18.181799999999999</v>
      </c>
      <c r="AH132" s="258">
        <f t="shared" si="64"/>
        <v>126</v>
      </c>
      <c r="AI132" s="259">
        <f t="shared" si="65"/>
        <v>2290.9067999999997</v>
      </c>
      <c r="AJ132" s="238" t="str">
        <f t="shared" si="66"/>
        <v>BCU2Z</v>
      </c>
      <c r="AK132" s="239" t="str">
        <f t="shared" si="67"/>
        <v>AT2Z0505</v>
      </c>
      <c r="AL132" s="240">
        <f t="shared" si="68"/>
        <v>34.738082031249995</v>
      </c>
      <c r="AM132" s="241">
        <f t="shared" si="69"/>
        <v>64</v>
      </c>
      <c r="AN132" s="242">
        <f>IF(M132="TR",VLOOKUP(Z132,[1]don!$B$2:$M$30,9,FALSE)*((Q132-20)*VLOOKUP(Z132,[1]don!$B$2:$M$30,6,FALSE))*(INT((R132-20-VLOOKUP(Z132,[1]don!$B$2:$M$30,5,FALSE))/N132)+2),VLOOKUP(Z132,[1]don!$B$2:$M$30,9,FALSE)*R132*(INT((Q132-20)/3)+1))</f>
        <v>2223.2372499999997</v>
      </c>
      <c r="AO132" s="243" t="str">
        <f t="shared" si="70"/>
        <v>CL2P0680C045</v>
      </c>
      <c r="AP132" s="244">
        <f t="shared" si="71"/>
        <v>350.35</v>
      </c>
      <c r="AQ132" s="245" t="str">
        <f t="shared" si="72"/>
        <v>CL2P0680C045</v>
      </c>
      <c r="AR132" s="244">
        <f t="shared" si="73"/>
        <v>350.35</v>
      </c>
      <c r="AS132" s="244" t="str">
        <f t="shared" si="74"/>
        <v>BNLC06</v>
      </c>
      <c r="AT132" s="246">
        <f t="shared" si="75"/>
        <v>700.7</v>
      </c>
      <c r="AU132" s="247" t="str">
        <f t="shared" si="76"/>
        <v>2Z</v>
      </c>
      <c r="AV132" s="248" t="s">
        <v>1346</v>
      </c>
      <c r="AW132" s="249" t="str">
        <f t="shared" si="77"/>
        <v>FJ2Z0525</v>
      </c>
      <c r="AX132" s="247">
        <f t="shared" si="78"/>
        <v>144.9</v>
      </c>
      <c r="AY132" s="249">
        <f t="shared" si="79"/>
        <v>289.8</v>
      </c>
      <c r="AZ132" s="249" t="str">
        <f t="shared" si="80"/>
        <v>PJ2Z0525</v>
      </c>
      <c r="BA132" s="247">
        <f t="shared" si="81"/>
        <v>144.9</v>
      </c>
      <c r="BB132" s="247"/>
      <c r="BC132" s="250">
        <f t="shared" si="82"/>
        <v>289.8</v>
      </c>
    </row>
    <row r="133" spans="1:55" ht="18" customHeight="1" x14ac:dyDescent="0.3">
      <c r="A133" s="1" t="str">
        <f t="shared" si="83"/>
        <v>\\B-tech3\soneras\RAD\RAD 2024\C100</v>
      </c>
      <c r="B133" s="19" t="s">
        <v>774</v>
      </c>
      <c r="C133" s="158" t="s">
        <v>842</v>
      </c>
      <c r="D133" s="24" t="s">
        <v>686</v>
      </c>
      <c r="E133" s="23" t="str">
        <f t="shared" si="55"/>
        <v>C100</v>
      </c>
      <c r="F133" s="14">
        <v>45318</v>
      </c>
      <c r="G133" s="19">
        <v>1</v>
      </c>
      <c r="H133" s="15" t="s">
        <v>35</v>
      </c>
      <c r="I133" s="16" t="s">
        <v>483</v>
      </c>
      <c r="L133" s="162"/>
      <c r="M133" s="146" t="s">
        <v>32</v>
      </c>
      <c r="N133" s="6">
        <v>10</v>
      </c>
      <c r="O133" s="6">
        <v>5</v>
      </c>
      <c r="P133" s="13"/>
      <c r="Q133" s="16">
        <v>820</v>
      </c>
      <c r="R133" s="16">
        <v>880</v>
      </c>
      <c r="S133" s="16">
        <v>950</v>
      </c>
      <c r="T133" s="16">
        <v>170</v>
      </c>
      <c r="U133" s="16">
        <v>950</v>
      </c>
      <c r="V133" s="16">
        <v>170</v>
      </c>
      <c r="W133" s="5" t="s">
        <v>37</v>
      </c>
      <c r="X133" s="18"/>
      <c r="Y133" s="6" t="s">
        <v>38</v>
      </c>
      <c r="Z133" s="235" t="str">
        <f t="shared" si="56"/>
        <v>510AD</v>
      </c>
      <c r="AA133" s="236" t="str">
        <f t="shared" si="57"/>
        <v>FEC100025-10 E7</v>
      </c>
      <c r="AB133" s="237" t="str">
        <f t="shared" si="58"/>
        <v xml:space="preserve">FE 0820X0880 5D7 10 0950X170 BC  </v>
      </c>
      <c r="AC133" s="236" t="str">
        <f t="shared" si="59"/>
        <v>FXC100025-10 E7</v>
      </c>
      <c r="AD133" s="237" t="str">
        <f t="shared" si="60"/>
        <v xml:space="preserve">FX 0820X0880 5D7 10 0950X170 BC  </v>
      </c>
      <c r="AE133" s="255" t="str">
        <f t="shared" si="61"/>
        <v>TUBLS015</v>
      </c>
      <c r="AF133" s="256" t="str">
        <f t="shared" si="62"/>
        <v>TB150835</v>
      </c>
      <c r="AG133" s="257">
        <f t="shared" si="63"/>
        <v>38.627099999999999</v>
      </c>
      <c r="AH133" s="258">
        <f t="shared" si="64"/>
        <v>435</v>
      </c>
      <c r="AI133" s="259">
        <f t="shared" si="65"/>
        <v>16802.788499999999</v>
      </c>
      <c r="AJ133" s="238" t="str">
        <f t="shared" si="66"/>
        <v>BCU5D</v>
      </c>
      <c r="AK133" s="239" t="str">
        <f t="shared" si="67"/>
        <v>AT5D0880</v>
      </c>
      <c r="AL133" s="240">
        <f t="shared" si="68"/>
        <v>49.646733354095296</v>
      </c>
      <c r="AM133" s="241">
        <f t="shared" si="69"/>
        <v>291.90909090909093</v>
      </c>
      <c r="AN133" s="242">
        <f>IF(M133="TR",VLOOKUP(Z133,[1]don!$B$2:$M$30,9,FALSE)*((Q133-20)*VLOOKUP(Z133,[1]don!$B$2:$M$30,6,FALSE))*(INT((R133-20-VLOOKUP(Z133,[1]don!$B$2:$M$30,5,FALSE))/N133)+2),VLOOKUP(Z133,[1]don!$B$2:$M$30,9,FALSE)*R133*(INT((Q133-20)/3)+1))</f>
        <v>14492.3328</v>
      </c>
      <c r="AO133" s="243" t="str">
        <f t="shared" si="70"/>
        <v>CL5B0950C170</v>
      </c>
      <c r="AP133" s="244">
        <f t="shared" si="71"/>
        <v>2156.0250000000001</v>
      </c>
      <c r="AQ133" s="245" t="str">
        <f t="shared" si="72"/>
        <v>CL5B0950C170</v>
      </c>
      <c r="AR133" s="244">
        <f t="shared" si="73"/>
        <v>2460.4050000000002</v>
      </c>
      <c r="AS133" s="244" t="str">
        <f t="shared" si="74"/>
        <v>PL15</v>
      </c>
      <c r="AT133" s="246">
        <f t="shared" si="75"/>
        <v>4616.43</v>
      </c>
      <c r="AU133" s="247" t="str">
        <f t="shared" si="76"/>
        <v>5D</v>
      </c>
      <c r="AV133" s="248" t="s">
        <v>1346</v>
      </c>
      <c r="AW133" s="249" t="str">
        <f t="shared" si="77"/>
        <v>FJ5D0820</v>
      </c>
      <c r="AX133" s="247">
        <f t="shared" si="78"/>
        <v>507.58</v>
      </c>
      <c r="AY133" s="249">
        <f t="shared" si="79"/>
        <v>1015.16</v>
      </c>
      <c r="AZ133" s="249" t="str">
        <f t="shared" si="80"/>
        <v>-</v>
      </c>
      <c r="BA133" s="247" t="str">
        <f t="shared" si="81"/>
        <v>-</v>
      </c>
      <c r="BB133" s="247"/>
      <c r="BC133" s="250">
        <f t="shared" si="82"/>
        <v>1015.16</v>
      </c>
    </row>
    <row r="134" spans="1:55" ht="18" customHeight="1" x14ac:dyDescent="0.3">
      <c r="A134" s="1" t="str">
        <f t="shared" si="83"/>
        <v>\\B-tech3\soneras\RAD\RAD 2024\C101</v>
      </c>
      <c r="B134" s="19" t="s">
        <v>786</v>
      </c>
      <c r="C134" s="158" t="s">
        <v>891</v>
      </c>
      <c r="D134" s="24" t="s">
        <v>687</v>
      </c>
      <c r="E134" s="23" t="str">
        <f t="shared" si="55"/>
        <v>C101</v>
      </c>
      <c r="F134" s="14">
        <v>45318</v>
      </c>
      <c r="G134" s="19">
        <v>1</v>
      </c>
      <c r="H134" s="15" t="s">
        <v>35</v>
      </c>
      <c r="I134" s="16" t="s">
        <v>483</v>
      </c>
      <c r="L134" s="162"/>
      <c r="M134" s="146" t="s">
        <v>32</v>
      </c>
      <c r="N134" s="6">
        <v>10</v>
      </c>
      <c r="O134" s="6">
        <v>5</v>
      </c>
      <c r="P134" s="13"/>
      <c r="Q134" s="16">
        <v>800</v>
      </c>
      <c r="R134" s="16">
        <v>820</v>
      </c>
      <c r="S134" s="16">
        <v>890</v>
      </c>
      <c r="T134" s="16">
        <v>170</v>
      </c>
      <c r="U134" s="16">
        <v>890</v>
      </c>
      <c r="V134" s="16">
        <v>170</v>
      </c>
      <c r="W134" s="5" t="s">
        <v>37</v>
      </c>
      <c r="X134" s="18"/>
      <c r="Y134" s="6" t="s">
        <v>38</v>
      </c>
      <c r="Z134" s="235" t="str">
        <f t="shared" si="56"/>
        <v>510AD</v>
      </c>
      <c r="AA134" s="236" t="str">
        <f t="shared" si="57"/>
        <v>FEC101025-10 E7</v>
      </c>
      <c r="AB134" s="237" t="str">
        <f t="shared" si="58"/>
        <v xml:space="preserve">FE 0800X0820 5D7 10 0890X170 BC  </v>
      </c>
      <c r="AC134" s="236" t="str">
        <f t="shared" si="59"/>
        <v>FXC101025-10 E7</v>
      </c>
      <c r="AD134" s="237" t="str">
        <f t="shared" si="60"/>
        <v xml:space="preserve">FX 0800X0820 5D7 10 0890X170 BC  </v>
      </c>
      <c r="AE134" s="255" t="str">
        <f t="shared" si="61"/>
        <v>TUBLS015</v>
      </c>
      <c r="AF134" s="256" t="str">
        <f t="shared" si="62"/>
        <v>TB150815</v>
      </c>
      <c r="AG134" s="257">
        <f t="shared" si="63"/>
        <v>37.701900000000002</v>
      </c>
      <c r="AH134" s="258">
        <f t="shared" si="64"/>
        <v>405</v>
      </c>
      <c r="AI134" s="259">
        <f t="shared" si="65"/>
        <v>15269.2695</v>
      </c>
      <c r="AJ134" s="238" t="str">
        <f t="shared" si="66"/>
        <v>BCU5D</v>
      </c>
      <c r="AK134" s="239" t="str">
        <f t="shared" si="67"/>
        <v>AT5D0820</v>
      </c>
      <c r="AL134" s="240">
        <f t="shared" si="68"/>
        <v>46.37760766528266</v>
      </c>
      <c r="AM134" s="241">
        <f t="shared" si="69"/>
        <v>284.63636363636363</v>
      </c>
      <c r="AN134" s="242">
        <f>IF(M134="TR",VLOOKUP(Z134,[1]don!$B$2:$M$30,9,FALSE)*((Q134-20)*VLOOKUP(Z134,[1]don!$B$2:$M$30,6,FALSE))*(INT((R134-20-VLOOKUP(Z134,[1]don!$B$2:$M$30,5,FALSE))/N134)+2),VLOOKUP(Z134,[1]don!$B$2:$M$30,9,FALSE)*R134*(INT((Q134-20)/3)+1))</f>
        <v>13200.7536</v>
      </c>
      <c r="AO134" s="243" t="str">
        <f t="shared" si="70"/>
        <v>CL5B0890C170</v>
      </c>
      <c r="AP134" s="244">
        <f t="shared" si="71"/>
        <v>2019.855</v>
      </c>
      <c r="AQ134" s="245" t="str">
        <f t="shared" si="72"/>
        <v>CL5B0890C170</v>
      </c>
      <c r="AR134" s="244">
        <f t="shared" si="73"/>
        <v>2308.2150000000001</v>
      </c>
      <c r="AS134" s="244" t="str">
        <f t="shared" si="74"/>
        <v>PL15</v>
      </c>
      <c r="AT134" s="246">
        <f t="shared" si="75"/>
        <v>4328.07</v>
      </c>
      <c r="AU134" s="247" t="str">
        <f t="shared" si="76"/>
        <v>5D</v>
      </c>
      <c r="AV134" s="248" t="s">
        <v>1346</v>
      </c>
      <c r="AW134" s="249" t="str">
        <f t="shared" si="77"/>
        <v>FJ5D0800</v>
      </c>
      <c r="AX134" s="247">
        <f t="shared" si="78"/>
        <v>495.2</v>
      </c>
      <c r="AY134" s="249">
        <f t="shared" si="79"/>
        <v>990.4</v>
      </c>
      <c r="AZ134" s="249" t="str">
        <f t="shared" si="80"/>
        <v>-</v>
      </c>
      <c r="BA134" s="247" t="str">
        <f t="shared" si="81"/>
        <v>-</v>
      </c>
      <c r="BB134" s="247"/>
      <c r="BC134" s="250">
        <f t="shared" si="82"/>
        <v>990.4</v>
      </c>
    </row>
    <row r="135" spans="1:55" ht="18" customHeight="1" x14ac:dyDescent="0.3">
      <c r="A135" s="1" t="str">
        <f t="shared" si="83"/>
        <v>\\B-tech3\soneras\RAD\RAD 2024\C102</v>
      </c>
      <c r="B135" s="19" t="s">
        <v>787</v>
      </c>
      <c r="C135" s="158" t="s">
        <v>892</v>
      </c>
      <c r="D135" s="24" t="s">
        <v>688</v>
      </c>
      <c r="E135" s="23" t="str">
        <f t="shared" ref="E135:E198" si="84">HYPERLINK(A135,B135)</f>
        <v>C102</v>
      </c>
      <c r="F135" s="14">
        <v>45318</v>
      </c>
      <c r="G135" s="19">
        <v>1</v>
      </c>
      <c r="H135" s="15" t="s">
        <v>35</v>
      </c>
      <c r="I135" s="16" t="s">
        <v>483</v>
      </c>
      <c r="L135" s="162"/>
      <c r="M135" s="146" t="s">
        <v>32</v>
      </c>
      <c r="N135" s="6">
        <v>10</v>
      </c>
      <c r="O135" s="6">
        <v>4</v>
      </c>
      <c r="P135" s="13"/>
      <c r="Q135" s="16">
        <v>840</v>
      </c>
      <c r="R135" s="16">
        <v>830</v>
      </c>
      <c r="S135" s="16">
        <v>900</v>
      </c>
      <c r="T135" s="16">
        <v>160</v>
      </c>
      <c r="U135" s="16">
        <v>900</v>
      </c>
      <c r="V135" s="16">
        <v>160</v>
      </c>
      <c r="W135" s="5" t="s">
        <v>37</v>
      </c>
      <c r="X135" s="18"/>
      <c r="Y135" s="6" t="s">
        <v>38</v>
      </c>
      <c r="Z135" s="235" t="str">
        <f t="shared" ref="Z135:Z170" si="85">O135&amp;N135&amp;IF(M135="NL","AD",IF(M135="TR","AZ",IF(M135="Aé","AD",)))</f>
        <v>410AD</v>
      </c>
      <c r="AA135" s="236" t="str">
        <f t="shared" ref="AA135:AA170" si="86">IF(H135="Fx","FE",IF(H135="Rén","RE",IF(H135="Con","RA","")))&amp;B135&amp;0&amp;IF(M135="TR","1",IF(M135="NL","2",IF(M135="Aé","3","")))&amp;O135&amp;"-"&amp;N135&amp;" "&amp;IF(Y135="ET7","E7","")</f>
        <v>FEC102024-10 E7</v>
      </c>
      <c r="AB135" s="237" t="str">
        <f t="shared" ref="AB135:AB170" si="87">IF(H135="FX","FE",IF(H135="Rén","RE",IF(H135="Con","RA","")))&amp;" "&amp;IF((Q135)&lt;=999,"0"&amp;(Q135),(Q135))&amp;"X"&amp;IF((R135)&lt;=999,"0"&amp;(R135),(R135))&amp;" "&amp;O135&amp;IF(M135="TR","Z",IF(M135="NL","D",IF(M135="Aé","D","")))&amp;IF(Y135="ET7","7",IF(Y135="ET9","9","M"))&amp;" "&amp;N135&amp;" "&amp;IF((S135)&lt;=999,"0"&amp;(S135),(S135))&amp;"X"&amp;IF((T135)&lt;=99,"0"&amp;(T135),(T135))&amp;" "&amp;IF(W135="PLi","P",IF(W135="BL","B",""))&amp;IF(X135="DEP","D",IF(X135="DEP","D","C"))&amp;" "&amp;J135&amp;" "&amp;K135</f>
        <v xml:space="preserve">FE 0840X0830 4D7 10 0900X160 BC  </v>
      </c>
      <c r="AC135" s="236" t="str">
        <f t="shared" ref="AC135:AC170" si="88">"FX"&amp;B135&amp;0&amp;IF(M135="TR","1",IF(M135="NL","2",IF(M135="Aé","3","")))&amp;O135&amp;"-"&amp;N135&amp;" "&amp;IF(Y135="ET7","E7","")</f>
        <v>FXC102024-10 E7</v>
      </c>
      <c r="AD135" s="237" t="str">
        <f t="shared" ref="AD135:AD170" si="89">"FX"&amp;" "&amp;IF((Q135)&lt;=999,"0"&amp;(Q135),(Q135))&amp;"X"&amp;IF((R135)&lt;=999,"0"&amp;(R135),(R135))&amp;" "&amp;O135&amp;IF(M135="TR","Z",IF(M135="NL","D",IF(M135="Aé","D","")))&amp;IF(Y135="ET7","7",IF(Y135="ET9","9","M"))&amp;" "&amp;N135&amp;" "&amp;IF((S135)&lt;=999,"0"&amp;(S135),(S135))&amp;"X"&amp;IF((T135)&lt;=99,"0"&amp;(T135),(T135))&amp;" "&amp;IF(W135="PLi","P",IF(W135="BL","B",""))&amp;IF(X135="DEP","D","C")&amp;" "&amp;J135&amp;" "&amp;K135</f>
        <v xml:space="preserve">FX 0840X0830 4D7 10 0900X160 BC  </v>
      </c>
      <c r="AE135" s="255" t="str">
        <f t="shared" ref="AE135:AE170" si="90">IF(Y135="Mach-P","BNLT33",IF(Y135="Mach-G","BNLT53",IF(Y135="Et7","TUBLS015",IF(Y135="Et9","TUBLS30"))))</f>
        <v>TUBLS015</v>
      </c>
      <c r="AF135" s="256" t="str">
        <f t="shared" ref="AF135:AF170" si="91">"TB"&amp;IF(Y135="Mach-P","33",IF(Y135="Mach-G","53",IF(Y135="Et7","15",IF(Y135="Et9","30",""))))&amp;IF((Q135+15)&lt;=999,"0"&amp;(Q135+15),(Q135+15))</f>
        <v>TB150855</v>
      </c>
      <c r="AG135" s="257">
        <f t="shared" ref="AG135:AG170" si="92">(Q135+15)*IF(Y135="Mach-P",0.03367,IF(Y135="Mach-G",0.05407,0.04626))</f>
        <v>39.552300000000002</v>
      </c>
      <c r="AH135" s="258">
        <f t="shared" ref="AH135:AH170" si="93">IF(M135="TR",INT((R135-20-N135-IF(N135=8,5.4,IF(N135=10,7.4,9.4)))/N135)+1,INT(R135-10)/10)*O135</f>
        <v>328</v>
      </c>
      <c r="AI135" s="259">
        <f t="shared" ref="AI135:AI170" si="94">AG135*AH135</f>
        <v>12973.154400000001</v>
      </c>
      <c r="AJ135" s="238" t="str">
        <f t="shared" ref="AJ135:AJ170" si="95">"BCU"&amp;O135&amp;IF(M135="TR","Z",IF(M135="NL","D",IF(M135="Aé","D","")))</f>
        <v>BCU4D</v>
      </c>
      <c r="AK135" s="239" t="str">
        <f t="shared" ref="AK135:AK170" si="96">"AT"&amp;O135&amp;IF(M135="TR","Z",IF(M135="NL","D",IF(M135="Aé","D","")))&amp;IF(M135="TR",IF(Q135&lt;=999,"0"&amp;Q135-20,Q135-20),IF(R135&lt;=999,"0"&amp;R135,R135))</f>
        <v>AT4D0830</v>
      </c>
      <c r="AL135" s="240">
        <f t="shared" ref="AL135:AL170" si="97">AN135/AM135</f>
        <v>38.356653053783049</v>
      </c>
      <c r="AM135" s="241">
        <f t="shared" ref="AM135:AM170" si="98">IF(M135="NL",((Q135-20)/2.75)+1,IF(M135="TR",(AH135/O135)+1,IF(M135="Aé",((Q135-20)/2.75)+1)/2))</f>
        <v>299.18181818181819</v>
      </c>
      <c r="AN135" s="242">
        <f>IF(M135="TR",VLOOKUP(Z135,[1]don!$B$2:$M$30,9,FALSE)*((Q135-20)*VLOOKUP(Z135,[1]don!$B$2:$M$30,6,FALSE))*(INT((R135-20-VLOOKUP(Z135,[1]don!$B$2:$M$30,5,FALSE))/N135)+2),VLOOKUP(Z135,[1]don!$B$2:$M$30,9,FALSE)*R135*(INT((Q135-20)/3)+1))</f>
        <v>11475.613200000002</v>
      </c>
      <c r="AO135" s="243" t="str">
        <f t="shared" ref="AO135:AO170" si="99">"CL"&amp;O135&amp;IF(W135="PLi","P",IF(W135="BL","B",""))&amp;IF((S135)&lt;=999,"0"&amp;(S135),(S135))&amp;IF(X135="DEP","D","C")&amp;IF((T135)&lt;=99,"0"&amp;(T135),(T135))</f>
        <v>CL4B0900C160</v>
      </c>
      <c r="AP135" s="244">
        <f t="shared" ref="AP135:AP170" si="100">IF(W135="BL",(S135)*(T135)*0.01335,IF(W135="PLi",(S135+20)*(T135+20)*0.0077))</f>
        <v>1922.4</v>
      </c>
      <c r="AQ135" s="245" t="str">
        <f t="shared" ref="AQ135:AQ170" si="101">"CL"&amp;O135&amp;IF(W135="PLi","P",IF(W135="BL","B",""))&amp;IF((U135)&lt;=999,"0"&amp;(U135),(U135))&amp;IF(X135="DEP","D","C")&amp;IF((V135)&lt;=99,"0"&amp;(V135),(V135))</f>
        <v>CL4B0900C160</v>
      </c>
      <c r="AR135" s="244">
        <f t="shared" ref="AR135:AR170" si="102">(U135+20)*(V135+20)*IF(W135="BL",0.01335,IF(W135="Pli",0.0077))</f>
        <v>2210.7600000000002</v>
      </c>
      <c r="AS135" s="244" t="str">
        <f t="shared" ref="AS135:AS170" si="103">IF(W135="BL","PL15",IF(W135="PLi","BNLC06"))</f>
        <v>PL15</v>
      </c>
      <c r="AT135" s="246">
        <f t="shared" ref="AT135:AT170" si="104">AP135+AR135</f>
        <v>4133.16</v>
      </c>
      <c r="AU135" s="247" t="str">
        <f t="shared" ref="AU135:AU170" si="105">O135&amp;IF(M135="TR","Z",IF(M135="NL","D",IF(M135="Aé","D",)))</f>
        <v>4D</v>
      </c>
      <c r="AV135" s="248" t="s">
        <v>1346</v>
      </c>
      <c r="AW135" s="249" t="str">
        <f t="shared" ref="AW135:AW170" si="106">"FJ"&amp;AU135&amp;IF((Q135)&lt;=999,"0"&amp;(Q135),(Q135))</f>
        <v>FJ4D0840</v>
      </c>
      <c r="AX135" s="247">
        <f t="shared" ref="AX135:AX170" si="107">Q135*IF(AU135="1Z",0.239,IF(AU135="2Z",0.276,IF(AU135="3Z",0.374,IF(AU135="4Z",0.458,IF(AU135="5Z",0.541,IF(AU135="2D",0.317,IF(AU135="3D",0.421,IF(AU135="4D",0.53,IF(AU135="5D",0.619,IF(AU135="6D",0.718,IF(AU135="7D",0.738,IF(AU135="8D",0.842,""))))))))))))</f>
        <v>445.20000000000005</v>
      </c>
      <c r="AY135" s="249">
        <f t="shared" ref="AY135:AY170" si="108">AX135*2</f>
        <v>890.40000000000009</v>
      </c>
      <c r="AZ135" s="249" t="str">
        <f t="shared" ref="AZ135:AZ170" si="109">IF(RIGHT(AU135,1)="Z","PJ"&amp;AU135&amp;IF((Q135)&lt;=999,"0"&amp;(Q135),(Q135)),"-")</f>
        <v>-</v>
      </c>
      <c r="BA135" s="247" t="str">
        <f t="shared" ref="BA135:BA170" si="110">IF(RIGHT(AU135,1)="Z",Q135*IF(AU135="1Z",0.239,IF(AU135="2Z",0.276,IF(AU135="3Z",0.374,IF(AU135="4Z",0.458,IF(AU135="5Z",0.541,IF(AU135="2D",0.317,IF(AU135="3D",0.421,IF(AU135="4D",0.53,IF(AU135="5D",0.619,IF(AU135="6D",0.718,IF(AU135="7D",0.738,IF(AU135="8D",0.842,"")))))))))))),"-")</f>
        <v>-</v>
      </c>
      <c r="BB135" s="247"/>
      <c r="BC135" s="250">
        <f t="shared" ref="BC135:BC170" si="111">BB135+AY135</f>
        <v>890.40000000000009</v>
      </c>
    </row>
    <row r="136" spans="1:55" ht="18" customHeight="1" x14ac:dyDescent="0.3">
      <c r="A136" s="1" t="str">
        <f t="shared" si="83"/>
        <v>\\B-tech3\soneras\RAD\RAD 2024\C103</v>
      </c>
      <c r="B136" s="19" t="s">
        <v>788</v>
      </c>
      <c r="C136" s="158" t="s">
        <v>893</v>
      </c>
      <c r="D136" s="24" t="s">
        <v>689</v>
      </c>
      <c r="E136" s="23" t="str">
        <f t="shared" si="84"/>
        <v>C103</v>
      </c>
      <c r="F136" s="14">
        <v>45318</v>
      </c>
      <c r="G136" s="19">
        <v>1</v>
      </c>
      <c r="H136" s="15" t="s">
        <v>35</v>
      </c>
      <c r="I136" s="16" t="s">
        <v>483</v>
      </c>
      <c r="L136" s="162"/>
      <c r="M136" s="146" t="s">
        <v>32</v>
      </c>
      <c r="N136" s="6">
        <v>10</v>
      </c>
      <c r="O136" s="6">
        <v>4</v>
      </c>
      <c r="P136" s="13"/>
      <c r="Q136" s="16">
        <v>840</v>
      </c>
      <c r="R136" s="16">
        <v>790</v>
      </c>
      <c r="S136" s="16">
        <v>860</v>
      </c>
      <c r="T136" s="16">
        <v>160</v>
      </c>
      <c r="U136" s="16">
        <v>860</v>
      </c>
      <c r="V136" s="16">
        <v>160</v>
      </c>
      <c r="W136" s="5" t="s">
        <v>37</v>
      </c>
      <c r="X136" s="18"/>
      <c r="Y136" s="6" t="s">
        <v>38</v>
      </c>
      <c r="Z136" s="235" t="str">
        <f t="shared" si="85"/>
        <v>410AD</v>
      </c>
      <c r="AA136" s="236" t="str">
        <f t="shared" si="86"/>
        <v>FEC103024-10 E7</v>
      </c>
      <c r="AB136" s="237" t="str">
        <f t="shared" si="87"/>
        <v xml:space="preserve">FE 0840X0790 4D7 10 0860X160 BC  </v>
      </c>
      <c r="AC136" s="236" t="str">
        <f t="shared" si="88"/>
        <v>FXC103024-10 E7</v>
      </c>
      <c r="AD136" s="237" t="str">
        <f t="shared" si="89"/>
        <v xml:space="preserve">FX 0840X0790 4D7 10 0860X160 BC  </v>
      </c>
      <c r="AE136" s="255" t="str">
        <f t="shared" si="90"/>
        <v>TUBLS015</v>
      </c>
      <c r="AF136" s="256" t="str">
        <f t="shared" si="91"/>
        <v>TB150855</v>
      </c>
      <c r="AG136" s="257">
        <f t="shared" si="92"/>
        <v>39.552300000000002</v>
      </c>
      <c r="AH136" s="258">
        <f t="shared" si="93"/>
        <v>312</v>
      </c>
      <c r="AI136" s="259">
        <f t="shared" si="94"/>
        <v>12340.3176</v>
      </c>
      <c r="AJ136" s="238" t="str">
        <f t="shared" si="95"/>
        <v>BCU4D</v>
      </c>
      <c r="AK136" s="239" t="str">
        <f t="shared" si="96"/>
        <v>AT4D0790</v>
      </c>
      <c r="AL136" s="240">
        <f t="shared" si="97"/>
        <v>36.508139653600729</v>
      </c>
      <c r="AM136" s="241">
        <f t="shared" si="98"/>
        <v>299.18181818181819</v>
      </c>
      <c r="AN136" s="242">
        <f>IF(M136="TR",VLOOKUP(Z136,[1]don!$B$2:$M$30,9,FALSE)*((Q136-20)*VLOOKUP(Z136,[1]don!$B$2:$M$30,6,FALSE))*(INT((R136-20-VLOOKUP(Z136,[1]don!$B$2:$M$30,5,FALSE))/N136)+2),VLOOKUP(Z136,[1]don!$B$2:$M$30,9,FALSE)*R136*(INT((Q136-20)/3)+1))</f>
        <v>10922.571600000001</v>
      </c>
      <c r="AO136" s="243" t="str">
        <f t="shared" si="99"/>
        <v>CL4B0860C160</v>
      </c>
      <c r="AP136" s="244">
        <f t="shared" si="100"/>
        <v>1836.96</v>
      </c>
      <c r="AQ136" s="245" t="str">
        <f t="shared" si="101"/>
        <v>CL4B0860C160</v>
      </c>
      <c r="AR136" s="244">
        <f t="shared" si="102"/>
        <v>2114.6400000000003</v>
      </c>
      <c r="AS136" s="244" t="str">
        <f t="shared" si="103"/>
        <v>PL15</v>
      </c>
      <c r="AT136" s="246">
        <f t="shared" si="104"/>
        <v>3951.6000000000004</v>
      </c>
      <c r="AU136" s="247" t="str">
        <f t="shared" si="105"/>
        <v>4D</v>
      </c>
      <c r="AV136" s="248" t="s">
        <v>1346</v>
      </c>
      <c r="AW136" s="249" t="str">
        <f t="shared" si="106"/>
        <v>FJ4D0840</v>
      </c>
      <c r="AX136" s="247">
        <f t="shared" si="107"/>
        <v>445.20000000000005</v>
      </c>
      <c r="AY136" s="249">
        <f t="shared" si="108"/>
        <v>890.40000000000009</v>
      </c>
      <c r="AZ136" s="249" t="str">
        <f t="shared" si="109"/>
        <v>-</v>
      </c>
      <c r="BA136" s="247" t="str">
        <f t="shared" si="110"/>
        <v>-</v>
      </c>
      <c r="BB136" s="247"/>
      <c r="BC136" s="250">
        <f t="shared" si="111"/>
        <v>890.40000000000009</v>
      </c>
    </row>
    <row r="137" spans="1:55" ht="18" customHeight="1" x14ac:dyDescent="0.3">
      <c r="A137" s="1" t="str">
        <f t="shared" si="83"/>
        <v>\\B-tech3\soneras\RAD\RAD 2024\C104</v>
      </c>
      <c r="B137" s="19" t="s">
        <v>789</v>
      </c>
      <c r="C137" s="158" t="s">
        <v>894</v>
      </c>
      <c r="D137" s="24" t="s">
        <v>690</v>
      </c>
      <c r="E137" s="23" t="str">
        <f t="shared" si="84"/>
        <v>C104</v>
      </c>
      <c r="F137" s="14">
        <v>45318</v>
      </c>
      <c r="G137" s="19">
        <v>1</v>
      </c>
      <c r="H137" s="15" t="s">
        <v>35</v>
      </c>
      <c r="I137" s="16" t="s">
        <v>483</v>
      </c>
      <c r="L137" s="162"/>
      <c r="M137" s="146" t="s">
        <v>32</v>
      </c>
      <c r="N137" s="6">
        <v>10</v>
      </c>
      <c r="O137" s="6">
        <v>4</v>
      </c>
      <c r="P137" s="13"/>
      <c r="Q137" s="16">
        <v>680</v>
      </c>
      <c r="R137" s="16">
        <v>690</v>
      </c>
      <c r="S137" s="16">
        <v>760</v>
      </c>
      <c r="T137" s="16">
        <v>160</v>
      </c>
      <c r="U137" s="16">
        <v>760</v>
      </c>
      <c r="V137" s="16">
        <v>160</v>
      </c>
      <c r="W137" s="5" t="s">
        <v>37</v>
      </c>
      <c r="X137" s="18"/>
      <c r="Y137" s="6" t="s">
        <v>38</v>
      </c>
      <c r="Z137" s="235" t="str">
        <f t="shared" si="85"/>
        <v>410AD</v>
      </c>
      <c r="AA137" s="236" t="str">
        <f t="shared" si="86"/>
        <v>FEC104024-10 E7</v>
      </c>
      <c r="AB137" s="237" t="str">
        <f t="shared" si="87"/>
        <v xml:space="preserve">FE 0680X0690 4D7 10 0760X160 BC  </v>
      </c>
      <c r="AC137" s="236" t="str">
        <f t="shared" si="88"/>
        <v>FXC104024-10 E7</v>
      </c>
      <c r="AD137" s="237" t="str">
        <f t="shared" si="89"/>
        <v xml:space="preserve">FX 0680X0690 4D7 10 0760X160 BC  </v>
      </c>
      <c r="AE137" s="255" t="str">
        <f t="shared" si="90"/>
        <v>TUBLS015</v>
      </c>
      <c r="AF137" s="256" t="str">
        <f t="shared" si="91"/>
        <v>TB150695</v>
      </c>
      <c r="AG137" s="257">
        <f t="shared" si="92"/>
        <v>32.150700000000001</v>
      </c>
      <c r="AH137" s="258">
        <f t="shared" si="93"/>
        <v>272</v>
      </c>
      <c r="AI137" s="259">
        <f t="shared" si="94"/>
        <v>8744.9904000000006</v>
      </c>
      <c r="AJ137" s="238" t="str">
        <f t="shared" si="95"/>
        <v>BCU4D</v>
      </c>
      <c r="AK137" s="239" t="str">
        <f t="shared" si="96"/>
        <v>AT4D0690</v>
      </c>
      <c r="AL137" s="240">
        <f t="shared" si="97"/>
        <v>31.927989211618261</v>
      </c>
      <c r="AM137" s="241">
        <f t="shared" si="98"/>
        <v>241</v>
      </c>
      <c r="AN137" s="242">
        <f>IF(M137="TR",VLOOKUP(Z137,[1]don!$B$2:$M$30,9,FALSE)*((Q137-20)*VLOOKUP(Z137,[1]don!$B$2:$M$30,6,FALSE))*(INT((R137-20-VLOOKUP(Z137,[1]don!$B$2:$M$30,5,FALSE))/N137)+2),VLOOKUP(Z137,[1]don!$B$2:$M$30,9,FALSE)*R137*(INT((Q137-20)/3)+1))</f>
        <v>7694.6454000000012</v>
      </c>
      <c r="AO137" s="243" t="str">
        <f t="shared" si="99"/>
        <v>CL4B0760C160</v>
      </c>
      <c r="AP137" s="244">
        <f t="shared" si="100"/>
        <v>1623.3600000000001</v>
      </c>
      <c r="AQ137" s="245" t="str">
        <f t="shared" si="101"/>
        <v>CL4B0760C160</v>
      </c>
      <c r="AR137" s="244">
        <f t="shared" si="102"/>
        <v>1874.3400000000001</v>
      </c>
      <c r="AS137" s="244" t="str">
        <f t="shared" si="103"/>
        <v>PL15</v>
      </c>
      <c r="AT137" s="246">
        <f t="shared" si="104"/>
        <v>3497.7000000000003</v>
      </c>
      <c r="AU137" s="247" t="str">
        <f t="shared" si="105"/>
        <v>4D</v>
      </c>
      <c r="AV137" s="248" t="s">
        <v>1346</v>
      </c>
      <c r="AW137" s="249" t="str">
        <f t="shared" si="106"/>
        <v>FJ4D0680</v>
      </c>
      <c r="AX137" s="247">
        <f t="shared" si="107"/>
        <v>360.40000000000003</v>
      </c>
      <c r="AY137" s="249">
        <f t="shared" si="108"/>
        <v>720.80000000000007</v>
      </c>
      <c r="AZ137" s="249" t="str">
        <f t="shared" si="109"/>
        <v>-</v>
      </c>
      <c r="BA137" s="247" t="str">
        <f t="shared" si="110"/>
        <v>-</v>
      </c>
      <c r="BB137" s="247"/>
      <c r="BC137" s="250">
        <f t="shared" si="111"/>
        <v>720.80000000000007</v>
      </c>
    </row>
    <row r="138" spans="1:55" ht="18" customHeight="1" x14ac:dyDescent="0.3">
      <c r="A138" s="1" t="str">
        <f t="shared" si="83"/>
        <v>\\B-tech3\soneras\RAD\RAD 2024\C105</v>
      </c>
      <c r="B138" s="19" t="s">
        <v>790</v>
      </c>
      <c r="C138" s="158" t="s">
        <v>895</v>
      </c>
      <c r="D138" s="24" t="s">
        <v>691</v>
      </c>
      <c r="E138" s="23" t="str">
        <f t="shared" si="84"/>
        <v>C105</v>
      </c>
      <c r="F138" s="14">
        <v>45318</v>
      </c>
      <c r="G138" s="19">
        <v>1</v>
      </c>
      <c r="H138" s="15" t="s">
        <v>35</v>
      </c>
      <c r="I138" s="16" t="s">
        <v>483</v>
      </c>
      <c r="L138" s="162"/>
      <c r="M138" s="146" t="s">
        <v>32</v>
      </c>
      <c r="N138" s="6">
        <v>10</v>
      </c>
      <c r="O138" s="6">
        <v>4</v>
      </c>
      <c r="P138" s="13"/>
      <c r="Q138" s="16">
        <v>620</v>
      </c>
      <c r="R138" s="16">
        <v>600</v>
      </c>
      <c r="S138" s="16">
        <v>670</v>
      </c>
      <c r="T138" s="16">
        <v>160</v>
      </c>
      <c r="U138" s="16">
        <v>670</v>
      </c>
      <c r="V138" s="16">
        <v>160</v>
      </c>
      <c r="W138" s="5" t="s">
        <v>37</v>
      </c>
      <c r="X138" s="18"/>
      <c r="Y138" s="6" t="s">
        <v>38</v>
      </c>
      <c r="Z138" s="235" t="str">
        <f t="shared" si="85"/>
        <v>410AD</v>
      </c>
      <c r="AA138" s="236" t="str">
        <f t="shared" si="86"/>
        <v>FEC105024-10 E7</v>
      </c>
      <c r="AB138" s="237" t="str">
        <f t="shared" si="87"/>
        <v xml:space="preserve">FE 0620X0600 4D7 10 0670X160 BC  </v>
      </c>
      <c r="AC138" s="236" t="str">
        <f t="shared" si="88"/>
        <v>FXC105024-10 E7</v>
      </c>
      <c r="AD138" s="237" t="str">
        <f t="shared" si="89"/>
        <v xml:space="preserve">FX 0620X0600 4D7 10 0670X160 BC  </v>
      </c>
      <c r="AE138" s="255" t="str">
        <f t="shared" si="90"/>
        <v>TUBLS015</v>
      </c>
      <c r="AF138" s="256" t="str">
        <f t="shared" si="91"/>
        <v>TB150635</v>
      </c>
      <c r="AG138" s="257">
        <f t="shared" si="92"/>
        <v>29.375100000000003</v>
      </c>
      <c r="AH138" s="258">
        <f t="shared" si="93"/>
        <v>236</v>
      </c>
      <c r="AI138" s="259">
        <f t="shared" si="94"/>
        <v>6932.5236000000004</v>
      </c>
      <c r="AJ138" s="238" t="str">
        <f t="shared" si="95"/>
        <v>BCU4D</v>
      </c>
      <c r="AK138" s="239" t="str">
        <f t="shared" si="96"/>
        <v>AT4D0600</v>
      </c>
      <c r="AL138" s="240">
        <f t="shared" si="97"/>
        <v>27.764510991289924</v>
      </c>
      <c r="AM138" s="241">
        <f t="shared" si="98"/>
        <v>219.18181818181819</v>
      </c>
      <c r="AN138" s="242">
        <f>IF(M138="TR",VLOOKUP(Z138,[1]don!$B$2:$M$30,9,FALSE)*((Q138-20)*VLOOKUP(Z138,[1]don!$B$2:$M$30,6,FALSE))*(INT((R138-20-VLOOKUP(Z138,[1]don!$B$2:$M$30,5,FALSE))/N138)+2),VLOOKUP(Z138,[1]don!$B$2:$M$30,9,FALSE)*R138*(INT((Q138-20)/3)+1))</f>
        <v>6085.4760000000006</v>
      </c>
      <c r="AO138" s="243" t="str">
        <f t="shared" si="99"/>
        <v>CL4B0670C160</v>
      </c>
      <c r="AP138" s="244">
        <f t="shared" si="100"/>
        <v>1431.1200000000001</v>
      </c>
      <c r="AQ138" s="245" t="str">
        <f t="shared" si="101"/>
        <v>CL4B0670C160</v>
      </c>
      <c r="AR138" s="244">
        <f t="shared" si="102"/>
        <v>1658.0700000000002</v>
      </c>
      <c r="AS138" s="244" t="str">
        <f t="shared" si="103"/>
        <v>PL15</v>
      </c>
      <c r="AT138" s="246">
        <f t="shared" si="104"/>
        <v>3089.1900000000005</v>
      </c>
      <c r="AU138" s="247" t="str">
        <f t="shared" si="105"/>
        <v>4D</v>
      </c>
      <c r="AV138" s="248" t="s">
        <v>1346</v>
      </c>
      <c r="AW138" s="249" t="str">
        <f t="shared" si="106"/>
        <v>FJ4D0620</v>
      </c>
      <c r="AX138" s="247">
        <f t="shared" si="107"/>
        <v>328.6</v>
      </c>
      <c r="AY138" s="249">
        <f t="shared" si="108"/>
        <v>657.2</v>
      </c>
      <c r="AZ138" s="249" t="str">
        <f t="shared" si="109"/>
        <v>-</v>
      </c>
      <c r="BA138" s="247" t="str">
        <f t="shared" si="110"/>
        <v>-</v>
      </c>
      <c r="BB138" s="247"/>
      <c r="BC138" s="250">
        <f t="shared" si="111"/>
        <v>657.2</v>
      </c>
    </row>
    <row r="139" spans="1:55" ht="18" customHeight="1" x14ac:dyDescent="0.3">
      <c r="A139" s="1" t="str">
        <f t="shared" si="83"/>
        <v>\\B-tech3\soneras\RAD\RAD 2024\C106</v>
      </c>
      <c r="B139" s="19" t="s">
        <v>792</v>
      </c>
      <c r="C139" s="158" t="s">
        <v>896</v>
      </c>
      <c r="D139" s="24" t="s">
        <v>692</v>
      </c>
      <c r="E139" s="23" t="str">
        <f t="shared" si="84"/>
        <v>C106</v>
      </c>
      <c r="F139" s="14">
        <v>45318</v>
      </c>
      <c r="G139" s="19">
        <v>1</v>
      </c>
      <c r="H139" s="15" t="s">
        <v>35</v>
      </c>
      <c r="I139" s="16" t="s">
        <v>483</v>
      </c>
      <c r="L139" s="162"/>
      <c r="M139" s="146" t="s">
        <v>32</v>
      </c>
      <c r="N139" s="6">
        <v>10</v>
      </c>
      <c r="O139" s="6">
        <v>4</v>
      </c>
      <c r="P139" s="13"/>
      <c r="Q139" s="16">
        <v>600</v>
      </c>
      <c r="R139" s="16">
        <v>600</v>
      </c>
      <c r="S139" s="16">
        <v>670</v>
      </c>
      <c r="T139" s="16">
        <v>160</v>
      </c>
      <c r="U139" s="16">
        <v>670</v>
      </c>
      <c r="V139" s="16">
        <v>160</v>
      </c>
      <c r="W139" s="5" t="s">
        <v>37</v>
      </c>
      <c r="X139" s="18"/>
      <c r="Y139" s="6" t="s">
        <v>38</v>
      </c>
      <c r="Z139" s="235" t="str">
        <f t="shared" si="85"/>
        <v>410AD</v>
      </c>
      <c r="AA139" s="236" t="str">
        <f t="shared" si="86"/>
        <v>FEC106024-10 E7</v>
      </c>
      <c r="AB139" s="237" t="str">
        <f t="shared" si="87"/>
        <v xml:space="preserve">FE 0600X0600 4D7 10 0670X160 BC  </v>
      </c>
      <c r="AC139" s="236" t="str">
        <f t="shared" si="88"/>
        <v>FXC106024-10 E7</v>
      </c>
      <c r="AD139" s="237" t="str">
        <f t="shared" si="89"/>
        <v xml:space="preserve">FX 0600X0600 4D7 10 0670X160 BC  </v>
      </c>
      <c r="AE139" s="255" t="str">
        <f t="shared" si="90"/>
        <v>TUBLS015</v>
      </c>
      <c r="AF139" s="256" t="str">
        <f t="shared" si="91"/>
        <v>TB150615</v>
      </c>
      <c r="AG139" s="257">
        <f t="shared" si="92"/>
        <v>28.449900000000003</v>
      </c>
      <c r="AH139" s="258">
        <f t="shared" si="93"/>
        <v>236</v>
      </c>
      <c r="AI139" s="259">
        <f t="shared" si="94"/>
        <v>6714.1764000000003</v>
      </c>
      <c r="AJ139" s="238" t="str">
        <f t="shared" si="95"/>
        <v>BCU4D</v>
      </c>
      <c r="AK139" s="239" t="str">
        <f t="shared" si="96"/>
        <v>AT4D0600</v>
      </c>
      <c r="AL139" s="240">
        <f t="shared" si="97"/>
        <v>27.717281853281857</v>
      </c>
      <c r="AM139" s="241">
        <f t="shared" si="98"/>
        <v>211.90909090909091</v>
      </c>
      <c r="AN139" s="242">
        <f>IF(M139="TR",VLOOKUP(Z139,[1]don!$B$2:$M$30,9,FALSE)*((Q139-20)*VLOOKUP(Z139,[1]don!$B$2:$M$30,6,FALSE))*(INT((R139-20-VLOOKUP(Z139,[1]don!$B$2:$M$30,5,FALSE))/N139)+2),VLOOKUP(Z139,[1]don!$B$2:$M$30,9,FALSE)*R139*(INT((Q139-20)/3)+1))</f>
        <v>5873.5440000000008</v>
      </c>
      <c r="AO139" s="243" t="str">
        <f t="shared" si="99"/>
        <v>CL4B0670C160</v>
      </c>
      <c r="AP139" s="244">
        <f t="shared" si="100"/>
        <v>1431.1200000000001</v>
      </c>
      <c r="AQ139" s="245" t="str">
        <f t="shared" si="101"/>
        <v>CL4B0670C160</v>
      </c>
      <c r="AR139" s="244">
        <f t="shared" si="102"/>
        <v>1658.0700000000002</v>
      </c>
      <c r="AS139" s="244" t="str">
        <f t="shared" si="103"/>
        <v>PL15</v>
      </c>
      <c r="AT139" s="246">
        <f t="shared" si="104"/>
        <v>3089.1900000000005</v>
      </c>
      <c r="AU139" s="247" t="str">
        <f t="shared" si="105"/>
        <v>4D</v>
      </c>
      <c r="AV139" s="248" t="s">
        <v>1346</v>
      </c>
      <c r="AW139" s="249" t="str">
        <f t="shared" si="106"/>
        <v>FJ4D0600</v>
      </c>
      <c r="AX139" s="247">
        <f t="shared" si="107"/>
        <v>318</v>
      </c>
      <c r="AY139" s="249">
        <f t="shared" si="108"/>
        <v>636</v>
      </c>
      <c r="AZ139" s="249" t="str">
        <f t="shared" si="109"/>
        <v>-</v>
      </c>
      <c r="BA139" s="247" t="str">
        <f t="shared" si="110"/>
        <v>-</v>
      </c>
      <c r="BB139" s="247"/>
      <c r="BC139" s="250">
        <f t="shared" si="111"/>
        <v>636</v>
      </c>
    </row>
    <row r="140" spans="1:55" ht="18.75" customHeight="1" x14ac:dyDescent="0.3">
      <c r="A140" s="1" t="str">
        <f t="shared" si="83"/>
        <v>\\B-tech3\soneras\RAD\RAD 2024\C107</v>
      </c>
      <c r="B140" s="19" t="s">
        <v>794</v>
      </c>
      <c r="C140" s="158" t="s">
        <v>897</v>
      </c>
      <c r="D140" s="24" t="s">
        <v>693</v>
      </c>
      <c r="E140" s="23" t="str">
        <f t="shared" si="84"/>
        <v>C107</v>
      </c>
      <c r="F140" s="14">
        <v>45318</v>
      </c>
      <c r="G140" s="19">
        <v>4</v>
      </c>
      <c r="H140" s="15" t="s">
        <v>35</v>
      </c>
      <c r="I140" s="16" t="s">
        <v>483</v>
      </c>
      <c r="L140" s="162"/>
      <c r="M140" s="146" t="s">
        <v>32</v>
      </c>
      <c r="N140" s="6">
        <v>10</v>
      </c>
      <c r="O140" s="6">
        <v>5</v>
      </c>
      <c r="P140" s="13"/>
      <c r="Q140" s="16">
        <v>820</v>
      </c>
      <c r="R140" s="16">
        <v>790</v>
      </c>
      <c r="S140" s="16">
        <v>800</v>
      </c>
      <c r="T140" s="16">
        <v>115</v>
      </c>
      <c r="U140" s="16">
        <v>800</v>
      </c>
      <c r="V140" s="16">
        <v>115</v>
      </c>
      <c r="W140" s="5" t="s">
        <v>37</v>
      </c>
      <c r="X140" s="18"/>
      <c r="Y140" s="6" t="s">
        <v>38</v>
      </c>
      <c r="Z140" s="235" t="str">
        <f t="shared" si="85"/>
        <v>510AD</v>
      </c>
      <c r="AA140" s="236" t="str">
        <f t="shared" si="86"/>
        <v>FEC107025-10 E7</v>
      </c>
      <c r="AB140" s="237" t="str">
        <f t="shared" si="87"/>
        <v xml:space="preserve">FE 0820X0790 5D7 10 0800X115 BC  </v>
      </c>
      <c r="AC140" s="236" t="str">
        <f t="shared" si="88"/>
        <v>FXC107025-10 E7</v>
      </c>
      <c r="AD140" s="237" t="str">
        <f t="shared" si="89"/>
        <v xml:space="preserve">FX 0820X0790 5D7 10 0800X115 BC  </v>
      </c>
      <c r="AE140" s="255" t="str">
        <f t="shared" si="90"/>
        <v>TUBLS015</v>
      </c>
      <c r="AF140" s="256" t="str">
        <f t="shared" si="91"/>
        <v>TB150835</v>
      </c>
      <c r="AG140" s="257">
        <f t="shared" si="92"/>
        <v>38.627099999999999</v>
      </c>
      <c r="AH140" s="258">
        <f t="shared" si="93"/>
        <v>390</v>
      </c>
      <c r="AI140" s="259">
        <f t="shared" si="94"/>
        <v>15064.569</v>
      </c>
      <c r="AJ140" s="238" t="str">
        <f t="shared" si="95"/>
        <v>BCU5D</v>
      </c>
      <c r="AK140" s="239" t="str">
        <f t="shared" si="96"/>
        <v>AT5D0790</v>
      </c>
      <c r="AL140" s="240">
        <f t="shared" si="97"/>
        <v>44.569226533790093</v>
      </c>
      <c r="AM140" s="241">
        <f t="shared" si="98"/>
        <v>291.90909090909093</v>
      </c>
      <c r="AN140" s="242">
        <f>IF(M140="TR",VLOOKUP(Z140,[1]don!$B$2:$M$30,9,FALSE)*((Q140-20)*VLOOKUP(Z140,[1]don!$B$2:$M$30,6,FALSE))*(INT((R140-20-VLOOKUP(Z140,[1]don!$B$2:$M$30,5,FALSE))/N140)+2),VLOOKUP(Z140,[1]don!$B$2:$M$30,9,FALSE)*R140*(INT((Q140-20)/3)+1))</f>
        <v>13010.162399999999</v>
      </c>
      <c r="AO140" s="243" t="str">
        <f t="shared" si="99"/>
        <v>CL5B0800C115</v>
      </c>
      <c r="AP140" s="244">
        <f t="shared" si="100"/>
        <v>1228.2</v>
      </c>
      <c r="AQ140" s="245" t="str">
        <f t="shared" si="101"/>
        <v>CL5B0800C115</v>
      </c>
      <c r="AR140" s="244">
        <f t="shared" si="102"/>
        <v>1477.845</v>
      </c>
      <c r="AS140" s="244" t="str">
        <f t="shared" si="103"/>
        <v>PL15</v>
      </c>
      <c r="AT140" s="246">
        <f t="shared" si="104"/>
        <v>2706.0450000000001</v>
      </c>
      <c r="AU140" s="247" t="str">
        <f t="shared" si="105"/>
        <v>5D</v>
      </c>
      <c r="AV140" s="248" t="s">
        <v>1346</v>
      </c>
      <c r="AW140" s="249" t="str">
        <f t="shared" si="106"/>
        <v>FJ5D0820</v>
      </c>
      <c r="AX140" s="247">
        <f t="shared" si="107"/>
        <v>507.58</v>
      </c>
      <c r="AY140" s="249">
        <f t="shared" si="108"/>
        <v>1015.16</v>
      </c>
      <c r="AZ140" s="249" t="str">
        <f t="shared" si="109"/>
        <v>-</v>
      </c>
      <c r="BA140" s="247" t="str">
        <f t="shared" si="110"/>
        <v>-</v>
      </c>
      <c r="BB140" s="247"/>
      <c r="BC140" s="250">
        <f t="shared" si="111"/>
        <v>1015.16</v>
      </c>
    </row>
    <row r="141" spans="1:55" ht="18" customHeight="1" x14ac:dyDescent="0.3">
      <c r="A141" s="1" t="str">
        <f>"\\B-tech3\soneras\RAD\RAD 2023\"&amp;B141</f>
        <v>\\B-tech3\soneras\RAD\RAD 2023\B434</v>
      </c>
      <c r="B141" s="19" t="s">
        <v>785</v>
      </c>
      <c r="C141" s="158" t="s">
        <v>843</v>
      </c>
      <c r="D141" s="24" t="s">
        <v>694</v>
      </c>
      <c r="E141" s="23" t="str">
        <f t="shared" si="84"/>
        <v>B434</v>
      </c>
      <c r="F141" s="14">
        <v>45327</v>
      </c>
      <c r="G141" s="19">
        <v>1</v>
      </c>
      <c r="H141" s="15" t="s">
        <v>35</v>
      </c>
      <c r="I141" s="16" t="s">
        <v>40</v>
      </c>
      <c r="L141" s="162"/>
      <c r="M141" s="146" t="s">
        <v>41</v>
      </c>
      <c r="N141" s="6">
        <v>12</v>
      </c>
      <c r="O141" s="6">
        <v>5</v>
      </c>
      <c r="P141" s="13"/>
      <c r="Q141" s="16">
        <v>930</v>
      </c>
      <c r="R141" s="16">
        <v>430</v>
      </c>
      <c r="S141" s="16">
        <v>440</v>
      </c>
      <c r="T141" s="16">
        <v>125</v>
      </c>
      <c r="U141" s="16">
        <v>440</v>
      </c>
      <c r="V141" s="16">
        <v>125</v>
      </c>
      <c r="W141" s="5" t="s">
        <v>33</v>
      </c>
      <c r="X141" s="18"/>
      <c r="Y141" s="6" t="s">
        <v>34</v>
      </c>
      <c r="Z141" s="235" t="str">
        <f t="shared" si="85"/>
        <v>512AZ</v>
      </c>
      <c r="AA141" s="236" t="str">
        <f t="shared" si="86"/>
        <v xml:space="preserve">FEB434015-12 </v>
      </c>
      <c r="AB141" s="237" t="str">
        <f t="shared" si="87"/>
        <v xml:space="preserve">FE 0930X0430 5ZM 12 0440X125 PC  </v>
      </c>
      <c r="AC141" s="236" t="str">
        <f t="shared" si="88"/>
        <v xml:space="preserve">FXB434015-12 </v>
      </c>
      <c r="AD141" s="237" t="str">
        <f t="shared" si="89"/>
        <v xml:space="preserve">FX 0930X0430 5ZM 12 0440X125 PC  </v>
      </c>
      <c r="AE141" s="255" t="str">
        <f t="shared" si="90"/>
        <v>BNLT33</v>
      </c>
      <c r="AF141" s="256" t="str">
        <f t="shared" si="91"/>
        <v>TB330945</v>
      </c>
      <c r="AG141" s="257">
        <f t="shared" si="92"/>
        <v>31.818149999999999</v>
      </c>
      <c r="AH141" s="258">
        <f t="shared" si="93"/>
        <v>165</v>
      </c>
      <c r="AI141" s="259">
        <f t="shared" si="94"/>
        <v>5249.9947499999998</v>
      </c>
      <c r="AJ141" s="238" t="str">
        <f t="shared" si="95"/>
        <v>BCU5Z</v>
      </c>
      <c r="AK141" s="239" t="str">
        <f t="shared" si="96"/>
        <v>AT5Z0910</v>
      </c>
      <c r="AL141" s="240">
        <f t="shared" si="97"/>
        <v>136.37701617647059</v>
      </c>
      <c r="AM141" s="241">
        <f t="shared" si="98"/>
        <v>34</v>
      </c>
      <c r="AN141" s="242">
        <f>IF(M141="TR",VLOOKUP(Z141,[1]don!$B$2:$M$30,9,FALSE)*((Q141-20)*VLOOKUP(Z141,[1]don!$B$2:$M$30,6,FALSE))*(INT((R141-20-VLOOKUP(Z141,[1]don!$B$2:$M$30,5,FALSE))/N141)+2),VLOOKUP(Z141,[1]don!$B$2:$M$30,9,FALSE)*R141*(INT((Q141-20)/3)+1))</f>
        <v>4636.81855</v>
      </c>
      <c r="AO141" s="243" t="str">
        <f t="shared" si="99"/>
        <v>CL5P0440C125</v>
      </c>
      <c r="AP141" s="244">
        <f t="shared" si="100"/>
        <v>513.59</v>
      </c>
      <c r="AQ141" s="245" t="str">
        <f t="shared" si="101"/>
        <v>CL5P0440C125</v>
      </c>
      <c r="AR141" s="244">
        <f t="shared" si="102"/>
        <v>513.59</v>
      </c>
      <c r="AS141" s="244" t="str">
        <f t="shared" si="103"/>
        <v>BNLC06</v>
      </c>
      <c r="AT141" s="246">
        <f t="shared" si="104"/>
        <v>1027.18</v>
      </c>
      <c r="AU141" s="247" t="str">
        <f t="shared" si="105"/>
        <v>5Z</v>
      </c>
      <c r="AV141" s="248" t="s">
        <v>1346</v>
      </c>
      <c r="AW141" s="249" t="str">
        <f t="shared" si="106"/>
        <v>FJ5Z0930</v>
      </c>
      <c r="AX141" s="247">
        <f t="shared" si="107"/>
        <v>503.13000000000005</v>
      </c>
      <c r="AY141" s="249">
        <f t="shared" si="108"/>
        <v>1006.2600000000001</v>
      </c>
      <c r="AZ141" s="249" t="str">
        <f t="shared" si="109"/>
        <v>PJ5Z0930</v>
      </c>
      <c r="BA141" s="247">
        <f t="shared" si="110"/>
        <v>503.13000000000005</v>
      </c>
      <c r="BB141" s="247"/>
      <c r="BC141" s="250">
        <f t="shared" si="111"/>
        <v>1006.2600000000001</v>
      </c>
    </row>
    <row r="142" spans="1:55" ht="18" customHeight="1" x14ac:dyDescent="0.3">
      <c r="A142" s="1" t="str">
        <f t="shared" si="83"/>
        <v>\\B-tech3\soneras\RAD\RAD 2024\C108</v>
      </c>
      <c r="B142" s="19" t="s">
        <v>801</v>
      </c>
      <c r="C142" s="158" t="s">
        <v>898</v>
      </c>
      <c r="D142" s="24" t="s">
        <v>695</v>
      </c>
      <c r="E142" s="23" t="str">
        <f t="shared" si="84"/>
        <v>C108</v>
      </c>
      <c r="F142" s="14">
        <v>45328</v>
      </c>
      <c r="G142" s="19">
        <v>1</v>
      </c>
      <c r="H142" s="15" t="s">
        <v>35</v>
      </c>
      <c r="I142" s="16" t="s">
        <v>76</v>
      </c>
      <c r="L142" s="162"/>
      <c r="M142" s="146" t="s">
        <v>41</v>
      </c>
      <c r="N142" s="6">
        <v>12</v>
      </c>
      <c r="O142" s="6">
        <v>5</v>
      </c>
      <c r="P142" s="13"/>
      <c r="Q142" s="16">
        <v>570</v>
      </c>
      <c r="R142" s="16">
        <v>560</v>
      </c>
      <c r="S142" s="16">
        <v>580</v>
      </c>
      <c r="T142" s="16">
        <v>125</v>
      </c>
      <c r="U142" s="16">
        <v>580</v>
      </c>
      <c r="V142" s="16">
        <v>125</v>
      </c>
      <c r="W142" s="5" t="s">
        <v>33</v>
      </c>
      <c r="X142" s="18"/>
      <c r="Y142" s="6" t="s">
        <v>34</v>
      </c>
      <c r="Z142" s="235" t="str">
        <f t="shared" si="85"/>
        <v>512AZ</v>
      </c>
      <c r="AA142" s="236" t="str">
        <f t="shared" si="86"/>
        <v xml:space="preserve">FEC108015-12 </v>
      </c>
      <c r="AB142" s="237" t="str">
        <f t="shared" si="87"/>
        <v xml:space="preserve">FE 0570X0560 5ZM 12 0580X125 PC  </v>
      </c>
      <c r="AC142" s="236" t="str">
        <f t="shared" si="88"/>
        <v xml:space="preserve">FXC108015-12 </v>
      </c>
      <c r="AD142" s="237" t="str">
        <f t="shared" si="89"/>
        <v xml:space="preserve">FX 0570X0560 5ZM 12 0580X125 PC  </v>
      </c>
      <c r="AE142" s="255" t="str">
        <f t="shared" si="90"/>
        <v>BNLT33</v>
      </c>
      <c r="AF142" s="256" t="str">
        <f t="shared" si="91"/>
        <v>TB330585</v>
      </c>
      <c r="AG142" s="257">
        <f t="shared" si="92"/>
        <v>19.696949999999998</v>
      </c>
      <c r="AH142" s="258">
        <f t="shared" si="93"/>
        <v>220</v>
      </c>
      <c r="AI142" s="259">
        <f t="shared" si="94"/>
        <v>4333.3289999999997</v>
      </c>
      <c r="AJ142" s="238" t="str">
        <f t="shared" si="95"/>
        <v>BCU5Z</v>
      </c>
      <c r="AK142" s="239" t="str">
        <f t="shared" si="96"/>
        <v>AT5Z0550</v>
      </c>
      <c r="AL142" s="240">
        <f t="shared" si="97"/>
        <v>81.849997777777759</v>
      </c>
      <c r="AM142" s="241">
        <f t="shared" si="98"/>
        <v>45</v>
      </c>
      <c r="AN142" s="242">
        <f>IF(M142="TR",VLOOKUP(Z142,[1]don!$B$2:$M$30,9,FALSE)*((Q142-20)*VLOOKUP(Z142,[1]don!$B$2:$M$30,6,FALSE))*(INT((R142-20-VLOOKUP(Z142,[1]don!$B$2:$M$30,5,FALSE))/N142)+2),VLOOKUP(Z142,[1]don!$B$2:$M$30,9,FALSE)*R142*(INT((Q142-20)/3)+1))</f>
        <v>3683.2498999999993</v>
      </c>
      <c r="AO142" s="243" t="str">
        <f t="shared" si="99"/>
        <v>CL5P0580C125</v>
      </c>
      <c r="AP142" s="244">
        <f t="shared" si="100"/>
        <v>669.9</v>
      </c>
      <c r="AQ142" s="245" t="str">
        <f t="shared" si="101"/>
        <v>CL5P0580C125</v>
      </c>
      <c r="AR142" s="244">
        <f t="shared" si="102"/>
        <v>669.9</v>
      </c>
      <c r="AS142" s="244" t="str">
        <f t="shared" si="103"/>
        <v>BNLC06</v>
      </c>
      <c r="AT142" s="246">
        <f t="shared" si="104"/>
        <v>1339.8</v>
      </c>
      <c r="AU142" s="247" t="str">
        <f t="shared" si="105"/>
        <v>5Z</v>
      </c>
      <c r="AV142" s="248" t="s">
        <v>1346</v>
      </c>
      <c r="AW142" s="249" t="str">
        <f t="shared" si="106"/>
        <v>FJ5Z0570</v>
      </c>
      <c r="AX142" s="247">
        <f t="shared" si="107"/>
        <v>308.37</v>
      </c>
      <c r="AY142" s="249">
        <f t="shared" si="108"/>
        <v>616.74</v>
      </c>
      <c r="AZ142" s="249" t="str">
        <f t="shared" si="109"/>
        <v>PJ5Z0570</v>
      </c>
      <c r="BA142" s="247">
        <f t="shared" si="110"/>
        <v>308.37</v>
      </c>
      <c r="BB142" s="247"/>
      <c r="BC142" s="250">
        <f t="shared" si="111"/>
        <v>616.74</v>
      </c>
    </row>
    <row r="143" spans="1:55" ht="18" customHeight="1" x14ac:dyDescent="0.3">
      <c r="A143" s="1" t="str">
        <f t="shared" si="83"/>
        <v>\\B-tech3\soneras\RAD\RAD 2024\C109</v>
      </c>
      <c r="B143" s="19" t="s">
        <v>802</v>
      </c>
      <c r="C143" s="158" t="s">
        <v>899</v>
      </c>
      <c r="D143" s="24" t="s">
        <v>696</v>
      </c>
      <c r="E143" s="23" t="str">
        <f t="shared" si="84"/>
        <v>C109</v>
      </c>
      <c r="F143" s="14">
        <v>45328</v>
      </c>
      <c r="G143" s="19">
        <v>5</v>
      </c>
      <c r="H143" s="15" t="s">
        <v>35</v>
      </c>
      <c r="I143" s="16" t="s">
        <v>76</v>
      </c>
      <c r="L143" s="162"/>
      <c r="M143" s="146" t="s">
        <v>32</v>
      </c>
      <c r="N143" s="6">
        <v>10</v>
      </c>
      <c r="O143" s="6">
        <v>3</v>
      </c>
      <c r="P143" s="13"/>
      <c r="Q143" s="16">
        <v>500</v>
      </c>
      <c r="R143" s="16">
        <v>480</v>
      </c>
      <c r="S143" s="16">
        <v>480</v>
      </c>
      <c r="T143" s="16">
        <v>70</v>
      </c>
      <c r="U143" s="16">
        <v>480</v>
      </c>
      <c r="V143" s="16">
        <v>70</v>
      </c>
      <c r="W143" s="5" t="s">
        <v>33</v>
      </c>
      <c r="X143" s="18"/>
      <c r="Y143" s="6" t="s">
        <v>34</v>
      </c>
      <c r="Z143" s="235" t="str">
        <f t="shared" si="85"/>
        <v>310AD</v>
      </c>
      <c r="AA143" s="236" t="str">
        <f t="shared" si="86"/>
        <v xml:space="preserve">FEC109023-10 </v>
      </c>
      <c r="AB143" s="237" t="str">
        <f t="shared" si="87"/>
        <v xml:space="preserve">FE 0500X0480 3DM 10 0480X070 PC  </v>
      </c>
      <c r="AC143" s="236" t="str">
        <f t="shared" si="88"/>
        <v xml:space="preserve">FXC109023-10 </v>
      </c>
      <c r="AD143" s="237" t="str">
        <f t="shared" si="89"/>
        <v xml:space="preserve">FX 0500X0480 3DM 10 0480X070 PC  </v>
      </c>
      <c r="AE143" s="255" t="str">
        <f t="shared" si="90"/>
        <v>BNLT33</v>
      </c>
      <c r="AF143" s="256" t="str">
        <f t="shared" si="91"/>
        <v>TB330515</v>
      </c>
      <c r="AG143" s="257">
        <f t="shared" si="92"/>
        <v>17.340049999999998</v>
      </c>
      <c r="AH143" s="258">
        <f t="shared" si="93"/>
        <v>141</v>
      </c>
      <c r="AI143" s="259">
        <f t="shared" si="94"/>
        <v>2444.9470499999998</v>
      </c>
      <c r="AJ143" s="238" t="str">
        <f t="shared" si="95"/>
        <v>BCU3D</v>
      </c>
      <c r="AK143" s="239" t="str">
        <f t="shared" si="96"/>
        <v>AT3D0480</v>
      </c>
      <c r="AL143" s="240">
        <f t="shared" si="97"/>
        <v>14.338221439668569</v>
      </c>
      <c r="AM143" s="241">
        <f t="shared" si="98"/>
        <v>175.54545454545453</v>
      </c>
      <c r="AN143" s="242">
        <f>IF(M143="TR",VLOOKUP(Z143,[1]don!$B$2:$M$30,9,FALSE)*((Q143-20)*VLOOKUP(Z143,[1]don!$B$2:$M$30,6,FALSE))*(INT((R143-20-VLOOKUP(Z143,[1]don!$B$2:$M$30,5,FALSE))/N143)+2),VLOOKUP(Z143,[1]don!$B$2:$M$30,9,FALSE)*R143*(INT((Q143-20)/3)+1))</f>
        <v>2517.0096000000003</v>
      </c>
      <c r="AO143" s="243" t="str">
        <f t="shared" si="99"/>
        <v>CL3P0480C070</v>
      </c>
      <c r="AP143" s="244">
        <f t="shared" si="100"/>
        <v>346.5</v>
      </c>
      <c r="AQ143" s="245" t="str">
        <f t="shared" si="101"/>
        <v>CL3P0480C070</v>
      </c>
      <c r="AR143" s="244">
        <f t="shared" si="102"/>
        <v>346.5</v>
      </c>
      <c r="AS143" s="244" t="str">
        <f t="shared" si="103"/>
        <v>BNLC06</v>
      </c>
      <c r="AT143" s="246">
        <f t="shared" si="104"/>
        <v>693</v>
      </c>
      <c r="AU143" s="247" t="str">
        <f t="shared" si="105"/>
        <v>3D</v>
      </c>
      <c r="AV143" s="248" t="s">
        <v>1346</v>
      </c>
      <c r="AW143" s="249" t="str">
        <f t="shared" si="106"/>
        <v>FJ3D0500</v>
      </c>
      <c r="AX143" s="247">
        <f t="shared" si="107"/>
        <v>210.5</v>
      </c>
      <c r="AY143" s="249">
        <f t="shared" si="108"/>
        <v>421</v>
      </c>
      <c r="AZ143" s="249" t="str">
        <f t="shared" si="109"/>
        <v>-</v>
      </c>
      <c r="BA143" s="247" t="str">
        <f t="shared" si="110"/>
        <v>-</v>
      </c>
      <c r="BB143" s="247"/>
      <c r="BC143" s="250">
        <f t="shared" si="111"/>
        <v>421</v>
      </c>
    </row>
    <row r="144" spans="1:55" ht="18" customHeight="1" x14ac:dyDescent="0.3">
      <c r="A144" s="1" t="str">
        <f t="shared" si="83"/>
        <v>\\B-tech3\soneras\RAD\RAD 2024\C110</v>
      </c>
      <c r="B144" s="19" t="s">
        <v>846</v>
      </c>
      <c r="C144" s="158" t="s">
        <v>900</v>
      </c>
      <c r="D144" s="24" t="s">
        <v>697</v>
      </c>
      <c r="E144" s="23" t="str">
        <f t="shared" si="84"/>
        <v>C110</v>
      </c>
      <c r="F144" s="14">
        <v>45328</v>
      </c>
      <c r="G144" s="19">
        <v>1</v>
      </c>
      <c r="H144" s="15" t="s">
        <v>35</v>
      </c>
      <c r="I144" s="16" t="s">
        <v>76</v>
      </c>
      <c r="L144" s="162"/>
      <c r="M144" s="146" t="s">
        <v>41</v>
      </c>
      <c r="N144" s="6">
        <v>12</v>
      </c>
      <c r="O144" s="6">
        <v>4</v>
      </c>
      <c r="P144" s="13"/>
      <c r="Q144" s="16">
        <v>460</v>
      </c>
      <c r="R144" s="16">
        <v>590</v>
      </c>
      <c r="S144" s="16">
        <v>610</v>
      </c>
      <c r="T144" s="16">
        <v>100</v>
      </c>
      <c r="U144" s="16">
        <v>610</v>
      </c>
      <c r="V144" s="16">
        <v>100</v>
      </c>
      <c r="W144" s="5" t="s">
        <v>33</v>
      </c>
      <c r="X144" s="18"/>
      <c r="Y144" s="6" t="s">
        <v>34</v>
      </c>
      <c r="Z144" s="235" t="str">
        <f t="shared" si="85"/>
        <v>412AZ</v>
      </c>
      <c r="AA144" s="236" t="str">
        <f t="shared" si="86"/>
        <v xml:space="preserve">FEC110014-12 </v>
      </c>
      <c r="AB144" s="237" t="str">
        <f t="shared" si="87"/>
        <v xml:space="preserve">FE 0460X0590 4ZM 12 0610X100 PC  </v>
      </c>
      <c r="AC144" s="236" t="str">
        <f t="shared" si="88"/>
        <v xml:space="preserve">FXC110014-12 </v>
      </c>
      <c r="AD144" s="237" t="str">
        <f t="shared" si="89"/>
        <v xml:space="preserve">FX 0460X0590 4ZM 12 0610X100 PC  </v>
      </c>
      <c r="AE144" s="255" t="str">
        <f t="shared" si="90"/>
        <v>BNLT33</v>
      </c>
      <c r="AF144" s="256" t="str">
        <f t="shared" si="91"/>
        <v>TB330475</v>
      </c>
      <c r="AG144" s="257">
        <f t="shared" si="92"/>
        <v>15.99325</v>
      </c>
      <c r="AH144" s="258">
        <f t="shared" si="93"/>
        <v>184</v>
      </c>
      <c r="AI144" s="259">
        <f t="shared" si="94"/>
        <v>2942.7579999999998</v>
      </c>
      <c r="AJ144" s="238" t="str">
        <f t="shared" si="95"/>
        <v>BCU4Z</v>
      </c>
      <c r="AK144" s="239" t="str">
        <f t="shared" si="96"/>
        <v>AT4Z0440</v>
      </c>
      <c r="AL144" s="240">
        <f t="shared" si="97"/>
        <v>63.320006808510641</v>
      </c>
      <c r="AM144" s="241">
        <f t="shared" si="98"/>
        <v>47</v>
      </c>
      <c r="AN144" s="242">
        <f>IF(M144="TR",VLOOKUP(Z144,[1]don!$B$2:$M$30,9,FALSE)*((Q144-20)*VLOOKUP(Z144,[1]don!$B$2:$M$30,6,FALSE))*(INT((R144-20-VLOOKUP(Z144,[1]don!$B$2:$M$30,5,FALSE))/N144)+2),VLOOKUP(Z144,[1]don!$B$2:$M$30,9,FALSE)*R144*(INT((Q144-20)/3)+1))</f>
        <v>2976.0403200000001</v>
      </c>
      <c r="AO144" s="243" t="str">
        <f t="shared" si="99"/>
        <v>CL4P0610C100</v>
      </c>
      <c r="AP144" s="244">
        <f t="shared" si="100"/>
        <v>582.12</v>
      </c>
      <c r="AQ144" s="245" t="str">
        <f t="shared" si="101"/>
        <v>CL4P0610C100</v>
      </c>
      <c r="AR144" s="244">
        <f t="shared" si="102"/>
        <v>582.12</v>
      </c>
      <c r="AS144" s="244" t="str">
        <f t="shared" si="103"/>
        <v>BNLC06</v>
      </c>
      <c r="AT144" s="246">
        <f t="shared" si="104"/>
        <v>1164.24</v>
      </c>
      <c r="AU144" s="247" t="str">
        <f t="shared" si="105"/>
        <v>4Z</v>
      </c>
      <c r="AV144" s="248" t="s">
        <v>1346</v>
      </c>
      <c r="AW144" s="249" t="str">
        <f t="shared" si="106"/>
        <v>FJ4Z0460</v>
      </c>
      <c r="AX144" s="247">
        <f t="shared" si="107"/>
        <v>210.68</v>
      </c>
      <c r="AY144" s="249">
        <f t="shared" si="108"/>
        <v>421.36</v>
      </c>
      <c r="AZ144" s="249" t="str">
        <f t="shared" si="109"/>
        <v>PJ4Z0460</v>
      </c>
      <c r="BA144" s="247">
        <f t="shared" si="110"/>
        <v>210.68</v>
      </c>
      <c r="BB144" s="247"/>
      <c r="BC144" s="250">
        <f t="shared" si="111"/>
        <v>421.36</v>
      </c>
    </row>
    <row r="145" spans="1:55" ht="18" customHeight="1" x14ac:dyDescent="0.3">
      <c r="A145" s="1" t="str">
        <f t="shared" si="83"/>
        <v>\\B-tech3\soneras\RAD\RAD 2024\C111</v>
      </c>
      <c r="B145" s="19" t="s">
        <v>847</v>
      </c>
      <c r="C145" s="158" t="s">
        <v>901</v>
      </c>
      <c r="D145" s="24" t="s">
        <v>698</v>
      </c>
      <c r="E145" s="23" t="str">
        <f t="shared" si="84"/>
        <v>C111</v>
      </c>
      <c r="F145" s="14">
        <v>45328</v>
      </c>
      <c r="G145" s="19">
        <v>1</v>
      </c>
      <c r="H145" s="15" t="s">
        <v>35</v>
      </c>
      <c r="I145" s="16" t="s">
        <v>36</v>
      </c>
      <c r="L145" s="162"/>
      <c r="M145" s="146" t="s">
        <v>32</v>
      </c>
      <c r="N145" s="6">
        <v>10</v>
      </c>
      <c r="O145" s="6">
        <v>5</v>
      </c>
      <c r="P145" s="13"/>
      <c r="Q145" s="16">
        <v>640</v>
      </c>
      <c r="R145" s="16">
        <v>730</v>
      </c>
      <c r="S145" s="16">
        <v>740</v>
      </c>
      <c r="T145" s="16">
        <v>120</v>
      </c>
      <c r="U145" s="16">
        <v>740</v>
      </c>
      <c r="V145" s="16">
        <v>120</v>
      </c>
      <c r="W145" s="5" t="s">
        <v>33</v>
      </c>
      <c r="X145" s="18"/>
      <c r="Y145" s="6" t="s">
        <v>34</v>
      </c>
      <c r="Z145" s="235" t="str">
        <f t="shared" si="85"/>
        <v>510AD</v>
      </c>
      <c r="AA145" s="236" t="str">
        <f t="shared" si="86"/>
        <v xml:space="preserve">FEC111025-10 </v>
      </c>
      <c r="AB145" s="237" t="str">
        <f t="shared" si="87"/>
        <v xml:space="preserve">FE 0640X0730 5DM 10 0740X120 PC  </v>
      </c>
      <c r="AC145" s="236" t="str">
        <f t="shared" si="88"/>
        <v xml:space="preserve">FXC111025-10 </v>
      </c>
      <c r="AD145" s="237" t="str">
        <f t="shared" si="89"/>
        <v xml:space="preserve">FX 0640X0730 5DM 10 0740X120 PC  </v>
      </c>
      <c r="AE145" s="255" t="str">
        <f t="shared" si="90"/>
        <v>BNLT33</v>
      </c>
      <c r="AF145" s="256" t="str">
        <f t="shared" si="91"/>
        <v>TB330655</v>
      </c>
      <c r="AG145" s="257">
        <f t="shared" si="92"/>
        <v>22.053850000000001</v>
      </c>
      <c r="AH145" s="258">
        <f t="shared" si="93"/>
        <v>360</v>
      </c>
      <c r="AI145" s="259">
        <f t="shared" si="94"/>
        <v>7939.3860000000004</v>
      </c>
      <c r="AJ145" s="238" t="str">
        <f t="shared" si="95"/>
        <v>BCU5D</v>
      </c>
      <c r="AK145" s="239" t="str">
        <f t="shared" si="96"/>
        <v>AT5D0730</v>
      </c>
      <c r="AL145" s="240">
        <f t="shared" si="97"/>
        <v>41.158214692894418</v>
      </c>
      <c r="AM145" s="241">
        <f t="shared" si="98"/>
        <v>226.45454545454547</v>
      </c>
      <c r="AN145" s="242">
        <f>IF(M145="TR",VLOOKUP(Z145,[1]don!$B$2:$M$30,9,FALSE)*((Q145-20)*VLOOKUP(Z145,[1]don!$B$2:$M$30,6,FALSE))*(INT((R145-20-VLOOKUP(Z145,[1]don!$B$2:$M$30,5,FALSE))/N145)+2),VLOOKUP(Z145,[1]don!$B$2:$M$30,9,FALSE)*R145*(INT((Q145-20)/3)+1))</f>
        <v>9320.4647999999997</v>
      </c>
      <c r="AO145" s="243" t="str">
        <f t="shared" si="99"/>
        <v>CL5P0740C120</v>
      </c>
      <c r="AP145" s="244">
        <f t="shared" si="100"/>
        <v>819.28</v>
      </c>
      <c r="AQ145" s="245" t="str">
        <f t="shared" si="101"/>
        <v>CL5P0740C120</v>
      </c>
      <c r="AR145" s="244">
        <f t="shared" si="102"/>
        <v>819.28</v>
      </c>
      <c r="AS145" s="244" t="str">
        <f t="shared" si="103"/>
        <v>BNLC06</v>
      </c>
      <c r="AT145" s="246">
        <f t="shared" si="104"/>
        <v>1638.56</v>
      </c>
      <c r="AU145" s="247" t="str">
        <f t="shared" si="105"/>
        <v>5D</v>
      </c>
      <c r="AV145" s="248" t="s">
        <v>1346</v>
      </c>
      <c r="AW145" s="249" t="str">
        <f t="shared" si="106"/>
        <v>FJ5D0640</v>
      </c>
      <c r="AX145" s="247">
        <f t="shared" si="107"/>
        <v>396.15999999999997</v>
      </c>
      <c r="AY145" s="249">
        <f t="shared" si="108"/>
        <v>792.31999999999994</v>
      </c>
      <c r="AZ145" s="249" t="str">
        <f t="shared" si="109"/>
        <v>-</v>
      </c>
      <c r="BA145" s="247" t="str">
        <f t="shared" si="110"/>
        <v>-</v>
      </c>
      <c r="BB145" s="247"/>
      <c r="BC145" s="250">
        <f t="shared" si="111"/>
        <v>792.31999999999994</v>
      </c>
    </row>
    <row r="146" spans="1:55" ht="18" customHeight="1" x14ac:dyDescent="0.3">
      <c r="A146" s="1" t="str">
        <f t="shared" si="83"/>
        <v>\\B-tech3\soneras\RAD\RAD 2024\C112</v>
      </c>
      <c r="B146" s="19" t="s">
        <v>848</v>
      </c>
      <c r="C146" s="158" t="s">
        <v>902</v>
      </c>
      <c r="D146" s="24" t="s">
        <v>699</v>
      </c>
      <c r="E146" s="23" t="str">
        <f t="shared" si="84"/>
        <v>C112</v>
      </c>
      <c r="F146" s="14">
        <v>45328</v>
      </c>
      <c r="G146" s="19">
        <v>1</v>
      </c>
      <c r="H146" s="15" t="s">
        <v>35</v>
      </c>
      <c r="I146" s="16" t="s">
        <v>36</v>
      </c>
      <c r="L146" s="162"/>
      <c r="M146" s="146" t="s">
        <v>32</v>
      </c>
      <c r="N146" s="6">
        <v>10</v>
      </c>
      <c r="O146" s="6">
        <v>5</v>
      </c>
      <c r="P146" s="13"/>
      <c r="Q146" s="16">
        <v>500</v>
      </c>
      <c r="R146" s="16">
        <v>460</v>
      </c>
      <c r="S146" s="16">
        <v>480</v>
      </c>
      <c r="T146" s="16">
        <v>130</v>
      </c>
      <c r="U146" s="16">
        <v>480</v>
      </c>
      <c r="V146" s="16">
        <v>130</v>
      </c>
      <c r="W146" s="5" t="s">
        <v>33</v>
      </c>
      <c r="X146" s="18"/>
      <c r="Y146" s="6" t="s">
        <v>34</v>
      </c>
      <c r="Z146" s="235" t="str">
        <f t="shared" si="85"/>
        <v>510AD</v>
      </c>
      <c r="AA146" s="236" t="str">
        <f t="shared" si="86"/>
        <v xml:space="preserve">FEC112025-10 </v>
      </c>
      <c r="AB146" s="237" t="str">
        <f t="shared" si="87"/>
        <v xml:space="preserve">FE 0500X0460 5DM 10 0480X130 PC  </v>
      </c>
      <c r="AC146" s="236" t="str">
        <f t="shared" si="88"/>
        <v xml:space="preserve">FXC112025-10 </v>
      </c>
      <c r="AD146" s="237" t="str">
        <f t="shared" si="89"/>
        <v xml:space="preserve">FX 0500X0460 5DM 10 0480X130 PC  </v>
      </c>
      <c r="AE146" s="255" t="str">
        <f t="shared" si="90"/>
        <v>BNLT33</v>
      </c>
      <c r="AF146" s="256" t="str">
        <f t="shared" si="91"/>
        <v>TB330515</v>
      </c>
      <c r="AG146" s="257">
        <f t="shared" si="92"/>
        <v>17.340049999999998</v>
      </c>
      <c r="AH146" s="258">
        <f t="shared" si="93"/>
        <v>225</v>
      </c>
      <c r="AI146" s="259">
        <f t="shared" si="94"/>
        <v>3901.5112499999996</v>
      </c>
      <c r="AJ146" s="238" t="str">
        <f t="shared" si="95"/>
        <v>BCU5D</v>
      </c>
      <c r="AK146" s="239" t="str">
        <f t="shared" si="96"/>
        <v>AT5D0460</v>
      </c>
      <c r="AL146" s="240">
        <f t="shared" si="97"/>
        <v>26.021868876229931</v>
      </c>
      <c r="AM146" s="241">
        <f t="shared" si="98"/>
        <v>175.54545454545453</v>
      </c>
      <c r="AN146" s="242">
        <f>IF(M146="TR",VLOOKUP(Z146,[1]don!$B$2:$M$30,9,FALSE)*((Q146-20)*VLOOKUP(Z146,[1]don!$B$2:$M$30,6,FALSE))*(INT((R146-20-VLOOKUP(Z146,[1]don!$B$2:$M$30,5,FALSE))/N146)+2),VLOOKUP(Z146,[1]don!$B$2:$M$30,9,FALSE)*R146*(INT((Q146-20)/3)+1))</f>
        <v>4568.0207999999993</v>
      </c>
      <c r="AO146" s="243" t="str">
        <f t="shared" si="99"/>
        <v>CL5P0480C130</v>
      </c>
      <c r="AP146" s="244">
        <f t="shared" si="100"/>
        <v>577.5</v>
      </c>
      <c r="AQ146" s="245" t="str">
        <f t="shared" si="101"/>
        <v>CL5P0480C130</v>
      </c>
      <c r="AR146" s="244">
        <f t="shared" si="102"/>
        <v>577.5</v>
      </c>
      <c r="AS146" s="244" t="str">
        <f t="shared" si="103"/>
        <v>BNLC06</v>
      </c>
      <c r="AT146" s="246">
        <f t="shared" si="104"/>
        <v>1155</v>
      </c>
      <c r="AU146" s="247" t="str">
        <f t="shared" si="105"/>
        <v>5D</v>
      </c>
      <c r="AV146" s="248" t="s">
        <v>1346</v>
      </c>
      <c r="AW146" s="249" t="str">
        <f t="shared" si="106"/>
        <v>FJ5D0500</v>
      </c>
      <c r="AX146" s="247">
        <f t="shared" si="107"/>
        <v>309.5</v>
      </c>
      <c r="AY146" s="249">
        <f t="shared" si="108"/>
        <v>619</v>
      </c>
      <c r="AZ146" s="249" t="str">
        <f t="shared" si="109"/>
        <v>-</v>
      </c>
      <c r="BA146" s="247" t="str">
        <f t="shared" si="110"/>
        <v>-</v>
      </c>
      <c r="BB146" s="247"/>
      <c r="BC146" s="250">
        <f t="shared" si="111"/>
        <v>619</v>
      </c>
    </row>
    <row r="147" spans="1:55" ht="18" customHeight="1" x14ac:dyDescent="0.3">
      <c r="A147" s="1" t="str">
        <f>"\\B-tech3\soneras\RAD\RAD 2023\"&amp;B147</f>
        <v>\\B-tech3\soneras\RAD\RAD 2023\B484</v>
      </c>
      <c r="B147" s="19" t="s">
        <v>791</v>
      </c>
      <c r="C147" s="158" t="s">
        <v>844</v>
      </c>
      <c r="D147" s="24" t="s">
        <v>700</v>
      </c>
      <c r="E147" s="23" t="str">
        <f t="shared" si="84"/>
        <v>B484</v>
      </c>
      <c r="F147" s="14">
        <v>45328</v>
      </c>
      <c r="G147" s="19">
        <v>1</v>
      </c>
      <c r="H147" s="15" t="s">
        <v>35</v>
      </c>
      <c r="I147" s="16" t="s">
        <v>76</v>
      </c>
      <c r="L147" s="162"/>
      <c r="M147" s="146" t="s">
        <v>41</v>
      </c>
      <c r="N147" s="6">
        <v>12</v>
      </c>
      <c r="O147" s="6">
        <v>4</v>
      </c>
      <c r="P147" s="13"/>
      <c r="Q147" s="16">
        <v>440</v>
      </c>
      <c r="R147" s="16">
        <v>490</v>
      </c>
      <c r="S147" s="16">
        <v>500</v>
      </c>
      <c r="T147" s="16">
        <v>90</v>
      </c>
      <c r="U147" s="16">
        <v>500</v>
      </c>
      <c r="V147" s="16">
        <v>90</v>
      </c>
      <c r="W147" s="5" t="s">
        <v>33</v>
      </c>
      <c r="X147" s="18"/>
      <c r="Y147" s="6" t="s">
        <v>34</v>
      </c>
      <c r="Z147" s="235" t="str">
        <f t="shared" si="85"/>
        <v>412AZ</v>
      </c>
      <c r="AA147" s="236" t="str">
        <f t="shared" si="86"/>
        <v xml:space="preserve">FEB484014-12 </v>
      </c>
      <c r="AB147" s="237" t="str">
        <f t="shared" si="87"/>
        <v xml:space="preserve">FE 0440X0490 4ZM 12 0500X090 PC  </v>
      </c>
      <c r="AC147" s="236" t="str">
        <f t="shared" si="88"/>
        <v xml:space="preserve">FXB484014-12 </v>
      </c>
      <c r="AD147" s="237" t="str">
        <f t="shared" si="89"/>
        <v xml:space="preserve">FX 0440X0490 4ZM 12 0500X090 PC  </v>
      </c>
      <c r="AE147" s="255" t="str">
        <f t="shared" si="90"/>
        <v>BNLT33</v>
      </c>
      <c r="AF147" s="256" t="str">
        <f t="shared" si="91"/>
        <v>TB330455</v>
      </c>
      <c r="AG147" s="257">
        <f t="shared" si="92"/>
        <v>15.319849999999999</v>
      </c>
      <c r="AH147" s="258">
        <f t="shared" si="93"/>
        <v>152</v>
      </c>
      <c r="AI147" s="259">
        <f t="shared" si="94"/>
        <v>2328.6171999999997</v>
      </c>
      <c r="AJ147" s="238" t="str">
        <f t="shared" si="95"/>
        <v>BCU4Z</v>
      </c>
      <c r="AK147" s="239" t="str">
        <f t="shared" si="96"/>
        <v>AT4Z0420</v>
      </c>
      <c r="AL147" s="240">
        <f t="shared" si="97"/>
        <v>60.700123076923077</v>
      </c>
      <c r="AM147" s="241">
        <f t="shared" si="98"/>
        <v>39</v>
      </c>
      <c r="AN147" s="242">
        <f>IF(M147="TR",VLOOKUP(Z147,[1]don!$B$2:$M$30,9,FALSE)*((Q147-20)*VLOOKUP(Z147,[1]don!$B$2:$M$30,6,FALSE))*(INT((R147-20-VLOOKUP(Z147,[1]don!$B$2:$M$30,5,FALSE))/N147)+2),VLOOKUP(Z147,[1]don!$B$2:$M$30,9,FALSE)*R147*(INT((Q147-20)/3)+1))</f>
        <v>2367.3047999999999</v>
      </c>
      <c r="AO147" s="243" t="str">
        <f t="shared" si="99"/>
        <v>CL4P0500C090</v>
      </c>
      <c r="AP147" s="244">
        <f t="shared" si="100"/>
        <v>440.44</v>
      </c>
      <c r="AQ147" s="245" t="str">
        <f t="shared" si="101"/>
        <v>CL4P0500C090</v>
      </c>
      <c r="AR147" s="244">
        <f t="shared" si="102"/>
        <v>440.44</v>
      </c>
      <c r="AS147" s="244" t="str">
        <f t="shared" si="103"/>
        <v>BNLC06</v>
      </c>
      <c r="AT147" s="246">
        <f t="shared" si="104"/>
        <v>880.88</v>
      </c>
      <c r="AU147" s="247" t="str">
        <f t="shared" si="105"/>
        <v>4Z</v>
      </c>
      <c r="AV147" s="248" t="s">
        <v>1346</v>
      </c>
      <c r="AW147" s="249" t="str">
        <f t="shared" si="106"/>
        <v>FJ4Z0440</v>
      </c>
      <c r="AX147" s="247">
        <f t="shared" si="107"/>
        <v>201.52</v>
      </c>
      <c r="AY147" s="249">
        <f t="shared" si="108"/>
        <v>403.04</v>
      </c>
      <c r="AZ147" s="249" t="str">
        <f t="shared" si="109"/>
        <v>PJ4Z0440</v>
      </c>
      <c r="BA147" s="247">
        <f t="shared" si="110"/>
        <v>201.52</v>
      </c>
      <c r="BB147" s="247"/>
      <c r="BC147" s="250">
        <f t="shared" si="111"/>
        <v>403.04</v>
      </c>
    </row>
    <row r="148" spans="1:55" ht="18" customHeight="1" x14ac:dyDescent="0.3">
      <c r="A148" s="1" t="str">
        <f t="shared" si="83"/>
        <v>\\B-tech3\soneras\RAD\RAD 2024\C113</v>
      </c>
      <c r="B148" s="19" t="s">
        <v>849</v>
      </c>
      <c r="C148" s="158" t="s">
        <v>903</v>
      </c>
      <c r="D148" s="24" t="s">
        <v>701</v>
      </c>
      <c r="E148" s="23" t="str">
        <f t="shared" si="84"/>
        <v>C113</v>
      </c>
      <c r="F148" s="14">
        <v>45328</v>
      </c>
      <c r="G148" s="19">
        <v>1</v>
      </c>
      <c r="H148" s="15" t="s">
        <v>35</v>
      </c>
      <c r="I148" s="16" t="s">
        <v>76</v>
      </c>
      <c r="L148" s="162"/>
      <c r="M148" s="146" t="s">
        <v>41</v>
      </c>
      <c r="N148" s="6">
        <v>12</v>
      </c>
      <c r="O148" s="6">
        <v>4</v>
      </c>
      <c r="P148" s="13"/>
      <c r="Q148" s="16">
        <v>620</v>
      </c>
      <c r="R148" s="16">
        <v>410</v>
      </c>
      <c r="S148" s="16">
        <v>415</v>
      </c>
      <c r="T148" s="16">
        <v>90</v>
      </c>
      <c r="U148" s="16">
        <v>415</v>
      </c>
      <c r="V148" s="16">
        <v>90</v>
      </c>
      <c r="W148" s="5" t="s">
        <v>33</v>
      </c>
      <c r="X148" s="18"/>
      <c r="Y148" s="6" t="s">
        <v>34</v>
      </c>
      <c r="Z148" s="235" t="str">
        <f t="shared" si="85"/>
        <v>412AZ</v>
      </c>
      <c r="AA148" s="236" t="str">
        <f t="shared" si="86"/>
        <v xml:space="preserve">FEC113014-12 </v>
      </c>
      <c r="AB148" s="237" t="str">
        <f t="shared" si="87"/>
        <v xml:space="preserve">FE 0620X0410 4ZM 12 0415X090 PC  </v>
      </c>
      <c r="AC148" s="236" t="str">
        <f t="shared" si="88"/>
        <v xml:space="preserve">FXC113014-12 </v>
      </c>
      <c r="AD148" s="237" t="str">
        <f t="shared" si="89"/>
        <v xml:space="preserve">FX 0620X0410 4ZM 12 0415X090 PC  </v>
      </c>
      <c r="AE148" s="255" t="str">
        <f t="shared" si="90"/>
        <v>BNLT33</v>
      </c>
      <c r="AF148" s="256" t="str">
        <f t="shared" si="91"/>
        <v>TB330635</v>
      </c>
      <c r="AG148" s="257">
        <f t="shared" si="92"/>
        <v>21.38045</v>
      </c>
      <c r="AH148" s="258">
        <f t="shared" si="93"/>
        <v>124</v>
      </c>
      <c r="AI148" s="259">
        <f t="shared" si="94"/>
        <v>2651.1758</v>
      </c>
      <c r="AJ148" s="238" t="str">
        <f t="shared" si="95"/>
        <v>BCU4Z</v>
      </c>
      <c r="AK148" s="239" t="str">
        <f t="shared" si="96"/>
        <v>AT4Z0600</v>
      </c>
      <c r="AL148" s="240">
        <f t="shared" si="97"/>
        <v>87.188681250000002</v>
      </c>
      <c r="AM148" s="241">
        <f t="shared" si="98"/>
        <v>32</v>
      </c>
      <c r="AN148" s="242">
        <f>IF(M148="TR",VLOOKUP(Z148,[1]don!$B$2:$M$30,9,FALSE)*((Q148-20)*VLOOKUP(Z148,[1]don!$B$2:$M$30,6,FALSE))*(INT((R148-20-VLOOKUP(Z148,[1]don!$B$2:$M$30,5,FALSE))/N148)+2),VLOOKUP(Z148,[1]don!$B$2:$M$30,9,FALSE)*R148*(INT((Q148-20)/3)+1))</f>
        <v>2790.0378000000001</v>
      </c>
      <c r="AO148" s="243" t="str">
        <f t="shared" si="99"/>
        <v>CL4P0415C090</v>
      </c>
      <c r="AP148" s="244">
        <f t="shared" si="100"/>
        <v>368.44499999999999</v>
      </c>
      <c r="AQ148" s="245" t="str">
        <f t="shared" si="101"/>
        <v>CL4P0415C090</v>
      </c>
      <c r="AR148" s="244">
        <f t="shared" si="102"/>
        <v>368.44499999999999</v>
      </c>
      <c r="AS148" s="244" t="str">
        <f t="shared" si="103"/>
        <v>BNLC06</v>
      </c>
      <c r="AT148" s="246">
        <f t="shared" si="104"/>
        <v>736.89</v>
      </c>
      <c r="AU148" s="247" t="str">
        <f t="shared" si="105"/>
        <v>4Z</v>
      </c>
      <c r="AV148" s="248" t="s">
        <v>1346</v>
      </c>
      <c r="AW148" s="249" t="str">
        <f t="shared" si="106"/>
        <v>FJ4Z0620</v>
      </c>
      <c r="AX148" s="247">
        <f t="shared" si="107"/>
        <v>283.96000000000004</v>
      </c>
      <c r="AY148" s="249">
        <f t="shared" si="108"/>
        <v>567.92000000000007</v>
      </c>
      <c r="AZ148" s="249" t="str">
        <f t="shared" si="109"/>
        <v>PJ4Z0620</v>
      </c>
      <c r="BA148" s="247">
        <f t="shared" si="110"/>
        <v>283.96000000000004</v>
      </c>
      <c r="BB148" s="247"/>
      <c r="BC148" s="250">
        <f t="shared" si="111"/>
        <v>567.92000000000007</v>
      </c>
    </row>
    <row r="149" spans="1:55" ht="18" customHeight="1" x14ac:dyDescent="0.3">
      <c r="A149" s="1" t="str">
        <f t="shared" si="83"/>
        <v>\\B-tech3\soneras\RAD\RAD 2024\C114</v>
      </c>
      <c r="B149" s="19" t="s">
        <v>850</v>
      </c>
      <c r="C149" s="158" t="s">
        <v>904</v>
      </c>
      <c r="D149" s="24" t="s">
        <v>702</v>
      </c>
      <c r="E149" s="23" t="str">
        <f t="shared" si="84"/>
        <v>C114</v>
      </c>
      <c r="F149" s="14">
        <v>45329</v>
      </c>
      <c r="G149" s="19">
        <v>3</v>
      </c>
      <c r="H149" s="15" t="s">
        <v>28</v>
      </c>
      <c r="I149" s="16" t="s">
        <v>795</v>
      </c>
      <c r="J149" s="5" t="s">
        <v>1019</v>
      </c>
      <c r="K149" s="16" t="s">
        <v>1021</v>
      </c>
      <c r="L149" s="162"/>
      <c r="M149" s="146" t="s">
        <v>32</v>
      </c>
      <c r="N149" s="6">
        <v>10</v>
      </c>
      <c r="O149" s="6">
        <v>4</v>
      </c>
      <c r="P149" s="13"/>
      <c r="Q149" s="16">
        <v>620</v>
      </c>
      <c r="R149" s="16">
        <v>750</v>
      </c>
      <c r="S149" s="16">
        <v>750</v>
      </c>
      <c r="T149" s="16">
        <v>90</v>
      </c>
      <c r="U149" s="16">
        <v>750</v>
      </c>
      <c r="V149" s="16">
        <v>90</v>
      </c>
      <c r="W149" s="5" t="s">
        <v>33</v>
      </c>
      <c r="X149" s="18"/>
      <c r="Y149" s="6" t="s">
        <v>34</v>
      </c>
      <c r="Z149" s="235" t="str">
        <f t="shared" si="85"/>
        <v>410AD</v>
      </c>
      <c r="AA149" s="236" t="str">
        <f t="shared" si="86"/>
        <v xml:space="preserve">RAC114024-10 </v>
      </c>
      <c r="AB149" s="237" t="str">
        <f t="shared" si="87"/>
        <v>RA 0620X0750 4DM 10 0750X090 PC SDMO  130KVA</v>
      </c>
      <c r="AC149" s="236" t="str">
        <f t="shared" si="88"/>
        <v xml:space="preserve">FXC114024-10 </v>
      </c>
      <c r="AD149" s="237" t="str">
        <f t="shared" si="89"/>
        <v>FX 0620X0750 4DM 10 0750X090 PC SDMO  130KVA</v>
      </c>
      <c r="AE149" s="255" t="str">
        <f t="shared" si="90"/>
        <v>BNLT33</v>
      </c>
      <c r="AF149" s="256" t="str">
        <f t="shared" si="91"/>
        <v>TB330635</v>
      </c>
      <c r="AG149" s="257">
        <f t="shared" si="92"/>
        <v>21.38045</v>
      </c>
      <c r="AH149" s="258">
        <f t="shared" si="93"/>
        <v>296</v>
      </c>
      <c r="AI149" s="259">
        <f t="shared" si="94"/>
        <v>6328.6131999999998</v>
      </c>
      <c r="AJ149" s="238" t="str">
        <f t="shared" si="95"/>
        <v>BCU4D</v>
      </c>
      <c r="AK149" s="239" t="str">
        <f t="shared" si="96"/>
        <v>AT4D0750</v>
      </c>
      <c r="AL149" s="240">
        <f t="shared" si="97"/>
        <v>34.705638739112409</v>
      </c>
      <c r="AM149" s="241">
        <f t="shared" si="98"/>
        <v>219.18181818181819</v>
      </c>
      <c r="AN149" s="242">
        <f>IF(M149="TR",VLOOKUP(Z149,[1]don!$B$2:$M$30,9,FALSE)*((Q149-20)*VLOOKUP(Z149,[1]don!$B$2:$M$30,6,FALSE))*(INT((R149-20-VLOOKUP(Z149,[1]don!$B$2:$M$30,5,FALSE))/N149)+2),VLOOKUP(Z149,[1]don!$B$2:$M$30,9,FALSE)*R149*(INT((Q149-20)/3)+1))</f>
        <v>7606.8450000000012</v>
      </c>
      <c r="AO149" s="243" t="str">
        <f t="shared" si="99"/>
        <v>CL4P0750C090</v>
      </c>
      <c r="AP149" s="244">
        <f t="shared" si="100"/>
        <v>652.19000000000005</v>
      </c>
      <c r="AQ149" s="245" t="str">
        <f t="shared" si="101"/>
        <v>CL4P0750C090</v>
      </c>
      <c r="AR149" s="244">
        <f t="shared" si="102"/>
        <v>652.19000000000005</v>
      </c>
      <c r="AS149" s="244" t="str">
        <f t="shared" si="103"/>
        <v>BNLC06</v>
      </c>
      <c r="AT149" s="246">
        <f t="shared" si="104"/>
        <v>1304.3800000000001</v>
      </c>
      <c r="AU149" s="247" t="str">
        <f t="shared" si="105"/>
        <v>4D</v>
      </c>
      <c r="AV149" s="248" t="s">
        <v>1346</v>
      </c>
      <c r="AW149" s="249" t="str">
        <f t="shared" si="106"/>
        <v>FJ4D0620</v>
      </c>
      <c r="AX149" s="247">
        <f t="shared" si="107"/>
        <v>328.6</v>
      </c>
      <c r="AY149" s="249">
        <f t="shared" si="108"/>
        <v>657.2</v>
      </c>
      <c r="AZ149" s="249" t="str">
        <f t="shared" si="109"/>
        <v>-</v>
      </c>
      <c r="BA149" s="247" t="str">
        <f t="shared" si="110"/>
        <v>-</v>
      </c>
      <c r="BB149" s="247"/>
      <c r="BC149" s="250">
        <f t="shared" si="111"/>
        <v>657.2</v>
      </c>
    </row>
    <row r="150" spans="1:55" ht="18" customHeight="1" x14ac:dyDescent="0.3">
      <c r="A150" s="1" t="str">
        <f>"\\B-tech3\soneras\RAD\RAD 2023\"&amp;B150</f>
        <v>\\B-tech3\soneras\RAD\RAD 2023\B075</v>
      </c>
      <c r="B150" s="19" t="s">
        <v>641</v>
      </c>
      <c r="C150" s="158" t="s">
        <v>845</v>
      </c>
      <c r="D150" s="24" t="s">
        <v>703</v>
      </c>
      <c r="E150" s="23" t="str">
        <f t="shared" si="84"/>
        <v>B075</v>
      </c>
      <c r="F150" s="14">
        <v>45329</v>
      </c>
      <c r="G150" s="19">
        <v>1</v>
      </c>
      <c r="H150" s="15" t="s">
        <v>58</v>
      </c>
      <c r="I150" s="16" t="s">
        <v>796</v>
      </c>
      <c r="K150" s="16" t="s">
        <v>798</v>
      </c>
      <c r="L150" s="162"/>
      <c r="M150" s="146" t="s">
        <v>41</v>
      </c>
      <c r="N150" s="6">
        <v>12</v>
      </c>
      <c r="O150" s="6">
        <v>4</v>
      </c>
      <c r="P150" s="13"/>
      <c r="Q150" s="16">
        <v>720</v>
      </c>
      <c r="R150" s="16">
        <v>700</v>
      </c>
      <c r="S150" s="16">
        <v>715</v>
      </c>
      <c r="T150" s="16">
        <v>85</v>
      </c>
      <c r="U150" s="16">
        <v>715</v>
      </c>
      <c r="V150" s="16">
        <v>85</v>
      </c>
      <c r="W150" s="5" t="s">
        <v>33</v>
      </c>
      <c r="X150" s="18"/>
      <c r="Y150" s="6" t="s">
        <v>34</v>
      </c>
      <c r="Z150" s="235" t="str">
        <f t="shared" si="85"/>
        <v>412AZ</v>
      </c>
      <c r="AA150" s="236" t="str">
        <f t="shared" si="86"/>
        <v xml:space="preserve">REB075014-12 </v>
      </c>
      <c r="AB150" s="237" t="str">
        <f t="shared" si="87"/>
        <v>RE 0720X0700 4ZM 12 0715X085 PC  DAEWOO</v>
      </c>
      <c r="AC150" s="236" t="str">
        <f t="shared" si="88"/>
        <v xml:space="preserve">FXB075014-12 </v>
      </c>
      <c r="AD150" s="237" t="str">
        <f t="shared" si="89"/>
        <v>FX 0720X0700 4ZM 12 0715X085 PC  DAEWOO</v>
      </c>
      <c r="AE150" s="255" t="str">
        <f t="shared" si="90"/>
        <v>BNLT33</v>
      </c>
      <c r="AF150" s="256" t="str">
        <f t="shared" si="91"/>
        <v>TB330735</v>
      </c>
      <c r="AG150" s="257">
        <f t="shared" si="92"/>
        <v>24.747450000000001</v>
      </c>
      <c r="AH150" s="258">
        <f t="shared" si="93"/>
        <v>220</v>
      </c>
      <c r="AI150" s="259">
        <f t="shared" si="94"/>
        <v>5444.4390000000003</v>
      </c>
      <c r="AJ150" s="238" t="str">
        <f t="shared" si="95"/>
        <v>BCU4Z</v>
      </c>
      <c r="AK150" s="239" t="str">
        <f t="shared" si="96"/>
        <v>AT4Z0700</v>
      </c>
      <c r="AL150" s="240">
        <f t="shared" si="97"/>
        <v>100.39908749999999</v>
      </c>
      <c r="AM150" s="241">
        <f t="shared" si="98"/>
        <v>56</v>
      </c>
      <c r="AN150" s="242">
        <f>IF(M150="TR",VLOOKUP(Z150,[1]don!$B$2:$M$30,9,FALSE)*((Q150-20)*VLOOKUP(Z150,[1]don!$B$2:$M$30,6,FALSE))*(INT((R150-20-VLOOKUP(Z150,[1]don!$B$2:$M$30,5,FALSE))/N150)+2),VLOOKUP(Z150,[1]don!$B$2:$M$30,9,FALSE)*R150*(INT((Q150-20)/3)+1))</f>
        <v>5622.3489</v>
      </c>
      <c r="AO150" s="243" t="str">
        <f t="shared" si="99"/>
        <v>CL4P0715C085</v>
      </c>
      <c r="AP150" s="244">
        <f t="shared" si="100"/>
        <v>594.24750000000006</v>
      </c>
      <c r="AQ150" s="245" t="str">
        <f t="shared" si="101"/>
        <v>CL4P0715C085</v>
      </c>
      <c r="AR150" s="244">
        <f t="shared" si="102"/>
        <v>594.24750000000006</v>
      </c>
      <c r="AS150" s="244" t="str">
        <f t="shared" si="103"/>
        <v>BNLC06</v>
      </c>
      <c r="AT150" s="246">
        <f t="shared" si="104"/>
        <v>1188.4950000000001</v>
      </c>
      <c r="AU150" s="247" t="str">
        <f t="shared" si="105"/>
        <v>4Z</v>
      </c>
      <c r="AV150" s="248" t="s">
        <v>1346</v>
      </c>
      <c r="AW150" s="249" t="str">
        <f t="shared" si="106"/>
        <v>FJ4Z0720</v>
      </c>
      <c r="AX150" s="247">
        <f t="shared" si="107"/>
        <v>329.76</v>
      </c>
      <c r="AY150" s="249">
        <f t="shared" si="108"/>
        <v>659.52</v>
      </c>
      <c r="AZ150" s="249" t="str">
        <f t="shared" si="109"/>
        <v>PJ4Z0720</v>
      </c>
      <c r="BA150" s="247">
        <f t="shared" si="110"/>
        <v>329.76</v>
      </c>
      <c r="BB150" s="247"/>
      <c r="BC150" s="250">
        <f t="shared" si="111"/>
        <v>659.52</v>
      </c>
    </row>
    <row r="151" spans="1:55" ht="18" customHeight="1" x14ac:dyDescent="0.3">
      <c r="A151" s="1" t="str">
        <f t="shared" si="83"/>
        <v>\\B-tech3\soneras\RAD\RAD 2024\C115</v>
      </c>
      <c r="B151" s="19" t="s">
        <v>851</v>
      </c>
      <c r="C151" s="158" t="s">
        <v>905</v>
      </c>
      <c r="D151" s="24" t="s">
        <v>704</v>
      </c>
      <c r="E151" s="23" t="str">
        <f t="shared" si="84"/>
        <v>C115</v>
      </c>
      <c r="F151" s="14">
        <v>45329</v>
      </c>
      <c r="G151" s="19">
        <v>1</v>
      </c>
      <c r="H151" s="15" t="s">
        <v>35</v>
      </c>
      <c r="I151" s="16" t="s">
        <v>76</v>
      </c>
      <c r="L151" s="162"/>
      <c r="M151" s="146" t="s">
        <v>32</v>
      </c>
      <c r="N151" s="6">
        <v>10</v>
      </c>
      <c r="O151" s="6">
        <v>6</v>
      </c>
      <c r="Q151" s="16">
        <v>1200</v>
      </c>
      <c r="R151" s="16">
        <v>920</v>
      </c>
      <c r="S151" s="16">
        <v>935</v>
      </c>
      <c r="T151" s="16">
        <v>145</v>
      </c>
      <c r="U151" s="16">
        <v>935</v>
      </c>
      <c r="V151" s="16">
        <v>145</v>
      </c>
      <c r="W151" s="5" t="s">
        <v>33</v>
      </c>
      <c r="X151" s="18"/>
      <c r="Y151" s="6" t="s">
        <v>34</v>
      </c>
      <c r="Z151" s="235" t="str">
        <f t="shared" si="85"/>
        <v>610AD</v>
      </c>
      <c r="AA151" s="236" t="str">
        <f t="shared" si="86"/>
        <v xml:space="preserve">FEC115026-10 </v>
      </c>
      <c r="AB151" s="237" t="str">
        <f t="shared" si="87"/>
        <v xml:space="preserve">FE 1200X0920 6DM 10 0935X145 PC  </v>
      </c>
      <c r="AC151" s="236" t="str">
        <f t="shared" si="88"/>
        <v xml:space="preserve">FXC115026-10 </v>
      </c>
      <c r="AD151" s="237" t="str">
        <f t="shared" si="89"/>
        <v xml:space="preserve">FX 1200X0920 6DM 10 0935X145 PC  </v>
      </c>
      <c r="AE151" s="255" t="str">
        <f t="shared" si="90"/>
        <v>BNLT33</v>
      </c>
      <c r="AF151" s="256" t="str">
        <f t="shared" si="91"/>
        <v>TB331215</v>
      </c>
      <c r="AG151" s="257">
        <f t="shared" si="92"/>
        <v>40.909050000000001</v>
      </c>
      <c r="AH151" s="258">
        <f t="shared" si="93"/>
        <v>546</v>
      </c>
      <c r="AI151" s="259">
        <f t="shared" si="94"/>
        <v>22336.3413</v>
      </c>
      <c r="AJ151" s="238" t="str">
        <f t="shared" si="95"/>
        <v>BCU6D</v>
      </c>
      <c r="AK151" s="239" t="str">
        <f t="shared" si="96"/>
        <v>AT6D0920</v>
      </c>
      <c r="AL151" s="240">
        <f t="shared" si="97"/>
        <v>70.811935235679556</v>
      </c>
      <c r="AM151" s="241">
        <f t="shared" si="98"/>
        <v>430.09090909090907</v>
      </c>
      <c r="AN151" s="242">
        <f>IF(M151="TR",VLOOKUP(Z151,[1]don!$B$2:$M$30,9,FALSE)*((Q151-20)*VLOOKUP(Z151,[1]don!$B$2:$M$30,6,FALSE))*(INT((R151-20-VLOOKUP(Z151,[1]don!$B$2:$M$30,5,FALSE))/N151)+2),VLOOKUP(Z151,[1]don!$B$2:$M$30,9,FALSE)*R151*(INT((Q151-20)/3)+1))</f>
        <v>30455.569599999999</v>
      </c>
      <c r="AO151" s="243" t="str">
        <f t="shared" si="99"/>
        <v>CL6P0935C145</v>
      </c>
      <c r="AP151" s="244">
        <f t="shared" si="100"/>
        <v>1213.3275000000001</v>
      </c>
      <c r="AQ151" s="245" t="str">
        <f t="shared" si="101"/>
        <v>CL6P0935C145</v>
      </c>
      <c r="AR151" s="244">
        <f t="shared" si="102"/>
        <v>1213.3275000000001</v>
      </c>
      <c r="AS151" s="244" t="str">
        <f t="shared" si="103"/>
        <v>BNLC06</v>
      </c>
      <c r="AT151" s="246">
        <f t="shared" si="104"/>
        <v>2426.6550000000002</v>
      </c>
      <c r="AU151" s="247" t="str">
        <f t="shared" si="105"/>
        <v>6D</v>
      </c>
      <c r="AV151" s="248" t="s">
        <v>1346</v>
      </c>
      <c r="AW151" s="249" t="str">
        <f t="shared" si="106"/>
        <v>FJ6D1200</v>
      </c>
      <c r="AX151" s="247">
        <f t="shared" si="107"/>
        <v>861.59999999999991</v>
      </c>
      <c r="AY151" s="249">
        <f t="shared" si="108"/>
        <v>1723.1999999999998</v>
      </c>
      <c r="AZ151" s="249" t="str">
        <f t="shared" si="109"/>
        <v>-</v>
      </c>
      <c r="BA151" s="247" t="str">
        <f t="shared" si="110"/>
        <v>-</v>
      </c>
      <c r="BB151" s="247"/>
      <c r="BC151" s="250">
        <f t="shared" si="111"/>
        <v>1723.1999999999998</v>
      </c>
    </row>
    <row r="152" spans="1:55" ht="18" customHeight="1" x14ac:dyDescent="0.3">
      <c r="A152" s="1" t="str">
        <f t="shared" si="83"/>
        <v>\\B-tech3\soneras\RAD\RAD 2024\C116</v>
      </c>
      <c r="B152" s="19" t="s">
        <v>852</v>
      </c>
      <c r="C152" s="158" t="s">
        <v>906</v>
      </c>
      <c r="D152" s="24" t="s">
        <v>705</v>
      </c>
      <c r="E152" s="23" t="str">
        <f t="shared" si="84"/>
        <v>C116</v>
      </c>
      <c r="F152" s="14">
        <v>45329</v>
      </c>
      <c r="G152" s="19">
        <v>1</v>
      </c>
      <c r="H152" s="15" t="s">
        <v>28</v>
      </c>
      <c r="I152" s="16" t="s">
        <v>797</v>
      </c>
      <c r="J152" s="5" t="s">
        <v>800</v>
      </c>
      <c r="K152" s="16" t="s">
        <v>799</v>
      </c>
      <c r="L152" s="162"/>
      <c r="M152" s="146" t="s">
        <v>41</v>
      </c>
      <c r="N152" s="6">
        <v>10</v>
      </c>
      <c r="O152" s="6">
        <v>2</v>
      </c>
      <c r="P152" s="13"/>
      <c r="Q152" s="16">
        <v>550</v>
      </c>
      <c r="R152" s="16">
        <v>350</v>
      </c>
      <c r="S152" s="16">
        <v>355</v>
      </c>
      <c r="T152" s="16">
        <v>45</v>
      </c>
      <c r="U152" s="16">
        <v>355</v>
      </c>
      <c r="V152" s="16">
        <v>45</v>
      </c>
      <c r="W152" s="5" t="s">
        <v>33</v>
      </c>
      <c r="X152" s="18"/>
      <c r="Y152" s="6" t="s">
        <v>38</v>
      </c>
      <c r="Z152" s="235" t="str">
        <f t="shared" si="85"/>
        <v>210AZ</v>
      </c>
      <c r="AA152" s="236" t="str">
        <f t="shared" si="86"/>
        <v>RAC116012-10 E7</v>
      </c>
      <c r="AB152" s="237" t="str">
        <f t="shared" si="87"/>
        <v>RA 0550X0350 2Z7 10 0355X045 PC TOYOTA LIT ACE</v>
      </c>
      <c r="AC152" s="236" t="str">
        <f t="shared" si="88"/>
        <v>FXC116012-10 E7</v>
      </c>
      <c r="AD152" s="237" t="str">
        <f t="shared" si="89"/>
        <v>FX 0550X0350 2Z7 10 0355X045 PC TOYOTA LIT ACE</v>
      </c>
      <c r="AE152" s="255" t="str">
        <f t="shared" si="90"/>
        <v>TUBLS015</v>
      </c>
      <c r="AF152" s="256" t="str">
        <f t="shared" si="91"/>
        <v>TB150565</v>
      </c>
      <c r="AG152" s="257">
        <f t="shared" si="92"/>
        <v>26.136900000000001</v>
      </c>
      <c r="AH152" s="258">
        <f t="shared" si="93"/>
        <v>64</v>
      </c>
      <c r="AI152" s="259">
        <f t="shared" si="94"/>
        <v>1672.7616</v>
      </c>
      <c r="AJ152" s="238" t="str">
        <f t="shared" si="95"/>
        <v>BCU2Z</v>
      </c>
      <c r="AK152" s="239" t="str">
        <f t="shared" si="96"/>
        <v>AT2Z0530</v>
      </c>
      <c r="AL152" s="240">
        <f t="shared" si="97"/>
        <v>36.984684848484839</v>
      </c>
      <c r="AM152" s="241">
        <f t="shared" si="98"/>
        <v>33</v>
      </c>
      <c r="AN152" s="242">
        <f>IF(M152="TR",VLOOKUP(Z152,[1]don!$B$2:$M$30,9,FALSE)*((Q152-20)*VLOOKUP(Z152,[1]don!$B$2:$M$30,6,FALSE))*(INT((R152-20-VLOOKUP(Z152,[1]don!$B$2:$M$30,5,FALSE))/N152)+2),VLOOKUP(Z152,[1]don!$B$2:$M$30,9,FALSE)*R152*(INT((Q152-20)/3)+1))</f>
        <v>1220.4945999999998</v>
      </c>
      <c r="AO152" s="243" t="str">
        <f t="shared" si="99"/>
        <v>CL2P0355C045</v>
      </c>
      <c r="AP152" s="244">
        <f t="shared" si="100"/>
        <v>187.6875</v>
      </c>
      <c r="AQ152" s="245" t="str">
        <f t="shared" si="101"/>
        <v>CL2P0355C045</v>
      </c>
      <c r="AR152" s="244">
        <f t="shared" si="102"/>
        <v>187.6875</v>
      </c>
      <c r="AS152" s="244" t="str">
        <f t="shared" si="103"/>
        <v>BNLC06</v>
      </c>
      <c r="AT152" s="246">
        <f t="shared" si="104"/>
        <v>375.375</v>
      </c>
      <c r="AU152" s="247" t="str">
        <f t="shared" si="105"/>
        <v>2Z</v>
      </c>
      <c r="AV152" s="248" t="s">
        <v>1346</v>
      </c>
      <c r="AW152" s="249" t="str">
        <f t="shared" si="106"/>
        <v>FJ2Z0550</v>
      </c>
      <c r="AX152" s="247">
        <f t="shared" si="107"/>
        <v>151.80000000000001</v>
      </c>
      <c r="AY152" s="249">
        <f t="shared" si="108"/>
        <v>303.60000000000002</v>
      </c>
      <c r="AZ152" s="249" t="str">
        <f t="shared" si="109"/>
        <v>PJ2Z0550</v>
      </c>
      <c r="BA152" s="247">
        <f t="shared" si="110"/>
        <v>151.80000000000001</v>
      </c>
      <c r="BB152" s="247"/>
      <c r="BC152" s="250">
        <f t="shared" si="111"/>
        <v>303.60000000000002</v>
      </c>
    </row>
    <row r="153" spans="1:55" ht="18" customHeight="1" x14ac:dyDescent="0.3">
      <c r="A153" s="1" t="str">
        <f>"\\B-tech3\soneras\RAD\RAD 2022\"&amp;B153</f>
        <v>\\B-tech3\soneras\RAD\RAD 2022\A270</v>
      </c>
      <c r="B153" s="19" t="s">
        <v>853</v>
      </c>
      <c r="C153" s="158" t="s">
        <v>1294</v>
      </c>
      <c r="D153" s="24" t="s">
        <v>706</v>
      </c>
      <c r="E153" s="23" t="str">
        <f t="shared" si="84"/>
        <v>A270</v>
      </c>
      <c r="F153" s="14">
        <v>45330</v>
      </c>
      <c r="G153" s="19">
        <v>3</v>
      </c>
      <c r="H153" s="15"/>
      <c r="I153" s="16" t="s">
        <v>803</v>
      </c>
      <c r="K153" s="16" t="s">
        <v>805</v>
      </c>
      <c r="L153" s="162"/>
      <c r="M153" s="6" t="s">
        <v>41</v>
      </c>
      <c r="N153" s="6">
        <v>12</v>
      </c>
      <c r="O153" s="6">
        <v>3</v>
      </c>
      <c r="P153" s="6"/>
      <c r="Q153" s="6">
        <v>520</v>
      </c>
      <c r="R153" s="6">
        <v>560</v>
      </c>
      <c r="S153" s="6">
        <v>570</v>
      </c>
      <c r="T153" s="6">
        <v>60</v>
      </c>
      <c r="U153" s="6">
        <v>570</v>
      </c>
      <c r="V153" s="6">
        <v>60</v>
      </c>
      <c r="W153" s="5" t="s">
        <v>33</v>
      </c>
      <c r="X153" s="18"/>
      <c r="Y153" s="6" t="s">
        <v>34</v>
      </c>
      <c r="Z153" s="235" t="str">
        <f t="shared" si="85"/>
        <v>312AZ</v>
      </c>
      <c r="AA153" s="236" t="str">
        <f t="shared" si="86"/>
        <v xml:space="preserve">A270013-12 </v>
      </c>
      <c r="AB153" s="237" t="str">
        <f t="shared" si="87"/>
        <v xml:space="preserve"> 0520X0560 3ZM 12 0570X060 PC  ECOBUS</v>
      </c>
      <c r="AC153" s="236" t="str">
        <f t="shared" si="88"/>
        <v xml:space="preserve">FXA270013-12 </v>
      </c>
      <c r="AD153" s="237" t="str">
        <f t="shared" si="89"/>
        <v>FX 0520X0560 3ZM 12 0570X060 PC  ECOBUS</v>
      </c>
      <c r="AE153" s="255" t="str">
        <f t="shared" si="90"/>
        <v>BNLT33</v>
      </c>
      <c r="AF153" s="256" t="str">
        <f t="shared" si="91"/>
        <v>TB330535</v>
      </c>
      <c r="AG153" s="257">
        <f t="shared" si="92"/>
        <v>18.013449999999999</v>
      </c>
      <c r="AH153" s="258">
        <f t="shared" si="93"/>
        <v>132</v>
      </c>
      <c r="AI153" s="259">
        <f t="shared" si="94"/>
        <v>2377.7754</v>
      </c>
      <c r="AJ153" s="238" t="str">
        <f t="shared" si="95"/>
        <v>BCU3Z</v>
      </c>
      <c r="AK153" s="239" t="str">
        <f t="shared" si="96"/>
        <v>AT3Z0500</v>
      </c>
      <c r="AL153" s="240">
        <f t="shared" si="97"/>
        <v>44.290844444444431</v>
      </c>
      <c r="AM153" s="241">
        <f t="shared" si="98"/>
        <v>45</v>
      </c>
      <c r="AN153" s="242">
        <f>IF(M153="TR",VLOOKUP(Z153,[1]don!$B$2:$M$30,9,FALSE)*((Q153-20)*VLOOKUP(Z153,[1]don!$B$2:$M$30,6,FALSE))*(INT((R153-20-VLOOKUP(Z153,[1]don!$B$2:$M$30,5,FALSE))/N153)+2),VLOOKUP(Z153,[1]don!$B$2:$M$30,9,FALSE)*R153*(INT((Q153-20)/3)+1))</f>
        <v>1993.0879999999995</v>
      </c>
      <c r="AO153" s="243" t="str">
        <f t="shared" si="99"/>
        <v>CL3P0570C060</v>
      </c>
      <c r="AP153" s="244">
        <f t="shared" si="100"/>
        <v>363.44</v>
      </c>
      <c r="AQ153" s="245" t="str">
        <f t="shared" si="101"/>
        <v>CL3P0570C060</v>
      </c>
      <c r="AR153" s="244">
        <f t="shared" si="102"/>
        <v>363.44</v>
      </c>
      <c r="AS153" s="244" t="str">
        <f t="shared" si="103"/>
        <v>BNLC06</v>
      </c>
      <c r="AT153" s="246">
        <f t="shared" si="104"/>
        <v>726.88</v>
      </c>
      <c r="AU153" s="247" t="str">
        <f t="shared" si="105"/>
        <v>3Z</v>
      </c>
      <c r="AV153" s="248" t="s">
        <v>1346</v>
      </c>
      <c r="AW153" s="249" t="str">
        <f t="shared" si="106"/>
        <v>FJ3Z0520</v>
      </c>
      <c r="AX153" s="247">
        <f t="shared" si="107"/>
        <v>194.48</v>
      </c>
      <c r="AY153" s="249">
        <f t="shared" si="108"/>
        <v>388.96</v>
      </c>
      <c r="AZ153" s="249" t="str">
        <f t="shared" si="109"/>
        <v>PJ3Z0520</v>
      </c>
      <c r="BA153" s="247">
        <f t="shared" si="110"/>
        <v>194.48</v>
      </c>
      <c r="BB153" s="247"/>
      <c r="BC153" s="250">
        <f t="shared" si="111"/>
        <v>388.96</v>
      </c>
    </row>
    <row r="154" spans="1:55" ht="18" customHeight="1" x14ac:dyDescent="0.3">
      <c r="A154" s="1" t="str">
        <f>"\\B-tech3\soneras\RAD\RAD 2024\"&amp;B154</f>
        <v>\\B-tech3\soneras\RAD\RAD 2024\C117</v>
      </c>
      <c r="B154" s="19" t="s">
        <v>854</v>
      </c>
      <c r="C154" s="158" t="s">
        <v>907</v>
      </c>
      <c r="D154" s="24" t="s">
        <v>707</v>
      </c>
      <c r="E154" s="23" t="str">
        <f t="shared" si="84"/>
        <v>C117</v>
      </c>
      <c r="F154" s="14">
        <v>45330</v>
      </c>
      <c r="G154" s="19">
        <v>1</v>
      </c>
      <c r="H154" s="15" t="s">
        <v>28</v>
      </c>
      <c r="I154" s="16" t="s">
        <v>804</v>
      </c>
      <c r="K154" s="16" t="s">
        <v>634</v>
      </c>
      <c r="L154" s="162"/>
      <c r="M154" s="146" t="s">
        <v>32</v>
      </c>
      <c r="N154" s="6">
        <v>10</v>
      </c>
      <c r="O154" s="6">
        <v>4</v>
      </c>
      <c r="P154" s="13"/>
      <c r="Q154" s="16">
        <v>460</v>
      </c>
      <c r="R154" s="16">
        <v>490</v>
      </c>
      <c r="S154" s="16">
        <v>490</v>
      </c>
      <c r="T154" s="16">
        <v>85</v>
      </c>
      <c r="U154" s="16">
        <v>490</v>
      </c>
      <c r="V154" s="16">
        <v>85</v>
      </c>
      <c r="W154" s="5" t="s">
        <v>33</v>
      </c>
      <c r="X154" s="18"/>
      <c r="Y154" s="6" t="s">
        <v>34</v>
      </c>
      <c r="Z154" s="235" t="str">
        <f t="shared" si="85"/>
        <v>410AD</v>
      </c>
      <c r="AA154" s="236" t="str">
        <f t="shared" si="86"/>
        <v xml:space="preserve">RAC117024-10 </v>
      </c>
      <c r="AB154" s="237" t="str">
        <f t="shared" si="87"/>
        <v>RA 0460X0490 4DM 10 0490X085 PC  CLARCK</v>
      </c>
      <c r="AC154" s="236" t="str">
        <f t="shared" si="88"/>
        <v xml:space="preserve">FXC117024-10 </v>
      </c>
      <c r="AD154" s="237" t="str">
        <f t="shared" si="89"/>
        <v>FX 0460X0490 4DM 10 0490X085 PC  CLARCK</v>
      </c>
      <c r="AE154" s="255" t="str">
        <f t="shared" si="90"/>
        <v>BNLT33</v>
      </c>
      <c r="AF154" s="256" t="str">
        <f t="shared" si="91"/>
        <v>TB330475</v>
      </c>
      <c r="AG154" s="257">
        <f t="shared" si="92"/>
        <v>15.99325</v>
      </c>
      <c r="AH154" s="258">
        <f t="shared" si="93"/>
        <v>192</v>
      </c>
      <c r="AI154" s="259">
        <f t="shared" si="94"/>
        <v>3070.7039999999997</v>
      </c>
      <c r="AJ154" s="238" t="str">
        <f t="shared" si="95"/>
        <v>BCU4D</v>
      </c>
      <c r="AK154" s="239" t="str">
        <f t="shared" si="96"/>
        <v>AT4D0490</v>
      </c>
      <c r="AL154" s="240">
        <f t="shared" si="97"/>
        <v>22.575365217391308</v>
      </c>
      <c r="AM154" s="241">
        <f t="shared" si="98"/>
        <v>161</v>
      </c>
      <c r="AN154" s="242">
        <f>IF(M154="TR",VLOOKUP(Z154,[1]don!$B$2:$M$30,9,FALSE)*((Q154-20)*VLOOKUP(Z154,[1]don!$B$2:$M$30,6,FALSE))*(INT((R154-20-VLOOKUP(Z154,[1]don!$B$2:$M$30,5,FALSE))/N154)+2),VLOOKUP(Z154,[1]don!$B$2:$M$30,9,FALSE)*R154*(INT((Q154-20)/3)+1))</f>
        <v>3634.6338000000005</v>
      </c>
      <c r="AO154" s="243" t="str">
        <f t="shared" si="99"/>
        <v>CL4P0490C085</v>
      </c>
      <c r="AP154" s="244">
        <f t="shared" si="100"/>
        <v>412.33500000000004</v>
      </c>
      <c r="AQ154" s="245" t="str">
        <f t="shared" si="101"/>
        <v>CL4P0490C085</v>
      </c>
      <c r="AR154" s="244">
        <f t="shared" si="102"/>
        <v>412.33500000000004</v>
      </c>
      <c r="AS154" s="244" t="str">
        <f t="shared" si="103"/>
        <v>BNLC06</v>
      </c>
      <c r="AT154" s="246">
        <f t="shared" si="104"/>
        <v>824.67000000000007</v>
      </c>
      <c r="AU154" s="247" t="str">
        <f t="shared" si="105"/>
        <v>4D</v>
      </c>
      <c r="AV154" s="248" t="s">
        <v>1346</v>
      </c>
      <c r="AW154" s="249" t="str">
        <f t="shared" si="106"/>
        <v>FJ4D0460</v>
      </c>
      <c r="AX154" s="247">
        <f t="shared" si="107"/>
        <v>243.8</v>
      </c>
      <c r="AY154" s="249">
        <f t="shared" si="108"/>
        <v>487.6</v>
      </c>
      <c r="AZ154" s="249" t="str">
        <f t="shared" si="109"/>
        <v>-</v>
      </c>
      <c r="BA154" s="247" t="str">
        <f t="shared" si="110"/>
        <v>-</v>
      </c>
      <c r="BB154" s="247"/>
      <c r="BC154" s="250">
        <f t="shared" si="111"/>
        <v>487.6</v>
      </c>
    </row>
    <row r="155" spans="1:55" ht="18" customHeight="1" x14ac:dyDescent="0.3">
      <c r="A155" s="1" t="str">
        <f t="shared" si="83"/>
        <v>\\B-tech3\soneras\RAD\RAD 2024\C118</v>
      </c>
      <c r="B155" s="19" t="s">
        <v>859</v>
      </c>
      <c r="C155" s="158" t="s">
        <v>908</v>
      </c>
      <c r="D155" s="24" t="s">
        <v>708</v>
      </c>
      <c r="E155" s="23" t="str">
        <f t="shared" si="84"/>
        <v>C118</v>
      </c>
      <c r="F155" s="14">
        <v>45332</v>
      </c>
      <c r="G155" s="19">
        <v>2</v>
      </c>
      <c r="H155" s="15" t="s">
        <v>35</v>
      </c>
      <c r="I155" s="16" t="s">
        <v>76</v>
      </c>
      <c r="L155" s="162"/>
      <c r="M155" s="146" t="s">
        <v>41</v>
      </c>
      <c r="N155" s="6">
        <v>12</v>
      </c>
      <c r="O155" s="6">
        <v>5</v>
      </c>
      <c r="P155" s="13"/>
      <c r="Q155" s="16">
        <v>810</v>
      </c>
      <c r="R155" s="16">
        <v>670</v>
      </c>
      <c r="S155" s="16">
        <v>675</v>
      </c>
      <c r="T155" s="16">
        <v>100</v>
      </c>
      <c r="U155" s="16">
        <v>675</v>
      </c>
      <c r="V155" s="16">
        <v>100</v>
      </c>
      <c r="W155" s="5" t="s">
        <v>33</v>
      </c>
      <c r="X155" s="18"/>
      <c r="Y155" s="6" t="s">
        <v>38</v>
      </c>
      <c r="Z155" s="235" t="str">
        <f t="shared" si="85"/>
        <v>512AZ</v>
      </c>
      <c r="AA155" s="236" t="str">
        <f t="shared" si="86"/>
        <v>FEC118015-12 E7</v>
      </c>
      <c r="AB155" s="237" t="str">
        <f t="shared" si="87"/>
        <v xml:space="preserve">FE 0810X0670 5Z7 12 0675X100 PC  </v>
      </c>
      <c r="AC155" s="236" t="str">
        <f t="shared" si="88"/>
        <v>FXC118015-12 E7</v>
      </c>
      <c r="AD155" s="237" t="str">
        <f t="shared" si="89"/>
        <v xml:space="preserve">FX 0810X0670 5Z7 12 0675X100 PC  </v>
      </c>
      <c r="AE155" s="255" t="str">
        <f t="shared" si="90"/>
        <v>TUBLS015</v>
      </c>
      <c r="AF155" s="256" t="str">
        <f t="shared" si="91"/>
        <v>TB150825</v>
      </c>
      <c r="AG155" s="257">
        <f t="shared" si="92"/>
        <v>38.164500000000004</v>
      </c>
      <c r="AH155" s="258">
        <f t="shared" si="93"/>
        <v>265</v>
      </c>
      <c r="AI155" s="259">
        <f t="shared" si="94"/>
        <v>10113.592500000001</v>
      </c>
      <c r="AJ155" s="238" t="str">
        <f t="shared" si="95"/>
        <v>BCU5Z</v>
      </c>
      <c r="AK155" s="239" t="str">
        <f t="shared" si="96"/>
        <v>AT5Z0790</v>
      </c>
      <c r="AL155" s="240">
        <f t="shared" si="97"/>
        <v>117.14039537037036</v>
      </c>
      <c r="AM155" s="241">
        <f t="shared" si="98"/>
        <v>54</v>
      </c>
      <c r="AN155" s="242">
        <f>IF(M155="TR",VLOOKUP(Z155,[1]don!$B$2:$M$30,9,FALSE)*((Q155-20)*VLOOKUP(Z155,[1]don!$B$2:$M$30,6,FALSE))*(INT((R155-20-VLOOKUP(Z155,[1]don!$B$2:$M$30,5,FALSE))/N155)+2),VLOOKUP(Z155,[1]don!$B$2:$M$30,9,FALSE)*R155*(INT((Q155-20)/3)+1))</f>
        <v>6325.5813499999995</v>
      </c>
      <c r="AO155" s="243" t="str">
        <f t="shared" si="99"/>
        <v>CL5P0675C100</v>
      </c>
      <c r="AP155" s="244">
        <f t="shared" si="100"/>
        <v>642.18000000000006</v>
      </c>
      <c r="AQ155" s="245" t="str">
        <f t="shared" si="101"/>
        <v>CL5P0675C100</v>
      </c>
      <c r="AR155" s="244">
        <f t="shared" si="102"/>
        <v>642.18000000000006</v>
      </c>
      <c r="AS155" s="244" t="str">
        <f t="shared" si="103"/>
        <v>BNLC06</v>
      </c>
      <c r="AT155" s="246">
        <f t="shared" si="104"/>
        <v>1284.3600000000001</v>
      </c>
      <c r="AU155" s="247" t="str">
        <f t="shared" si="105"/>
        <v>5Z</v>
      </c>
      <c r="AV155" s="248" t="s">
        <v>1346</v>
      </c>
      <c r="AW155" s="249" t="str">
        <f t="shared" si="106"/>
        <v>FJ5Z0810</v>
      </c>
      <c r="AX155" s="247">
        <f t="shared" si="107"/>
        <v>438.21000000000004</v>
      </c>
      <c r="AY155" s="249">
        <f t="shared" si="108"/>
        <v>876.42000000000007</v>
      </c>
      <c r="AZ155" s="249" t="str">
        <f t="shared" si="109"/>
        <v>PJ5Z0810</v>
      </c>
      <c r="BA155" s="247">
        <f t="shared" si="110"/>
        <v>438.21000000000004</v>
      </c>
      <c r="BB155" s="247"/>
      <c r="BC155" s="250">
        <f t="shared" si="111"/>
        <v>876.42000000000007</v>
      </c>
    </row>
    <row r="156" spans="1:55" ht="18" customHeight="1" x14ac:dyDescent="0.3">
      <c r="A156" s="1" t="str">
        <f>"\\B-tech3\soneras\RAD\RAD 2023\"&amp;B156</f>
        <v>\\B-tech3\soneras\RAD\RAD 2023\B551</v>
      </c>
      <c r="B156" s="19" t="s">
        <v>858</v>
      </c>
      <c r="C156" s="158" t="s">
        <v>909</v>
      </c>
      <c r="D156" s="24" t="s">
        <v>709</v>
      </c>
      <c r="E156" s="23" t="str">
        <f t="shared" si="84"/>
        <v>B551</v>
      </c>
      <c r="F156" s="14">
        <v>45332</v>
      </c>
      <c r="G156" s="19">
        <v>1</v>
      </c>
      <c r="H156" s="15" t="s">
        <v>35</v>
      </c>
      <c r="I156" s="16" t="s">
        <v>76</v>
      </c>
      <c r="L156" s="162"/>
      <c r="M156" s="146" t="s">
        <v>32</v>
      </c>
      <c r="N156" s="6">
        <v>10</v>
      </c>
      <c r="O156" s="6">
        <v>6</v>
      </c>
      <c r="Q156" s="16">
        <v>1200</v>
      </c>
      <c r="R156" s="16">
        <v>1050</v>
      </c>
      <c r="S156" s="16">
        <v>1120</v>
      </c>
      <c r="T156" s="16">
        <v>210</v>
      </c>
      <c r="U156" s="16">
        <v>1120</v>
      </c>
      <c r="V156" s="16">
        <v>210</v>
      </c>
      <c r="W156" s="5" t="s">
        <v>37</v>
      </c>
      <c r="X156" s="18"/>
      <c r="Y156" s="6" t="s">
        <v>38</v>
      </c>
      <c r="Z156" s="235" t="str">
        <f t="shared" si="85"/>
        <v>610AD</v>
      </c>
      <c r="AA156" s="236" t="str">
        <f t="shared" si="86"/>
        <v>FEB551026-10 E7</v>
      </c>
      <c r="AB156" s="237" t="str">
        <f t="shared" si="87"/>
        <v xml:space="preserve">FE 1200X1050 6D7 10 1120X210 BC  </v>
      </c>
      <c r="AC156" s="236" t="str">
        <f t="shared" si="88"/>
        <v>FXB551026-10 E7</v>
      </c>
      <c r="AD156" s="237" t="str">
        <f t="shared" si="89"/>
        <v xml:space="preserve">FX 1200X1050 6D7 10 1120X210 BC  </v>
      </c>
      <c r="AE156" s="255" t="str">
        <f t="shared" si="90"/>
        <v>TUBLS015</v>
      </c>
      <c r="AF156" s="256" t="str">
        <f t="shared" si="91"/>
        <v>TB151215</v>
      </c>
      <c r="AG156" s="257">
        <f t="shared" si="92"/>
        <v>56.2059</v>
      </c>
      <c r="AH156" s="258">
        <f t="shared" si="93"/>
        <v>624</v>
      </c>
      <c r="AI156" s="259">
        <f t="shared" si="94"/>
        <v>35072.481599999999</v>
      </c>
      <c r="AJ156" s="238" t="str">
        <f t="shared" si="95"/>
        <v>BCU6D</v>
      </c>
      <c r="AK156" s="239" t="str">
        <f t="shared" si="96"/>
        <v>AT6D1050</v>
      </c>
      <c r="AL156" s="240">
        <f t="shared" si="97"/>
        <v>80.817969562460377</v>
      </c>
      <c r="AM156" s="241">
        <f t="shared" si="98"/>
        <v>430.09090909090907</v>
      </c>
      <c r="AN156" s="242">
        <f>IF(M156="TR",VLOOKUP(Z156,[1]don!$B$2:$M$30,9,FALSE)*((Q156-20)*VLOOKUP(Z156,[1]don!$B$2:$M$30,6,FALSE))*(INT((R156-20-VLOOKUP(Z156,[1]don!$B$2:$M$30,5,FALSE))/N156)+2),VLOOKUP(Z156,[1]don!$B$2:$M$30,9,FALSE)*R156*(INT((Q156-20)/3)+1))</f>
        <v>34759.074000000001</v>
      </c>
      <c r="AO156" s="243" t="str">
        <f t="shared" si="99"/>
        <v>CL6B1120C210</v>
      </c>
      <c r="AP156" s="244">
        <f t="shared" si="100"/>
        <v>3139.92</v>
      </c>
      <c r="AQ156" s="245" t="str">
        <f t="shared" si="101"/>
        <v>CL6B1120C210</v>
      </c>
      <c r="AR156" s="244">
        <f t="shared" si="102"/>
        <v>3500.3700000000003</v>
      </c>
      <c r="AS156" s="244" t="str">
        <f t="shared" si="103"/>
        <v>PL15</v>
      </c>
      <c r="AT156" s="246">
        <f t="shared" si="104"/>
        <v>6640.2900000000009</v>
      </c>
      <c r="AU156" s="247" t="str">
        <f t="shared" si="105"/>
        <v>6D</v>
      </c>
      <c r="AV156" s="248" t="s">
        <v>1346</v>
      </c>
      <c r="AW156" s="249" t="str">
        <f t="shared" si="106"/>
        <v>FJ6D1200</v>
      </c>
      <c r="AX156" s="247">
        <f t="shared" si="107"/>
        <v>861.59999999999991</v>
      </c>
      <c r="AY156" s="249">
        <f t="shared" si="108"/>
        <v>1723.1999999999998</v>
      </c>
      <c r="AZ156" s="249" t="str">
        <f t="shared" si="109"/>
        <v>-</v>
      </c>
      <c r="BA156" s="247" t="str">
        <f t="shared" si="110"/>
        <v>-</v>
      </c>
      <c r="BB156" s="247"/>
      <c r="BC156" s="250">
        <f t="shared" si="111"/>
        <v>1723.1999999999998</v>
      </c>
    </row>
    <row r="157" spans="1:55" ht="18" customHeight="1" x14ac:dyDescent="0.3">
      <c r="A157" s="1" t="str">
        <f t="shared" si="83"/>
        <v>\\B-tech3\soneras\RAD\RAD 2024\C045</v>
      </c>
      <c r="B157" s="19" t="s">
        <v>535</v>
      </c>
      <c r="C157" s="158" t="s">
        <v>914</v>
      </c>
      <c r="D157" s="24" t="s">
        <v>710</v>
      </c>
      <c r="E157" s="23" t="str">
        <f t="shared" si="84"/>
        <v>C045</v>
      </c>
      <c r="F157" s="14">
        <v>45332</v>
      </c>
      <c r="G157" s="19">
        <v>1</v>
      </c>
      <c r="H157" s="15" t="s">
        <v>35</v>
      </c>
      <c r="I157" s="16" t="s">
        <v>855</v>
      </c>
      <c r="J157" s="5" t="s">
        <v>530</v>
      </c>
      <c r="K157" s="16" t="s">
        <v>531</v>
      </c>
      <c r="L157" s="162"/>
      <c r="M157" s="146" t="s">
        <v>77</v>
      </c>
      <c r="N157" s="6">
        <v>10</v>
      </c>
      <c r="O157" s="6">
        <v>4</v>
      </c>
      <c r="P157" s="13"/>
      <c r="Q157" s="16">
        <v>420</v>
      </c>
      <c r="R157" s="16">
        <v>420</v>
      </c>
      <c r="S157" s="16">
        <v>425</v>
      </c>
      <c r="T157" s="16">
        <v>85</v>
      </c>
      <c r="U157" s="16">
        <v>425</v>
      </c>
      <c r="V157" s="16">
        <v>85</v>
      </c>
      <c r="W157" s="5" t="s">
        <v>33</v>
      </c>
      <c r="X157" s="18"/>
      <c r="Y157" s="6" t="s">
        <v>38</v>
      </c>
      <c r="Z157" s="235" t="str">
        <f t="shared" si="85"/>
        <v>410AD</v>
      </c>
      <c r="AA157" s="236" t="str">
        <f t="shared" si="86"/>
        <v>FEC045034-10 E7</v>
      </c>
      <c r="AB157" s="237" t="str">
        <f t="shared" si="87"/>
        <v>FE 0420X0420 4D7 10 0425X085 PC FAMAG D60</v>
      </c>
      <c r="AC157" s="236" t="str">
        <f t="shared" si="88"/>
        <v>FXC045034-10 E7</v>
      </c>
      <c r="AD157" s="237" t="str">
        <f t="shared" si="89"/>
        <v>FX 0420X0420 4D7 10 0425X085 PC FAMAG D60</v>
      </c>
      <c r="AE157" s="255" t="str">
        <f t="shared" si="90"/>
        <v>TUBLS015</v>
      </c>
      <c r="AF157" s="256" t="str">
        <f t="shared" si="91"/>
        <v>TB150435</v>
      </c>
      <c r="AG157" s="257">
        <f t="shared" si="92"/>
        <v>20.123100000000001</v>
      </c>
      <c r="AH157" s="258">
        <f t="shared" si="93"/>
        <v>164</v>
      </c>
      <c r="AI157" s="259">
        <f t="shared" si="94"/>
        <v>3300.1884</v>
      </c>
      <c r="AJ157" s="238" t="str">
        <f t="shared" si="95"/>
        <v>BCU4D</v>
      </c>
      <c r="AK157" s="239" t="str">
        <f t="shared" si="96"/>
        <v>AT4D0420</v>
      </c>
      <c r="AL157" s="240">
        <f t="shared" si="97"/>
        <v>38.781845810055863</v>
      </c>
      <c r="AM157" s="241">
        <f t="shared" si="98"/>
        <v>73.227272727272734</v>
      </c>
      <c r="AN157" s="242">
        <f>IF(M157="TR",VLOOKUP(Z157,[1]don!$B$2:$M$30,9,FALSE)*((Q157-20)*VLOOKUP(Z157,[1]don!$B$2:$M$30,6,FALSE))*(INT((R157-20-VLOOKUP(Z157,[1]don!$B$2:$M$30,5,FALSE))/N157)+2),VLOOKUP(Z157,[1]don!$B$2:$M$30,9,FALSE)*R157*(INT((Q157-20)/3)+1))</f>
        <v>2839.8888000000002</v>
      </c>
      <c r="AO157" s="243" t="str">
        <f t="shared" si="99"/>
        <v>CL4P0425C085</v>
      </c>
      <c r="AP157" s="244">
        <f t="shared" si="100"/>
        <v>359.78250000000003</v>
      </c>
      <c r="AQ157" s="245" t="str">
        <f t="shared" si="101"/>
        <v>CL4P0425C085</v>
      </c>
      <c r="AR157" s="244">
        <f t="shared" si="102"/>
        <v>359.78250000000003</v>
      </c>
      <c r="AS157" s="244" t="str">
        <f t="shared" si="103"/>
        <v>BNLC06</v>
      </c>
      <c r="AT157" s="246">
        <f t="shared" si="104"/>
        <v>719.56500000000005</v>
      </c>
      <c r="AU157" s="247" t="str">
        <f t="shared" si="105"/>
        <v>4D</v>
      </c>
      <c r="AV157" s="248" t="s">
        <v>1346</v>
      </c>
      <c r="AW157" s="249" t="str">
        <f t="shared" si="106"/>
        <v>FJ4D0420</v>
      </c>
      <c r="AX157" s="247">
        <f t="shared" si="107"/>
        <v>222.60000000000002</v>
      </c>
      <c r="AY157" s="249">
        <f t="shared" si="108"/>
        <v>445.20000000000005</v>
      </c>
      <c r="AZ157" s="249" t="str">
        <f t="shared" si="109"/>
        <v>-</v>
      </c>
      <c r="BA157" s="247" t="str">
        <f t="shared" si="110"/>
        <v>-</v>
      </c>
      <c r="BB157" s="247"/>
      <c r="BC157" s="250">
        <f t="shared" si="111"/>
        <v>445.20000000000005</v>
      </c>
    </row>
    <row r="158" spans="1:55" ht="18" customHeight="1" x14ac:dyDescent="0.3">
      <c r="A158" s="1" t="str">
        <f t="shared" si="83"/>
        <v>\\B-tech3\soneras\RAD\RAD 2024\C045</v>
      </c>
      <c r="B158" s="19" t="s">
        <v>535</v>
      </c>
      <c r="C158" s="158" t="s">
        <v>915</v>
      </c>
      <c r="D158" s="24" t="s">
        <v>711</v>
      </c>
      <c r="E158" s="23" t="str">
        <f t="shared" si="84"/>
        <v>C045</v>
      </c>
      <c r="F158" s="14">
        <v>45332</v>
      </c>
      <c r="G158" s="19">
        <v>1</v>
      </c>
      <c r="H158" s="15" t="s">
        <v>58</v>
      </c>
      <c r="I158" s="16" t="s">
        <v>855</v>
      </c>
      <c r="J158" s="5" t="s">
        <v>530</v>
      </c>
      <c r="K158" s="16" t="s">
        <v>531</v>
      </c>
      <c r="L158" s="162"/>
      <c r="M158" s="146" t="s">
        <v>77</v>
      </c>
      <c r="N158" s="6">
        <v>10</v>
      </c>
      <c r="O158" s="6">
        <v>4</v>
      </c>
      <c r="P158" s="13"/>
      <c r="Q158" s="16">
        <v>420</v>
      </c>
      <c r="R158" s="16">
        <v>420</v>
      </c>
      <c r="S158" s="16">
        <v>425</v>
      </c>
      <c r="T158" s="16">
        <v>85</v>
      </c>
      <c r="U158" s="16">
        <v>425</v>
      </c>
      <c r="V158" s="16">
        <v>85</v>
      </c>
      <c r="W158" s="5" t="s">
        <v>33</v>
      </c>
      <c r="X158" s="18"/>
      <c r="Y158" s="6" t="s">
        <v>38</v>
      </c>
      <c r="Z158" s="235" t="str">
        <f t="shared" si="85"/>
        <v>410AD</v>
      </c>
      <c r="AA158" s="236" t="str">
        <f t="shared" si="86"/>
        <v>REC045034-10 E7</v>
      </c>
      <c r="AB158" s="237" t="str">
        <f t="shared" si="87"/>
        <v>RE 0420X0420 4D7 10 0425X085 PC FAMAG D60</v>
      </c>
      <c r="AC158" s="236" t="str">
        <f t="shared" si="88"/>
        <v>FXC045034-10 E7</v>
      </c>
      <c r="AD158" s="237" t="str">
        <f t="shared" si="89"/>
        <v>FX 0420X0420 4D7 10 0425X085 PC FAMAG D60</v>
      </c>
      <c r="AE158" s="255" t="str">
        <f t="shared" si="90"/>
        <v>TUBLS015</v>
      </c>
      <c r="AF158" s="256" t="str">
        <f t="shared" si="91"/>
        <v>TB150435</v>
      </c>
      <c r="AG158" s="257">
        <f t="shared" si="92"/>
        <v>20.123100000000001</v>
      </c>
      <c r="AH158" s="258">
        <f t="shared" si="93"/>
        <v>164</v>
      </c>
      <c r="AI158" s="259">
        <f t="shared" si="94"/>
        <v>3300.1884</v>
      </c>
      <c r="AJ158" s="238" t="str">
        <f t="shared" si="95"/>
        <v>BCU4D</v>
      </c>
      <c r="AK158" s="239" t="str">
        <f t="shared" si="96"/>
        <v>AT4D0420</v>
      </c>
      <c r="AL158" s="240">
        <f t="shared" si="97"/>
        <v>38.781845810055863</v>
      </c>
      <c r="AM158" s="241">
        <f t="shared" si="98"/>
        <v>73.227272727272734</v>
      </c>
      <c r="AN158" s="242">
        <f>IF(M158="TR",VLOOKUP(Z158,[1]don!$B$2:$M$30,9,FALSE)*((Q158-20)*VLOOKUP(Z158,[1]don!$B$2:$M$30,6,FALSE))*(INT((R158-20-VLOOKUP(Z158,[1]don!$B$2:$M$30,5,FALSE))/N158)+2),VLOOKUP(Z158,[1]don!$B$2:$M$30,9,FALSE)*R158*(INT((Q158-20)/3)+1))</f>
        <v>2839.8888000000002</v>
      </c>
      <c r="AO158" s="243" t="str">
        <f t="shared" si="99"/>
        <v>CL4P0425C085</v>
      </c>
      <c r="AP158" s="244">
        <f t="shared" si="100"/>
        <v>359.78250000000003</v>
      </c>
      <c r="AQ158" s="245" t="str">
        <f t="shared" si="101"/>
        <v>CL4P0425C085</v>
      </c>
      <c r="AR158" s="244">
        <f t="shared" si="102"/>
        <v>359.78250000000003</v>
      </c>
      <c r="AS158" s="244" t="str">
        <f t="shared" si="103"/>
        <v>BNLC06</v>
      </c>
      <c r="AT158" s="246">
        <f t="shared" si="104"/>
        <v>719.56500000000005</v>
      </c>
      <c r="AU158" s="247" t="str">
        <f t="shared" si="105"/>
        <v>4D</v>
      </c>
      <c r="AV158" s="248" t="s">
        <v>1346</v>
      </c>
      <c r="AW158" s="249" t="str">
        <f t="shared" si="106"/>
        <v>FJ4D0420</v>
      </c>
      <c r="AX158" s="247">
        <f t="shared" si="107"/>
        <v>222.60000000000002</v>
      </c>
      <c r="AY158" s="249">
        <f t="shared" si="108"/>
        <v>445.20000000000005</v>
      </c>
      <c r="AZ158" s="249" t="str">
        <f t="shared" si="109"/>
        <v>-</v>
      </c>
      <c r="BA158" s="247" t="str">
        <f t="shared" si="110"/>
        <v>-</v>
      </c>
      <c r="BB158" s="247"/>
      <c r="BC158" s="250">
        <f t="shared" si="111"/>
        <v>445.20000000000005</v>
      </c>
    </row>
    <row r="159" spans="1:55" ht="18" customHeight="1" x14ac:dyDescent="0.3">
      <c r="A159" s="1" t="str">
        <f>"\\B-tech3\soneras\RAD\RAD 2023\"&amp;B159</f>
        <v>\\B-tech3\soneras\RAD\RAD 2023\B061</v>
      </c>
      <c r="B159" s="19" t="s">
        <v>860</v>
      </c>
      <c r="C159" s="158" t="s">
        <v>910</v>
      </c>
      <c r="D159" s="24" t="s">
        <v>712</v>
      </c>
      <c r="E159" s="23" t="str">
        <f t="shared" si="84"/>
        <v>B061</v>
      </c>
      <c r="F159" s="14">
        <v>45332</v>
      </c>
      <c r="G159" s="19">
        <v>10</v>
      </c>
      <c r="H159" s="15" t="s">
        <v>28</v>
      </c>
      <c r="I159" s="16" t="s">
        <v>856</v>
      </c>
      <c r="J159" s="5" t="s">
        <v>861</v>
      </c>
      <c r="K159" s="174" t="s">
        <v>862</v>
      </c>
      <c r="L159" s="175"/>
      <c r="M159" s="175" t="s">
        <v>32</v>
      </c>
      <c r="N159" s="175">
        <v>10</v>
      </c>
      <c r="O159" s="175">
        <v>3</v>
      </c>
      <c r="P159" s="175"/>
      <c r="Q159" s="175">
        <v>1260</v>
      </c>
      <c r="R159" s="175">
        <v>710</v>
      </c>
      <c r="S159" s="175">
        <v>720</v>
      </c>
      <c r="T159" s="176">
        <v>75</v>
      </c>
      <c r="U159" s="176">
        <v>720</v>
      </c>
      <c r="V159" s="176">
        <v>75</v>
      </c>
      <c r="W159" s="18" t="s">
        <v>33</v>
      </c>
      <c r="X159" s="18"/>
      <c r="Y159" s="6" t="s">
        <v>38</v>
      </c>
      <c r="Z159" s="235" t="str">
        <f t="shared" si="85"/>
        <v>310AD</v>
      </c>
      <c r="AA159" s="236" t="str">
        <f t="shared" si="86"/>
        <v>RAB061023-10 E7</v>
      </c>
      <c r="AB159" s="237" t="str">
        <f t="shared" si="87"/>
        <v>RA 1260X0710 3D7 10 0720X075 PC PERKINS CAT STH 400KW</v>
      </c>
      <c r="AC159" s="236" t="str">
        <f t="shared" si="88"/>
        <v>FXB061023-10 E7</v>
      </c>
      <c r="AD159" s="237" t="str">
        <f t="shared" si="89"/>
        <v>FX 1260X0710 3D7 10 0720X075 PC PERKINS CAT STH 400KW</v>
      </c>
      <c r="AE159" s="255" t="str">
        <f t="shared" si="90"/>
        <v>TUBLS015</v>
      </c>
      <c r="AF159" s="256" t="str">
        <f t="shared" si="91"/>
        <v>TB151275</v>
      </c>
      <c r="AG159" s="257">
        <f t="shared" si="92"/>
        <v>58.981500000000004</v>
      </c>
      <c r="AH159" s="258">
        <f t="shared" si="93"/>
        <v>210</v>
      </c>
      <c r="AI159" s="259">
        <f t="shared" si="94"/>
        <v>12386.115000000002</v>
      </c>
      <c r="AJ159" s="238" t="str">
        <f t="shared" si="95"/>
        <v>BCU3D</v>
      </c>
      <c r="AK159" s="239" t="str">
        <f t="shared" si="96"/>
        <v>AT3D0710</v>
      </c>
      <c r="AL159" s="240">
        <f t="shared" si="97"/>
        <v>21.184848883524442</v>
      </c>
      <c r="AM159" s="241">
        <f t="shared" si="98"/>
        <v>451.90909090909093</v>
      </c>
      <c r="AN159" s="242">
        <f>IF(M159="TR",VLOOKUP(Z159,[1]don!$B$2:$M$30,9,FALSE)*((Q159-20)*VLOOKUP(Z159,[1]don!$B$2:$M$30,6,FALSE))*(INT((R159-20-VLOOKUP(Z159,[1]don!$B$2:$M$30,5,FALSE))/N159)+2),VLOOKUP(Z159,[1]don!$B$2:$M$30,9,FALSE)*R159*(INT((Q159-20)/3)+1))</f>
        <v>9573.6257999999998</v>
      </c>
      <c r="AO159" s="243" t="str">
        <f t="shared" si="99"/>
        <v>CL3P0720C075</v>
      </c>
      <c r="AP159" s="244">
        <f t="shared" si="100"/>
        <v>541.31000000000006</v>
      </c>
      <c r="AQ159" s="245" t="str">
        <f t="shared" si="101"/>
        <v>CL3P0720C075</v>
      </c>
      <c r="AR159" s="244">
        <f t="shared" si="102"/>
        <v>541.31000000000006</v>
      </c>
      <c r="AS159" s="244" t="str">
        <f t="shared" si="103"/>
        <v>BNLC06</v>
      </c>
      <c r="AT159" s="246">
        <f t="shared" si="104"/>
        <v>1082.6200000000001</v>
      </c>
      <c r="AU159" s="247" t="str">
        <f t="shared" si="105"/>
        <v>3D</v>
      </c>
      <c r="AV159" s="248" t="s">
        <v>1346</v>
      </c>
      <c r="AW159" s="249" t="str">
        <f t="shared" si="106"/>
        <v>FJ3D1260</v>
      </c>
      <c r="AX159" s="247">
        <f t="shared" si="107"/>
        <v>530.46</v>
      </c>
      <c r="AY159" s="249">
        <f t="shared" si="108"/>
        <v>1060.92</v>
      </c>
      <c r="AZ159" s="249" t="str">
        <f t="shared" si="109"/>
        <v>-</v>
      </c>
      <c r="BA159" s="247" t="str">
        <f t="shared" si="110"/>
        <v>-</v>
      </c>
      <c r="BB159" s="247"/>
      <c r="BC159" s="250">
        <f t="shared" si="111"/>
        <v>1060.92</v>
      </c>
    </row>
    <row r="160" spans="1:55" ht="18" customHeight="1" x14ac:dyDescent="0.3">
      <c r="A160" s="1" t="str">
        <f>"\\B-tech3\soneras\RAD\RAD 2023\"&amp;B160</f>
        <v>\\B-tech3\soneras\RAD\RAD 2023\B061</v>
      </c>
      <c r="B160" s="19" t="s">
        <v>860</v>
      </c>
      <c r="C160" s="158" t="s">
        <v>910</v>
      </c>
      <c r="D160" s="24" t="s">
        <v>713</v>
      </c>
      <c r="E160" s="23" t="str">
        <f t="shared" si="84"/>
        <v>B061</v>
      </c>
      <c r="F160" s="14">
        <v>45332</v>
      </c>
      <c r="G160" s="19">
        <v>10</v>
      </c>
      <c r="H160" s="15" t="s">
        <v>28</v>
      </c>
      <c r="I160" s="16" t="s">
        <v>856</v>
      </c>
      <c r="J160" s="5" t="s">
        <v>861</v>
      </c>
      <c r="K160" s="174" t="s">
        <v>862</v>
      </c>
      <c r="L160" s="175"/>
      <c r="M160" s="175" t="s">
        <v>32</v>
      </c>
      <c r="N160" s="175">
        <v>10</v>
      </c>
      <c r="O160" s="175">
        <v>3</v>
      </c>
      <c r="P160" s="175"/>
      <c r="Q160" s="175">
        <v>1260</v>
      </c>
      <c r="R160" s="175">
        <v>710</v>
      </c>
      <c r="S160" s="175">
        <v>720</v>
      </c>
      <c r="T160" s="176">
        <v>75</v>
      </c>
      <c r="U160" s="176">
        <v>720</v>
      </c>
      <c r="V160" s="176">
        <v>75</v>
      </c>
      <c r="W160" s="18" t="s">
        <v>33</v>
      </c>
      <c r="X160" s="18"/>
      <c r="Y160" s="6" t="s">
        <v>38</v>
      </c>
      <c r="Z160" s="235" t="str">
        <f t="shared" si="85"/>
        <v>310AD</v>
      </c>
      <c r="AA160" s="236" t="str">
        <f t="shared" si="86"/>
        <v>RAB061023-10 E7</v>
      </c>
      <c r="AB160" s="237" t="str">
        <f t="shared" si="87"/>
        <v>RA 1260X0710 3D7 10 0720X075 PC PERKINS CAT STH 400KW</v>
      </c>
      <c r="AC160" s="236" t="str">
        <f t="shared" si="88"/>
        <v>FXB061023-10 E7</v>
      </c>
      <c r="AD160" s="237" t="str">
        <f t="shared" si="89"/>
        <v>FX 1260X0710 3D7 10 0720X075 PC PERKINS CAT STH 400KW</v>
      </c>
      <c r="AE160" s="255" t="str">
        <f t="shared" si="90"/>
        <v>TUBLS015</v>
      </c>
      <c r="AF160" s="256" t="str">
        <f t="shared" si="91"/>
        <v>TB151275</v>
      </c>
      <c r="AG160" s="257">
        <f t="shared" si="92"/>
        <v>58.981500000000004</v>
      </c>
      <c r="AH160" s="258">
        <f t="shared" si="93"/>
        <v>210</v>
      </c>
      <c r="AI160" s="259">
        <f t="shared" si="94"/>
        <v>12386.115000000002</v>
      </c>
      <c r="AJ160" s="238" t="str">
        <f t="shared" si="95"/>
        <v>BCU3D</v>
      </c>
      <c r="AK160" s="239" t="str">
        <f t="shared" si="96"/>
        <v>AT3D0710</v>
      </c>
      <c r="AL160" s="240">
        <f t="shared" si="97"/>
        <v>21.184848883524442</v>
      </c>
      <c r="AM160" s="241">
        <f t="shared" si="98"/>
        <v>451.90909090909093</v>
      </c>
      <c r="AN160" s="242">
        <f>IF(M160="TR",VLOOKUP(Z160,[1]don!$B$2:$M$30,9,FALSE)*((Q160-20)*VLOOKUP(Z160,[1]don!$B$2:$M$30,6,FALSE))*(INT((R160-20-VLOOKUP(Z160,[1]don!$B$2:$M$30,5,FALSE))/N160)+2),VLOOKUP(Z160,[1]don!$B$2:$M$30,9,FALSE)*R160*(INT((Q160-20)/3)+1))</f>
        <v>9573.6257999999998</v>
      </c>
      <c r="AO160" s="243" t="str">
        <f t="shared" si="99"/>
        <v>CL3P0720C075</v>
      </c>
      <c r="AP160" s="244">
        <f t="shared" si="100"/>
        <v>541.31000000000006</v>
      </c>
      <c r="AQ160" s="245" t="str">
        <f t="shared" si="101"/>
        <v>CL3P0720C075</v>
      </c>
      <c r="AR160" s="244">
        <f t="shared" si="102"/>
        <v>541.31000000000006</v>
      </c>
      <c r="AS160" s="244" t="str">
        <f t="shared" si="103"/>
        <v>BNLC06</v>
      </c>
      <c r="AT160" s="246">
        <f t="shared" si="104"/>
        <v>1082.6200000000001</v>
      </c>
      <c r="AU160" s="247" t="str">
        <f t="shared" si="105"/>
        <v>3D</v>
      </c>
      <c r="AV160" s="248" t="s">
        <v>1346</v>
      </c>
      <c r="AW160" s="249" t="str">
        <f t="shared" si="106"/>
        <v>FJ3D1260</v>
      </c>
      <c r="AX160" s="247">
        <f t="shared" si="107"/>
        <v>530.46</v>
      </c>
      <c r="AY160" s="249">
        <f t="shared" si="108"/>
        <v>1060.92</v>
      </c>
      <c r="AZ160" s="249" t="str">
        <f t="shared" si="109"/>
        <v>-</v>
      </c>
      <c r="BA160" s="247" t="str">
        <f t="shared" si="110"/>
        <v>-</v>
      </c>
      <c r="BB160" s="247"/>
      <c r="BC160" s="250">
        <f t="shared" si="111"/>
        <v>1060.92</v>
      </c>
    </row>
    <row r="161" spans="1:55" ht="18" customHeight="1" x14ac:dyDescent="0.3">
      <c r="A161" s="1" t="str">
        <f t="shared" si="83"/>
        <v>\\B-tech3\soneras\RAD\RAD 2024\C119</v>
      </c>
      <c r="B161" s="19" t="s">
        <v>863</v>
      </c>
      <c r="C161" s="158" t="s">
        <v>911</v>
      </c>
      <c r="D161" s="24" t="s">
        <v>714</v>
      </c>
      <c r="E161" s="23" t="str">
        <f t="shared" si="84"/>
        <v>C119</v>
      </c>
      <c r="F161" s="14">
        <v>45333</v>
      </c>
      <c r="G161" s="19">
        <v>1</v>
      </c>
      <c r="H161" s="15" t="s">
        <v>35</v>
      </c>
      <c r="I161" s="16" t="s">
        <v>36</v>
      </c>
      <c r="L161" s="162"/>
      <c r="M161" s="146" t="s">
        <v>32</v>
      </c>
      <c r="N161" s="6">
        <v>10</v>
      </c>
      <c r="O161" s="6">
        <v>5</v>
      </c>
      <c r="P161" s="13"/>
      <c r="Q161" s="16">
        <v>920</v>
      </c>
      <c r="R161" s="16">
        <v>880</v>
      </c>
      <c r="S161" s="16">
        <v>950</v>
      </c>
      <c r="T161" s="16">
        <v>200</v>
      </c>
      <c r="U161" s="16">
        <v>950</v>
      </c>
      <c r="V161" s="16">
        <v>200</v>
      </c>
      <c r="W161" s="5" t="s">
        <v>33</v>
      </c>
      <c r="X161" s="18"/>
      <c r="Y161" s="6" t="s">
        <v>38</v>
      </c>
      <c r="Z161" s="235" t="str">
        <f t="shared" si="85"/>
        <v>510AD</v>
      </c>
      <c r="AA161" s="236" t="str">
        <f t="shared" si="86"/>
        <v>FEC119025-10 E7</v>
      </c>
      <c r="AB161" s="237" t="str">
        <f t="shared" si="87"/>
        <v xml:space="preserve">FE 0920X0880 5D7 10 0950X200 PC  </v>
      </c>
      <c r="AC161" s="236" t="str">
        <f t="shared" si="88"/>
        <v>FXC119025-10 E7</v>
      </c>
      <c r="AD161" s="237" t="str">
        <f t="shared" si="89"/>
        <v xml:space="preserve">FX 0920X0880 5D7 10 0950X200 PC  </v>
      </c>
      <c r="AE161" s="255" t="str">
        <f t="shared" si="90"/>
        <v>TUBLS015</v>
      </c>
      <c r="AF161" s="256" t="str">
        <f t="shared" si="91"/>
        <v>TB150935</v>
      </c>
      <c r="AG161" s="257">
        <f t="shared" si="92"/>
        <v>43.253100000000003</v>
      </c>
      <c r="AH161" s="258">
        <f t="shared" si="93"/>
        <v>435</v>
      </c>
      <c r="AI161" s="259">
        <f t="shared" si="94"/>
        <v>18815.0985</v>
      </c>
      <c r="AJ161" s="238" t="str">
        <f t="shared" si="95"/>
        <v>BCU5D</v>
      </c>
      <c r="AK161" s="239" t="str">
        <f t="shared" si="96"/>
        <v>AT5D0880</v>
      </c>
      <c r="AL161" s="240">
        <f t="shared" si="97"/>
        <v>49.7689787870396</v>
      </c>
      <c r="AM161" s="241">
        <f t="shared" si="98"/>
        <v>328.27272727272725</v>
      </c>
      <c r="AN161" s="242">
        <f>IF(M161="TR",VLOOKUP(Z161,[1]don!$B$2:$M$30,9,FALSE)*((Q161-20)*VLOOKUP(Z161,[1]don!$B$2:$M$30,6,FALSE))*(INT((R161-20-VLOOKUP(Z161,[1]don!$B$2:$M$30,5,FALSE))/N161)+2),VLOOKUP(Z161,[1]don!$B$2:$M$30,9,FALSE)*R161*(INT((Q161-20)/3)+1))</f>
        <v>16337.7984</v>
      </c>
      <c r="AO161" s="243" t="str">
        <f t="shared" si="99"/>
        <v>CL5P0950C200</v>
      </c>
      <c r="AP161" s="244">
        <f t="shared" si="100"/>
        <v>1643.18</v>
      </c>
      <c r="AQ161" s="245" t="str">
        <f t="shared" si="101"/>
        <v>CL5P0950C200</v>
      </c>
      <c r="AR161" s="244">
        <f t="shared" si="102"/>
        <v>1643.18</v>
      </c>
      <c r="AS161" s="244" t="str">
        <f t="shared" si="103"/>
        <v>BNLC06</v>
      </c>
      <c r="AT161" s="246">
        <f t="shared" si="104"/>
        <v>3286.36</v>
      </c>
      <c r="AU161" s="247" t="str">
        <f t="shared" si="105"/>
        <v>5D</v>
      </c>
      <c r="AV161" s="248" t="s">
        <v>1346</v>
      </c>
      <c r="AW161" s="249" t="str">
        <f t="shared" si="106"/>
        <v>FJ5D0920</v>
      </c>
      <c r="AX161" s="247">
        <f t="shared" si="107"/>
        <v>569.48</v>
      </c>
      <c r="AY161" s="249">
        <f t="shared" si="108"/>
        <v>1138.96</v>
      </c>
      <c r="AZ161" s="249" t="str">
        <f t="shared" si="109"/>
        <v>-</v>
      </c>
      <c r="BA161" s="247" t="str">
        <f t="shared" si="110"/>
        <v>-</v>
      </c>
      <c r="BB161" s="247"/>
      <c r="BC161" s="250">
        <f t="shared" si="111"/>
        <v>1138.96</v>
      </c>
    </row>
    <row r="162" spans="1:55" ht="18" customHeight="1" x14ac:dyDescent="0.3">
      <c r="A162" s="1" t="str">
        <f t="shared" si="83"/>
        <v>\\B-tech3\soneras\RAD\RAD 2024\C120</v>
      </c>
      <c r="B162" s="19" t="s">
        <v>864</v>
      </c>
      <c r="C162" s="158" t="s">
        <v>912</v>
      </c>
      <c r="D162" s="24" t="s">
        <v>715</v>
      </c>
      <c r="E162" s="23" t="str">
        <f t="shared" si="84"/>
        <v>C120</v>
      </c>
      <c r="F162" s="14">
        <v>45333</v>
      </c>
      <c r="G162" s="19">
        <v>5</v>
      </c>
      <c r="H162" s="15" t="s">
        <v>28</v>
      </c>
      <c r="I162" s="16" t="s">
        <v>480</v>
      </c>
      <c r="J162" s="5" t="s">
        <v>867</v>
      </c>
      <c r="K162" s="16" t="s">
        <v>866</v>
      </c>
      <c r="L162" s="162"/>
      <c r="M162" s="146" t="s">
        <v>41</v>
      </c>
      <c r="N162" s="6">
        <v>10</v>
      </c>
      <c r="O162" s="6">
        <v>2</v>
      </c>
      <c r="P162" s="13"/>
      <c r="Q162" s="16">
        <v>380</v>
      </c>
      <c r="R162" s="16">
        <v>560</v>
      </c>
      <c r="S162" s="16">
        <v>560</v>
      </c>
      <c r="T162" s="16">
        <v>53</v>
      </c>
      <c r="U162" s="16">
        <v>560</v>
      </c>
      <c r="V162" s="16">
        <v>53</v>
      </c>
      <c r="W162" s="5" t="s">
        <v>33</v>
      </c>
      <c r="X162" s="18"/>
      <c r="Y162" s="6" t="s">
        <v>38</v>
      </c>
      <c r="Z162" s="235" t="str">
        <f t="shared" si="85"/>
        <v>210AZ</v>
      </c>
      <c r="AA162" s="236" t="str">
        <f t="shared" si="86"/>
        <v>RAC120012-10 E7</v>
      </c>
      <c r="AB162" s="237" t="str">
        <f t="shared" si="87"/>
        <v>RA 0380X0560 2Z7 10 0560X053 PC MAZDA E2200</v>
      </c>
      <c r="AC162" s="236" t="str">
        <f t="shared" si="88"/>
        <v>FXC120012-10 E7</v>
      </c>
      <c r="AD162" s="237" t="str">
        <f t="shared" si="89"/>
        <v>FX 0380X0560 2Z7 10 0560X053 PC MAZDA E2200</v>
      </c>
      <c r="AE162" s="255" t="str">
        <f t="shared" si="90"/>
        <v>TUBLS015</v>
      </c>
      <c r="AF162" s="256" t="str">
        <f t="shared" si="91"/>
        <v>TB150395</v>
      </c>
      <c r="AG162" s="257">
        <f t="shared" si="92"/>
        <v>18.2727</v>
      </c>
      <c r="AH162" s="258">
        <f t="shared" si="93"/>
        <v>106</v>
      </c>
      <c r="AI162" s="259">
        <f t="shared" si="94"/>
        <v>1936.9062000000001</v>
      </c>
      <c r="AJ162" s="238" t="str">
        <f t="shared" si="95"/>
        <v>BCU2Z</v>
      </c>
      <c r="AK162" s="239" t="str">
        <f t="shared" si="96"/>
        <v>AT2Z0360</v>
      </c>
      <c r="AL162" s="240">
        <f t="shared" si="97"/>
        <v>24.83433333333333</v>
      </c>
      <c r="AM162" s="241">
        <f t="shared" si="98"/>
        <v>54</v>
      </c>
      <c r="AN162" s="242">
        <f>IF(M162="TR",VLOOKUP(Z162,[1]don!$B$2:$M$30,9,FALSE)*((Q162-20)*VLOOKUP(Z162,[1]don!$B$2:$M$30,6,FALSE))*(INT((R162-20-VLOOKUP(Z162,[1]don!$B$2:$M$30,5,FALSE))/N162)+2),VLOOKUP(Z162,[1]don!$B$2:$M$30,9,FALSE)*R162*(INT((Q162-20)/3)+1))</f>
        <v>1341.0539999999999</v>
      </c>
      <c r="AO162" s="243" t="str">
        <f t="shared" si="99"/>
        <v>CL2P0560C053</v>
      </c>
      <c r="AP162" s="244">
        <f t="shared" si="100"/>
        <v>326.01800000000003</v>
      </c>
      <c r="AQ162" s="245" t="str">
        <f t="shared" si="101"/>
        <v>CL2P0560C053</v>
      </c>
      <c r="AR162" s="244">
        <f t="shared" si="102"/>
        <v>326.01800000000003</v>
      </c>
      <c r="AS162" s="244" t="str">
        <f t="shared" si="103"/>
        <v>BNLC06</v>
      </c>
      <c r="AT162" s="246">
        <f t="shared" si="104"/>
        <v>652.03600000000006</v>
      </c>
      <c r="AU162" s="247" t="str">
        <f t="shared" si="105"/>
        <v>2Z</v>
      </c>
      <c r="AV162" s="248" t="s">
        <v>1346</v>
      </c>
      <c r="AW162" s="249" t="str">
        <f t="shared" si="106"/>
        <v>FJ2Z0380</v>
      </c>
      <c r="AX162" s="247">
        <f t="shared" si="107"/>
        <v>104.88000000000001</v>
      </c>
      <c r="AY162" s="249">
        <f t="shared" si="108"/>
        <v>209.76000000000002</v>
      </c>
      <c r="AZ162" s="249" t="str">
        <f t="shared" si="109"/>
        <v>PJ2Z0380</v>
      </c>
      <c r="BA162" s="247">
        <f t="shared" si="110"/>
        <v>104.88000000000001</v>
      </c>
      <c r="BB162" s="247"/>
      <c r="BC162" s="250">
        <f t="shared" si="111"/>
        <v>209.76000000000002</v>
      </c>
    </row>
    <row r="163" spans="1:55" ht="18" customHeight="1" x14ac:dyDescent="0.3">
      <c r="A163" s="1" t="str">
        <f t="shared" si="83"/>
        <v>\\B-tech3\soneras\RAD\RAD 2024\C121</v>
      </c>
      <c r="B163" s="19" t="s">
        <v>865</v>
      </c>
      <c r="C163" s="158" t="s">
        <v>913</v>
      </c>
      <c r="D163" s="24" t="s">
        <v>716</v>
      </c>
      <c r="E163" s="23" t="str">
        <f t="shared" si="84"/>
        <v>C121</v>
      </c>
      <c r="F163" s="14">
        <v>45333</v>
      </c>
      <c r="G163" s="19">
        <v>1</v>
      </c>
      <c r="H163" s="15" t="s">
        <v>28</v>
      </c>
      <c r="I163" s="16" t="s">
        <v>857</v>
      </c>
      <c r="J163" s="5" t="s">
        <v>1022</v>
      </c>
      <c r="K163" s="177" t="s">
        <v>1023</v>
      </c>
      <c r="L163" s="162"/>
      <c r="M163" s="146" t="s">
        <v>32</v>
      </c>
      <c r="N163" s="6">
        <v>10</v>
      </c>
      <c r="O163" s="6">
        <v>3</v>
      </c>
      <c r="P163" s="13"/>
      <c r="Q163" s="16">
        <v>790</v>
      </c>
      <c r="R163" s="16">
        <v>820</v>
      </c>
      <c r="S163" s="16">
        <v>825</v>
      </c>
      <c r="T163" s="16">
        <v>70</v>
      </c>
      <c r="U163" s="16">
        <v>825</v>
      </c>
      <c r="V163" s="16">
        <v>70</v>
      </c>
      <c r="W163" s="5" t="s">
        <v>33</v>
      </c>
      <c r="X163" s="18"/>
      <c r="Y163" s="6" t="s">
        <v>38</v>
      </c>
      <c r="Z163" s="235" t="str">
        <f t="shared" si="85"/>
        <v>310AD</v>
      </c>
      <c r="AA163" s="236" t="str">
        <f t="shared" si="86"/>
        <v>RAC121023-10 E7</v>
      </c>
      <c r="AB163" s="237" t="str">
        <f t="shared" si="87"/>
        <v>RA 0790X0820 3D7 10 0825X070 PC JCM 220 Excavator</v>
      </c>
      <c r="AC163" s="236" t="str">
        <f t="shared" si="88"/>
        <v>FXC121023-10 E7</v>
      </c>
      <c r="AD163" s="237" t="str">
        <f t="shared" si="89"/>
        <v>FX 0790X0820 3D7 10 0825X070 PC JCM 220 Excavator</v>
      </c>
      <c r="AE163" s="255" t="str">
        <f t="shared" si="90"/>
        <v>TUBLS015</v>
      </c>
      <c r="AF163" s="256" t="str">
        <f t="shared" si="91"/>
        <v>TB150805</v>
      </c>
      <c r="AG163" s="257">
        <f t="shared" si="92"/>
        <v>37.2393</v>
      </c>
      <c r="AH163" s="258">
        <f t="shared" si="93"/>
        <v>243</v>
      </c>
      <c r="AI163" s="259">
        <f t="shared" si="94"/>
        <v>9049.1499000000003</v>
      </c>
      <c r="AJ163" s="238" t="str">
        <f t="shared" si="95"/>
        <v>BCU3D</v>
      </c>
      <c r="AK163" s="239" t="str">
        <f t="shared" si="96"/>
        <v>AT3D0820</v>
      </c>
      <c r="AL163" s="240">
        <f t="shared" si="97"/>
        <v>24.426340925266903</v>
      </c>
      <c r="AM163" s="241">
        <f t="shared" si="98"/>
        <v>281</v>
      </c>
      <c r="AN163" s="242">
        <f>IF(M163="TR",VLOOKUP(Z163,[1]don!$B$2:$M$30,9,FALSE)*((Q163-20)*VLOOKUP(Z163,[1]don!$B$2:$M$30,6,FALSE))*(INT((R163-20-VLOOKUP(Z163,[1]don!$B$2:$M$30,5,FALSE))/N163)+2),VLOOKUP(Z163,[1]don!$B$2:$M$30,9,FALSE)*R163*(INT((Q163-20)/3)+1))</f>
        <v>6863.8018000000002</v>
      </c>
      <c r="AO163" s="243" t="str">
        <f t="shared" si="99"/>
        <v>CL3P0825C070</v>
      </c>
      <c r="AP163" s="244">
        <f t="shared" si="100"/>
        <v>585.58500000000004</v>
      </c>
      <c r="AQ163" s="245" t="str">
        <f t="shared" si="101"/>
        <v>CL3P0825C070</v>
      </c>
      <c r="AR163" s="244">
        <f t="shared" si="102"/>
        <v>585.58500000000004</v>
      </c>
      <c r="AS163" s="244" t="str">
        <f t="shared" si="103"/>
        <v>BNLC06</v>
      </c>
      <c r="AT163" s="246">
        <f t="shared" si="104"/>
        <v>1171.17</v>
      </c>
      <c r="AU163" s="247" t="str">
        <f t="shared" si="105"/>
        <v>3D</v>
      </c>
      <c r="AV163" s="248" t="s">
        <v>1346</v>
      </c>
      <c r="AW163" s="249" t="str">
        <f t="shared" si="106"/>
        <v>FJ3D0790</v>
      </c>
      <c r="AX163" s="247">
        <f t="shared" si="107"/>
        <v>332.59</v>
      </c>
      <c r="AY163" s="249">
        <f t="shared" si="108"/>
        <v>665.18</v>
      </c>
      <c r="AZ163" s="249" t="str">
        <f t="shared" si="109"/>
        <v>-</v>
      </c>
      <c r="BA163" s="247" t="str">
        <f t="shared" si="110"/>
        <v>-</v>
      </c>
      <c r="BB163" s="247"/>
      <c r="BC163" s="250">
        <f t="shared" si="111"/>
        <v>665.18</v>
      </c>
    </row>
    <row r="164" spans="1:55" ht="18" customHeight="1" x14ac:dyDescent="0.3">
      <c r="A164" s="1" t="str">
        <f t="shared" si="83"/>
        <v>\\B-tech3\soneras\RAD\RAD 2024\C122</v>
      </c>
      <c r="B164" s="19" t="s">
        <v>921</v>
      </c>
      <c r="C164" s="158" t="s">
        <v>927</v>
      </c>
      <c r="D164" s="24" t="s">
        <v>717</v>
      </c>
      <c r="E164" s="23" t="str">
        <f t="shared" si="84"/>
        <v>C122</v>
      </c>
      <c r="F164" s="14">
        <v>45333</v>
      </c>
      <c r="G164" s="19">
        <v>1</v>
      </c>
      <c r="H164" s="15" t="s">
        <v>28</v>
      </c>
      <c r="I164" s="16" t="s">
        <v>916</v>
      </c>
      <c r="J164" s="5" t="s">
        <v>497</v>
      </c>
      <c r="K164" s="16">
        <v>505</v>
      </c>
      <c r="L164" s="162"/>
      <c r="M164" s="146" t="s">
        <v>32</v>
      </c>
      <c r="N164" s="6">
        <v>10</v>
      </c>
      <c r="O164" s="6">
        <v>6</v>
      </c>
      <c r="Q164" s="16">
        <v>630</v>
      </c>
      <c r="R164" s="16">
        <v>690</v>
      </c>
      <c r="S164" s="16">
        <v>700</v>
      </c>
      <c r="T164" s="16">
        <v>130</v>
      </c>
      <c r="U164" s="16">
        <v>700</v>
      </c>
      <c r="V164" s="16">
        <v>130</v>
      </c>
      <c r="W164" s="5" t="s">
        <v>33</v>
      </c>
      <c r="X164" s="18"/>
      <c r="Y164" s="6" t="s">
        <v>38</v>
      </c>
      <c r="Z164" s="235" t="str">
        <f t="shared" si="85"/>
        <v>610AD</v>
      </c>
      <c r="AA164" s="236" t="str">
        <f t="shared" si="86"/>
        <v>RAC122026-10 E7</v>
      </c>
      <c r="AB164" s="237" t="str">
        <f t="shared" si="87"/>
        <v>RA 0630X0690 6D7 10 0700X130 PC KOMATSU 505</v>
      </c>
      <c r="AC164" s="236" t="str">
        <f t="shared" si="88"/>
        <v>FXC122026-10 E7</v>
      </c>
      <c r="AD164" s="237" t="str">
        <f t="shared" si="89"/>
        <v>FX 0630X0690 6D7 10 0700X130 PC KOMATSU 505</v>
      </c>
      <c r="AE164" s="255" t="str">
        <f t="shared" si="90"/>
        <v>TUBLS015</v>
      </c>
      <c r="AF164" s="256" t="str">
        <f t="shared" si="91"/>
        <v>TB150645</v>
      </c>
      <c r="AG164" s="257">
        <f t="shared" si="92"/>
        <v>29.837700000000002</v>
      </c>
      <c r="AH164" s="258">
        <f t="shared" si="93"/>
        <v>408</v>
      </c>
      <c r="AI164" s="259">
        <f t="shared" si="94"/>
        <v>12173.7816</v>
      </c>
      <c r="AJ164" s="238" t="str">
        <f t="shared" si="95"/>
        <v>BCU6D</v>
      </c>
      <c r="AK164" s="239" t="str">
        <f t="shared" si="96"/>
        <v>AT6D0690</v>
      </c>
      <c r="AL164" s="240">
        <f t="shared" si="97"/>
        <v>53.077603916768666</v>
      </c>
      <c r="AM164" s="241">
        <f t="shared" si="98"/>
        <v>222.81818181818181</v>
      </c>
      <c r="AN164" s="242">
        <f>IF(M164="TR",VLOOKUP(Z164,[1]don!$B$2:$M$30,9,FALSE)*((Q164-20)*VLOOKUP(Z164,[1]don!$B$2:$M$30,6,FALSE))*(INT((R164-20-VLOOKUP(Z164,[1]don!$B$2:$M$30,5,FALSE))/N164)+2),VLOOKUP(Z164,[1]don!$B$2:$M$30,9,FALSE)*R164*(INT((Q164-20)/3)+1))</f>
        <v>11826.655199999999</v>
      </c>
      <c r="AO164" s="243" t="str">
        <f t="shared" si="99"/>
        <v>CL6P0700C130</v>
      </c>
      <c r="AP164" s="244">
        <f t="shared" si="100"/>
        <v>831.6</v>
      </c>
      <c r="AQ164" s="245" t="str">
        <f t="shared" si="101"/>
        <v>CL6P0700C130</v>
      </c>
      <c r="AR164" s="244">
        <f t="shared" si="102"/>
        <v>831.6</v>
      </c>
      <c r="AS164" s="244" t="str">
        <f t="shared" si="103"/>
        <v>BNLC06</v>
      </c>
      <c r="AT164" s="246">
        <f t="shared" si="104"/>
        <v>1663.2</v>
      </c>
      <c r="AU164" s="247" t="str">
        <f t="shared" si="105"/>
        <v>6D</v>
      </c>
      <c r="AV164" s="248" t="s">
        <v>1346</v>
      </c>
      <c r="AW164" s="249" t="str">
        <f t="shared" si="106"/>
        <v>FJ6D0630</v>
      </c>
      <c r="AX164" s="247">
        <f t="shared" si="107"/>
        <v>452.34</v>
      </c>
      <c r="AY164" s="249">
        <f t="shared" si="108"/>
        <v>904.68</v>
      </c>
      <c r="AZ164" s="249" t="str">
        <f t="shared" si="109"/>
        <v>-</v>
      </c>
      <c r="BA164" s="247" t="str">
        <f t="shared" si="110"/>
        <v>-</v>
      </c>
      <c r="BB164" s="247"/>
      <c r="BC164" s="250">
        <f t="shared" si="111"/>
        <v>904.68</v>
      </c>
    </row>
    <row r="165" spans="1:55" ht="18" customHeight="1" x14ac:dyDescent="0.3">
      <c r="A165" s="1" t="str">
        <f t="shared" si="83"/>
        <v>\\B-tech3\soneras\RAD\RAD 2024\C123</v>
      </c>
      <c r="B165" s="19" t="s">
        <v>922</v>
      </c>
      <c r="C165" s="158" t="s">
        <v>928</v>
      </c>
      <c r="D165" s="24" t="s">
        <v>718</v>
      </c>
      <c r="E165" s="23" t="str">
        <f t="shared" si="84"/>
        <v>C123</v>
      </c>
      <c r="F165" s="14">
        <v>45334</v>
      </c>
      <c r="G165" s="19">
        <v>1</v>
      </c>
      <c r="H165" s="15" t="s">
        <v>35</v>
      </c>
      <c r="I165" s="16" t="s">
        <v>400</v>
      </c>
      <c r="L165" s="162"/>
      <c r="M165" s="146" t="s">
        <v>32</v>
      </c>
      <c r="N165" s="6">
        <v>10</v>
      </c>
      <c r="O165" s="6">
        <v>3</v>
      </c>
      <c r="P165" s="13"/>
      <c r="Q165" s="16">
        <v>910</v>
      </c>
      <c r="R165" s="16">
        <v>640</v>
      </c>
      <c r="S165" s="16">
        <v>650</v>
      </c>
      <c r="T165" s="16">
        <v>80</v>
      </c>
      <c r="U165" s="16">
        <v>650</v>
      </c>
      <c r="V165" s="16">
        <v>80</v>
      </c>
      <c r="W165" s="5" t="s">
        <v>33</v>
      </c>
      <c r="X165" s="18"/>
      <c r="Y165" s="6" t="s">
        <v>38</v>
      </c>
      <c r="Z165" s="235" t="str">
        <f t="shared" si="85"/>
        <v>310AD</v>
      </c>
      <c r="AA165" s="236" t="str">
        <f t="shared" si="86"/>
        <v>FEC123023-10 E7</v>
      </c>
      <c r="AB165" s="237" t="str">
        <f t="shared" si="87"/>
        <v xml:space="preserve">FE 0910X0640 3D7 10 0650X080 PC  </v>
      </c>
      <c r="AC165" s="236" t="str">
        <f t="shared" si="88"/>
        <v>FXC123023-10 E7</v>
      </c>
      <c r="AD165" s="237" t="str">
        <f t="shared" si="89"/>
        <v xml:space="preserve">FX 0910X0640 3D7 10 0650X080 PC  </v>
      </c>
      <c r="AE165" s="255" t="str">
        <f t="shared" si="90"/>
        <v>TUBLS015</v>
      </c>
      <c r="AF165" s="256" t="str">
        <f t="shared" si="91"/>
        <v>TB150925</v>
      </c>
      <c r="AG165" s="257">
        <f t="shared" si="92"/>
        <v>42.790500000000002</v>
      </c>
      <c r="AH165" s="258">
        <f t="shared" si="93"/>
        <v>189</v>
      </c>
      <c r="AI165" s="259">
        <f t="shared" si="94"/>
        <v>8087.4045000000006</v>
      </c>
      <c r="AJ165" s="238" t="str">
        <f t="shared" si="95"/>
        <v>BCU3D</v>
      </c>
      <c r="AK165" s="239" t="str">
        <f t="shared" si="96"/>
        <v>AT3D0640</v>
      </c>
      <c r="AL165" s="240">
        <f t="shared" si="97"/>
        <v>19.070277681321759</v>
      </c>
      <c r="AM165" s="241">
        <f t="shared" si="98"/>
        <v>324.63636363636363</v>
      </c>
      <c r="AN165" s="242">
        <f>IF(M165="TR",VLOOKUP(Z165,[1]don!$B$2:$M$30,9,FALSE)*((Q165-20)*VLOOKUP(Z165,[1]don!$B$2:$M$30,6,FALSE))*(INT((R165-20-VLOOKUP(Z165,[1]don!$B$2:$M$30,5,FALSE))/N165)+2),VLOOKUP(Z165,[1]don!$B$2:$M$30,9,FALSE)*R165*(INT((Q165-20)/3)+1))</f>
        <v>6190.9056</v>
      </c>
      <c r="AO165" s="243" t="str">
        <f t="shared" si="99"/>
        <v>CL3P0650C080</v>
      </c>
      <c r="AP165" s="244">
        <f t="shared" si="100"/>
        <v>515.9</v>
      </c>
      <c r="AQ165" s="245" t="str">
        <f t="shared" si="101"/>
        <v>CL3P0650C080</v>
      </c>
      <c r="AR165" s="244">
        <f t="shared" si="102"/>
        <v>515.9</v>
      </c>
      <c r="AS165" s="244" t="str">
        <f t="shared" si="103"/>
        <v>BNLC06</v>
      </c>
      <c r="AT165" s="246">
        <f t="shared" si="104"/>
        <v>1031.8</v>
      </c>
      <c r="AU165" s="247" t="str">
        <f t="shared" si="105"/>
        <v>3D</v>
      </c>
      <c r="AV165" s="248" t="s">
        <v>1346</v>
      </c>
      <c r="AW165" s="249" t="str">
        <f t="shared" si="106"/>
        <v>FJ3D0910</v>
      </c>
      <c r="AX165" s="247">
        <f t="shared" si="107"/>
        <v>383.11</v>
      </c>
      <c r="AY165" s="249">
        <f t="shared" si="108"/>
        <v>766.22</v>
      </c>
      <c r="AZ165" s="249" t="str">
        <f t="shared" si="109"/>
        <v>-</v>
      </c>
      <c r="BA165" s="247" t="str">
        <f t="shared" si="110"/>
        <v>-</v>
      </c>
      <c r="BB165" s="247"/>
      <c r="BC165" s="250">
        <f t="shared" si="111"/>
        <v>766.22</v>
      </c>
    </row>
    <row r="166" spans="1:55" ht="18" customHeight="1" x14ac:dyDescent="0.3">
      <c r="A166" s="1" t="str">
        <f>"\\B-tech3\soneras\RAD\RAD 2023\"&amp;B166</f>
        <v>\\B-tech3\soneras\RAD\RAD 2023\B262</v>
      </c>
      <c r="B166" s="19" t="s">
        <v>43</v>
      </c>
      <c r="C166" s="158" t="s">
        <v>929</v>
      </c>
      <c r="D166" s="24" t="s">
        <v>719</v>
      </c>
      <c r="E166" s="23" t="str">
        <f t="shared" si="84"/>
        <v>B262</v>
      </c>
      <c r="F166" s="14">
        <v>45335</v>
      </c>
      <c r="G166" s="19">
        <v>3</v>
      </c>
      <c r="H166" s="15" t="s">
        <v>58</v>
      </c>
      <c r="I166" s="16" t="s">
        <v>917</v>
      </c>
      <c r="J166" s="5" t="s">
        <v>1025</v>
      </c>
      <c r="K166" s="16" t="s">
        <v>1024</v>
      </c>
      <c r="L166" s="162"/>
      <c r="M166" s="146" t="s">
        <v>32</v>
      </c>
      <c r="N166" s="6">
        <v>10</v>
      </c>
      <c r="O166" s="6">
        <v>6</v>
      </c>
      <c r="P166" s="19">
        <v>4</v>
      </c>
      <c r="Q166" s="16">
        <v>1015</v>
      </c>
      <c r="R166" s="16">
        <v>1060</v>
      </c>
      <c r="S166" s="16">
        <v>1160</v>
      </c>
      <c r="T166" s="16">
        <v>215</v>
      </c>
      <c r="U166" s="16">
        <v>1160</v>
      </c>
      <c r="V166" s="16">
        <v>215</v>
      </c>
      <c r="W166" s="5" t="s">
        <v>37</v>
      </c>
      <c r="X166" s="18"/>
      <c r="Y166" s="6" t="s">
        <v>38</v>
      </c>
      <c r="Z166" s="235" t="str">
        <f t="shared" si="85"/>
        <v>610AD</v>
      </c>
      <c r="AA166" s="236" t="str">
        <f t="shared" si="86"/>
        <v>REB262026-10 E7</v>
      </c>
      <c r="AB166" s="237" t="str">
        <f t="shared" si="87"/>
        <v>RE 1015X1060 6D7 10 1160X215 BC CAT  3512 A</v>
      </c>
      <c r="AC166" s="236" t="str">
        <f t="shared" si="88"/>
        <v>FXB262026-10 E7</v>
      </c>
      <c r="AD166" s="237" t="str">
        <f t="shared" si="89"/>
        <v>FX 1015X1060 6D7 10 1160X215 BC CAT  3512 A</v>
      </c>
      <c r="AE166" s="255" t="str">
        <f t="shared" si="90"/>
        <v>TUBLS015</v>
      </c>
      <c r="AF166" s="256" t="str">
        <f t="shared" si="91"/>
        <v>TB151030</v>
      </c>
      <c r="AG166" s="257">
        <f t="shared" si="92"/>
        <v>47.647800000000004</v>
      </c>
      <c r="AH166" s="258">
        <f t="shared" si="93"/>
        <v>630</v>
      </c>
      <c r="AI166" s="259">
        <f t="shared" si="94"/>
        <v>30018.114000000001</v>
      </c>
      <c r="AJ166" s="238" t="str">
        <f t="shared" si="95"/>
        <v>BCU6D</v>
      </c>
      <c r="AK166" s="239" t="str">
        <f t="shared" si="96"/>
        <v>AT6D1060</v>
      </c>
      <c r="AL166" s="240">
        <f t="shared" si="97"/>
        <v>81.496242144825857</v>
      </c>
      <c r="AM166" s="241">
        <f t="shared" si="98"/>
        <v>362.81818181818181</v>
      </c>
      <c r="AN166" s="242">
        <f>IF(M166="TR",VLOOKUP(Z166,[1]don!$B$2:$M$30,9,FALSE)*((Q166-20)*VLOOKUP(Z166,[1]don!$B$2:$M$30,6,FALSE))*(INT((R166-20-VLOOKUP(Z166,[1]don!$B$2:$M$30,5,FALSE))/N166)+2),VLOOKUP(Z166,[1]don!$B$2:$M$30,9,FALSE)*R166*(INT((Q166-20)/3)+1))</f>
        <v>29568.3184</v>
      </c>
      <c r="AO166" s="243" t="str">
        <f t="shared" si="99"/>
        <v>CL6B1160C215</v>
      </c>
      <c r="AP166" s="244">
        <f t="shared" si="100"/>
        <v>3329.4900000000002</v>
      </c>
      <c r="AQ166" s="245" t="str">
        <f t="shared" si="101"/>
        <v>CL6B1160C215</v>
      </c>
      <c r="AR166" s="244">
        <f t="shared" si="102"/>
        <v>3701.9550000000004</v>
      </c>
      <c r="AS166" s="244" t="str">
        <f t="shared" si="103"/>
        <v>PL15</v>
      </c>
      <c r="AT166" s="246">
        <f t="shared" si="104"/>
        <v>7031.4450000000006</v>
      </c>
      <c r="AU166" s="247" t="str">
        <f t="shared" si="105"/>
        <v>6D</v>
      </c>
      <c r="AV166" s="248" t="s">
        <v>1346</v>
      </c>
      <c r="AW166" s="249" t="str">
        <f t="shared" si="106"/>
        <v>FJ6D1015</v>
      </c>
      <c r="AX166" s="247">
        <f t="shared" si="107"/>
        <v>728.77</v>
      </c>
      <c r="AY166" s="249">
        <f t="shared" si="108"/>
        <v>1457.54</v>
      </c>
      <c r="AZ166" s="249" t="str">
        <f t="shared" si="109"/>
        <v>-</v>
      </c>
      <c r="BA166" s="247" t="str">
        <f t="shared" si="110"/>
        <v>-</v>
      </c>
      <c r="BB166" s="247"/>
      <c r="BC166" s="250">
        <f t="shared" si="111"/>
        <v>1457.54</v>
      </c>
    </row>
    <row r="167" spans="1:55" ht="18" customHeight="1" x14ac:dyDescent="0.3">
      <c r="A167" s="1" t="str">
        <f t="shared" si="83"/>
        <v>\\B-tech3\soneras\RAD\RAD 2024\C124</v>
      </c>
      <c r="B167" s="19" t="s">
        <v>923</v>
      </c>
      <c r="C167" s="158" t="s">
        <v>930</v>
      </c>
      <c r="D167" s="24" t="s">
        <v>720</v>
      </c>
      <c r="E167" s="23" t="str">
        <f t="shared" si="84"/>
        <v>C124</v>
      </c>
      <c r="F167" s="14">
        <v>45335</v>
      </c>
      <c r="G167" s="19">
        <v>1</v>
      </c>
      <c r="H167" s="15" t="s">
        <v>35</v>
      </c>
      <c r="I167" s="16" t="s">
        <v>36</v>
      </c>
      <c r="L167" s="162"/>
      <c r="M167" s="146" t="s">
        <v>32</v>
      </c>
      <c r="N167" s="6">
        <v>10</v>
      </c>
      <c r="O167" s="6">
        <v>5</v>
      </c>
      <c r="P167" s="13"/>
      <c r="Q167" s="16">
        <v>970</v>
      </c>
      <c r="R167" s="16">
        <v>860</v>
      </c>
      <c r="S167" s="16">
        <v>890</v>
      </c>
      <c r="T167" s="16">
        <v>120</v>
      </c>
      <c r="U167" s="16">
        <v>890</v>
      </c>
      <c r="V167" s="16">
        <v>120</v>
      </c>
      <c r="W167" s="5" t="s">
        <v>33</v>
      </c>
      <c r="X167" s="18"/>
      <c r="Y167" s="6" t="s">
        <v>38</v>
      </c>
      <c r="Z167" s="235" t="str">
        <f t="shared" si="85"/>
        <v>510AD</v>
      </c>
      <c r="AA167" s="236" t="str">
        <f t="shared" si="86"/>
        <v>FEC124025-10 E7</v>
      </c>
      <c r="AB167" s="237" t="str">
        <f t="shared" si="87"/>
        <v xml:space="preserve">FE 0970X0860 5D7 10 0890X120 PC  </v>
      </c>
      <c r="AC167" s="236" t="str">
        <f t="shared" si="88"/>
        <v>FXC124025-10 E7</v>
      </c>
      <c r="AD167" s="237" t="str">
        <f t="shared" si="89"/>
        <v xml:space="preserve">FX 0970X0860 5D7 10 0890X120 PC  </v>
      </c>
      <c r="AE167" s="255" t="str">
        <f t="shared" si="90"/>
        <v>TUBLS015</v>
      </c>
      <c r="AF167" s="256" t="str">
        <f t="shared" si="91"/>
        <v>TB150985</v>
      </c>
      <c r="AG167" s="257">
        <f t="shared" si="92"/>
        <v>45.566100000000006</v>
      </c>
      <c r="AH167" s="258">
        <f t="shared" si="93"/>
        <v>425</v>
      </c>
      <c r="AI167" s="259">
        <f t="shared" si="94"/>
        <v>19365.592500000002</v>
      </c>
      <c r="AJ167" s="238" t="str">
        <f t="shared" si="95"/>
        <v>BCU5D</v>
      </c>
      <c r="AK167" s="239" t="str">
        <f t="shared" si="96"/>
        <v>AT5D0860</v>
      </c>
      <c r="AL167" s="240">
        <f t="shared" si="97"/>
        <v>48.535087273681448</v>
      </c>
      <c r="AM167" s="241">
        <f t="shared" si="98"/>
        <v>346.45454545454544</v>
      </c>
      <c r="AN167" s="242">
        <f>IF(M167="TR",VLOOKUP(Z167,[1]don!$B$2:$M$30,9,FALSE)*((Q167-20)*VLOOKUP(Z167,[1]don!$B$2:$M$30,6,FALSE))*(INT((R167-20-VLOOKUP(Z167,[1]don!$B$2:$M$30,5,FALSE))/N167)+2),VLOOKUP(Z167,[1]don!$B$2:$M$30,9,FALSE)*R167*(INT((Q167-20)/3)+1))</f>
        <v>16815.2016</v>
      </c>
      <c r="AO167" s="243" t="str">
        <f t="shared" si="99"/>
        <v>CL5P0890C120</v>
      </c>
      <c r="AP167" s="244">
        <f t="shared" si="100"/>
        <v>980.98</v>
      </c>
      <c r="AQ167" s="245" t="str">
        <f t="shared" si="101"/>
        <v>CL5P0890C120</v>
      </c>
      <c r="AR167" s="244">
        <f t="shared" si="102"/>
        <v>980.98</v>
      </c>
      <c r="AS167" s="244" t="str">
        <f t="shared" si="103"/>
        <v>BNLC06</v>
      </c>
      <c r="AT167" s="246">
        <f t="shared" si="104"/>
        <v>1961.96</v>
      </c>
      <c r="AU167" s="247" t="str">
        <f t="shared" si="105"/>
        <v>5D</v>
      </c>
      <c r="AV167" s="248" t="s">
        <v>1346</v>
      </c>
      <c r="AW167" s="249" t="str">
        <f t="shared" si="106"/>
        <v>FJ5D0970</v>
      </c>
      <c r="AX167" s="247">
        <f t="shared" si="107"/>
        <v>600.42999999999995</v>
      </c>
      <c r="AY167" s="249">
        <f t="shared" si="108"/>
        <v>1200.8599999999999</v>
      </c>
      <c r="AZ167" s="249" t="str">
        <f t="shared" si="109"/>
        <v>-</v>
      </c>
      <c r="BA167" s="247" t="str">
        <f t="shared" si="110"/>
        <v>-</v>
      </c>
      <c r="BB167" s="247"/>
      <c r="BC167" s="250">
        <f t="shared" si="111"/>
        <v>1200.8599999999999</v>
      </c>
    </row>
    <row r="168" spans="1:55" ht="18" customHeight="1" x14ac:dyDescent="0.3">
      <c r="A168" s="1" t="str">
        <f t="shared" si="83"/>
        <v>\\B-tech3\soneras\RAD\RAD 2024\C125</v>
      </c>
      <c r="B168" s="19" t="s">
        <v>924</v>
      </c>
      <c r="C168" s="158" t="s">
        <v>931</v>
      </c>
      <c r="D168" s="24" t="s">
        <v>721</v>
      </c>
      <c r="E168" s="23" t="str">
        <f t="shared" si="84"/>
        <v>C125</v>
      </c>
      <c r="F168" s="14">
        <v>45335</v>
      </c>
      <c r="G168" s="19">
        <v>2</v>
      </c>
      <c r="H168" s="15" t="s">
        <v>35</v>
      </c>
      <c r="I168" s="16" t="s">
        <v>918</v>
      </c>
      <c r="L168" s="162"/>
      <c r="M168" s="146" t="s">
        <v>32</v>
      </c>
      <c r="N168" s="6">
        <v>10</v>
      </c>
      <c r="O168" s="6">
        <v>3</v>
      </c>
      <c r="P168" s="13"/>
      <c r="Q168" s="16">
        <v>500</v>
      </c>
      <c r="R168" s="16">
        <v>475</v>
      </c>
      <c r="S168" s="16">
        <v>480</v>
      </c>
      <c r="T168" s="16">
        <v>65</v>
      </c>
      <c r="U168" s="16">
        <v>480</v>
      </c>
      <c r="V168" s="16">
        <v>65</v>
      </c>
      <c r="W168" s="5" t="s">
        <v>33</v>
      </c>
      <c r="X168" s="18"/>
      <c r="Y168" s="6" t="s">
        <v>38</v>
      </c>
      <c r="Z168" s="235" t="str">
        <f t="shared" si="85"/>
        <v>310AD</v>
      </c>
      <c r="AA168" s="236" t="str">
        <f t="shared" si="86"/>
        <v>FEC125023-10 E7</v>
      </c>
      <c r="AB168" s="237" t="str">
        <f t="shared" si="87"/>
        <v xml:space="preserve">FE 0500X0475 3D7 10 0480X065 PC  </v>
      </c>
      <c r="AC168" s="236" t="str">
        <f t="shared" si="88"/>
        <v>FXC125023-10 E7</v>
      </c>
      <c r="AD168" s="237" t="str">
        <f t="shared" si="89"/>
        <v xml:space="preserve">FX 0500X0475 3D7 10 0480X065 PC  </v>
      </c>
      <c r="AE168" s="255" t="str">
        <f t="shared" si="90"/>
        <v>TUBLS015</v>
      </c>
      <c r="AF168" s="256" t="str">
        <f t="shared" si="91"/>
        <v>TB150515</v>
      </c>
      <c r="AG168" s="257">
        <f t="shared" si="92"/>
        <v>23.823900000000002</v>
      </c>
      <c r="AH168" s="258">
        <f t="shared" si="93"/>
        <v>139.5</v>
      </c>
      <c r="AI168" s="259">
        <f t="shared" si="94"/>
        <v>3323.4340500000003</v>
      </c>
      <c r="AJ168" s="238" t="str">
        <f t="shared" si="95"/>
        <v>BCU3D</v>
      </c>
      <c r="AK168" s="239" t="str">
        <f t="shared" si="96"/>
        <v>AT3D0475</v>
      </c>
      <c r="AL168" s="240">
        <f t="shared" si="97"/>
        <v>14.188864966338686</v>
      </c>
      <c r="AM168" s="241">
        <f t="shared" si="98"/>
        <v>175.54545454545453</v>
      </c>
      <c r="AN168" s="242">
        <f>IF(M168="TR",VLOOKUP(Z168,[1]don!$B$2:$M$30,9,FALSE)*((Q168-20)*VLOOKUP(Z168,[1]don!$B$2:$M$30,6,FALSE))*(INT((R168-20-VLOOKUP(Z168,[1]don!$B$2:$M$30,5,FALSE))/N168)+2),VLOOKUP(Z168,[1]don!$B$2:$M$30,9,FALSE)*R168*(INT((Q168-20)/3)+1))</f>
        <v>2490.7907500000001</v>
      </c>
      <c r="AO168" s="243" t="str">
        <f t="shared" si="99"/>
        <v>CL3P0480C065</v>
      </c>
      <c r="AP168" s="244">
        <f t="shared" si="100"/>
        <v>327.25</v>
      </c>
      <c r="AQ168" s="245" t="str">
        <f t="shared" si="101"/>
        <v>CL3P0480C065</v>
      </c>
      <c r="AR168" s="244">
        <f t="shared" si="102"/>
        <v>327.25</v>
      </c>
      <c r="AS168" s="244" t="str">
        <f t="shared" si="103"/>
        <v>BNLC06</v>
      </c>
      <c r="AT168" s="246">
        <f t="shared" si="104"/>
        <v>654.5</v>
      </c>
      <c r="AU168" s="247" t="str">
        <f t="shared" si="105"/>
        <v>3D</v>
      </c>
      <c r="AV168" s="248" t="s">
        <v>1346</v>
      </c>
      <c r="AW168" s="249" t="str">
        <f t="shared" si="106"/>
        <v>FJ3D0500</v>
      </c>
      <c r="AX168" s="247">
        <f t="shared" si="107"/>
        <v>210.5</v>
      </c>
      <c r="AY168" s="249">
        <f t="shared" si="108"/>
        <v>421</v>
      </c>
      <c r="AZ168" s="249" t="str">
        <f t="shared" si="109"/>
        <v>-</v>
      </c>
      <c r="BA168" s="247" t="str">
        <f t="shared" si="110"/>
        <v>-</v>
      </c>
      <c r="BB168" s="247"/>
      <c r="BC168" s="250">
        <f t="shared" si="111"/>
        <v>421</v>
      </c>
    </row>
    <row r="169" spans="1:55" ht="18" customHeight="1" x14ac:dyDescent="0.3">
      <c r="A169" s="1" t="str">
        <f t="shared" si="83"/>
        <v>\\B-tech3\soneras\RAD\RAD 2024\C126</v>
      </c>
      <c r="B169" s="19" t="s">
        <v>925</v>
      </c>
      <c r="C169" s="158" t="s">
        <v>932</v>
      </c>
      <c r="D169" s="24" t="s">
        <v>722</v>
      </c>
      <c r="E169" s="23" t="str">
        <f t="shared" si="84"/>
        <v>C126</v>
      </c>
      <c r="F169" s="14">
        <v>45335</v>
      </c>
      <c r="G169" s="19">
        <v>1</v>
      </c>
      <c r="H169" s="15" t="s">
        <v>35</v>
      </c>
      <c r="I169" s="16" t="s">
        <v>918</v>
      </c>
      <c r="L169" s="162"/>
      <c r="M169" s="146" t="s">
        <v>32</v>
      </c>
      <c r="N169" s="6">
        <v>10</v>
      </c>
      <c r="O169" s="6">
        <v>4</v>
      </c>
      <c r="P169" s="13"/>
      <c r="Q169" s="16">
        <v>595</v>
      </c>
      <c r="R169" s="16">
        <v>435</v>
      </c>
      <c r="S169" s="16">
        <v>450</v>
      </c>
      <c r="T169" s="16">
        <v>85</v>
      </c>
      <c r="U169" s="16">
        <v>450</v>
      </c>
      <c r="V169" s="16">
        <v>85</v>
      </c>
      <c r="W169" s="5" t="s">
        <v>33</v>
      </c>
      <c r="X169" s="18"/>
      <c r="Y169" s="6" t="s">
        <v>38</v>
      </c>
      <c r="Z169" s="235" t="str">
        <f t="shared" si="85"/>
        <v>410AD</v>
      </c>
      <c r="AA169" s="236" t="str">
        <f t="shared" si="86"/>
        <v>FEC126024-10 E7</v>
      </c>
      <c r="AB169" s="237" t="str">
        <f t="shared" si="87"/>
        <v xml:space="preserve">FE 0595X0435 4D7 10 0450X085 PC  </v>
      </c>
      <c r="AC169" s="236" t="str">
        <f t="shared" si="88"/>
        <v>FXC126024-10 E7</v>
      </c>
      <c r="AD169" s="237" t="str">
        <f t="shared" si="89"/>
        <v xml:space="preserve">FX 0595X0435 4D7 10 0450X085 PC  </v>
      </c>
      <c r="AE169" s="255" t="str">
        <f t="shared" si="90"/>
        <v>TUBLS015</v>
      </c>
      <c r="AF169" s="256" t="str">
        <f t="shared" si="91"/>
        <v>TB150610</v>
      </c>
      <c r="AG169" s="257">
        <f t="shared" si="92"/>
        <v>28.218600000000002</v>
      </c>
      <c r="AH169" s="258">
        <f t="shared" si="93"/>
        <v>170</v>
      </c>
      <c r="AI169" s="259">
        <f t="shared" si="94"/>
        <v>4797.1620000000003</v>
      </c>
      <c r="AJ169" s="238" t="str">
        <f t="shared" si="95"/>
        <v>BCU4D</v>
      </c>
      <c r="AK169" s="239" t="str">
        <f t="shared" si="96"/>
        <v>AT4D0435</v>
      </c>
      <c r="AL169" s="240">
        <f t="shared" si="97"/>
        <v>20.059978883600174</v>
      </c>
      <c r="AM169" s="241">
        <f t="shared" si="98"/>
        <v>210.09090909090909</v>
      </c>
      <c r="AN169" s="242">
        <f>IF(M169="TR",VLOOKUP(Z169,[1]don!$B$2:$M$30,9,FALSE)*((Q169-20)*VLOOKUP(Z169,[1]don!$B$2:$M$30,6,FALSE))*(INT((R169-20-VLOOKUP(Z169,[1]don!$B$2:$M$30,5,FALSE))/N169)+2),VLOOKUP(Z169,[1]don!$B$2:$M$30,9,FALSE)*R169*(INT((Q169-20)/3)+1))</f>
        <v>4214.4192000000003</v>
      </c>
      <c r="AO169" s="243" t="str">
        <f t="shared" si="99"/>
        <v>CL4P0450C085</v>
      </c>
      <c r="AP169" s="244">
        <f t="shared" si="100"/>
        <v>379.995</v>
      </c>
      <c r="AQ169" s="245" t="str">
        <f t="shared" si="101"/>
        <v>CL4P0450C085</v>
      </c>
      <c r="AR169" s="244">
        <f t="shared" si="102"/>
        <v>379.995</v>
      </c>
      <c r="AS169" s="244" t="str">
        <f t="shared" si="103"/>
        <v>BNLC06</v>
      </c>
      <c r="AT169" s="246">
        <f t="shared" si="104"/>
        <v>759.99</v>
      </c>
      <c r="AU169" s="247" t="str">
        <f t="shared" si="105"/>
        <v>4D</v>
      </c>
      <c r="AV169" s="248" t="s">
        <v>1346</v>
      </c>
      <c r="AW169" s="249" t="str">
        <f t="shared" si="106"/>
        <v>FJ4D0595</v>
      </c>
      <c r="AX169" s="247">
        <f t="shared" si="107"/>
        <v>315.35000000000002</v>
      </c>
      <c r="AY169" s="249">
        <f t="shared" si="108"/>
        <v>630.70000000000005</v>
      </c>
      <c r="AZ169" s="249" t="str">
        <f t="shared" si="109"/>
        <v>-</v>
      </c>
      <c r="BA169" s="247" t="str">
        <f t="shared" si="110"/>
        <v>-</v>
      </c>
      <c r="BB169" s="247"/>
      <c r="BC169" s="250">
        <f t="shared" si="111"/>
        <v>630.70000000000005</v>
      </c>
    </row>
    <row r="170" spans="1:55" ht="18" customHeight="1" x14ac:dyDescent="0.3">
      <c r="A170" s="1" t="str">
        <f t="shared" si="83"/>
        <v>\\B-tech3\soneras\RAD\RAD 2024\C127</v>
      </c>
      <c r="B170" s="19" t="s">
        <v>926</v>
      </c>
      <c r="C170" s="158" t="s">
        <v>961</v>
      </c>
      <c r="D170" s="24" t="s">
        <v>723</v>
      </c>
      <c r="E170" s="23" t="str">
        <f t="shared" si="84"/>
        <v>C127</v>
      </c>
      <c r="F170" s="14">
        <v>45335</v>
      </c>
      <c r="G170" s="19">
        <v>3</v>
      </c>
      <c r="H170" s="15" t="s">
        <v>28</v>
      </c>
      <c r="I170" s="16" t="s">
        <v>919</v>
      </c>
      <c r="J170" s="5" t="s">
        <v>920</v>
      </c>
      <c r="L170" s="162"/>
      <c r="M170" s="146" t="s">
        <v>32</v>
      </c>
      <c r="N170" s="6">
        <v>10</v>
      </c>
      <c r="O170" s="6">
        <v>4</v>
      </c>
      <c r="P170" s="13"/>
      <c r="Q170" s="16">
        <v>1020</v>
      </c>
      <c r="R170" s="16">
        <v>900</v>
      </c>
      <c r="S170" s="16">
        <v>930</v>
      </c>
      <c r="T170" s="16">
        <v>105</v>
      </c>
      <c r="U170" s="16">
        <v>930</v>
      </c>
      <c r="V170" s="16">
        <v>105</v>
      </c>
      <c r="W170" s="5" t="s">
        <v>33</v>
      </c>
      <c r="X170" s="18"/>
      <c r="Y170" s="6" t="s">
        <v>38</v>
      </c>
      <c r="Z170" s="235" t="str">
        <f t="shared" si="85"/>
        <v>410AD</v>
      </c>
      <c r="AA170" s="236" t="str">
        <f t="shared" si="86"/>
        <v>RAC127024-10 E7</v>
      </c>
      <c r="AB170" s="237" t="str">
        <f t="shared" si="87"/>
        <v xml:space="preserve">RA 1020X0900 4D7 10 0930X105 PC LIBEHR </v>
      </c>
      <c r="AC170" s="236" t="str">
        <f t="shared" si="88"/>
        <v>FXC127024-10 E7</v>
      </c>
      <c r="AD170" s="237" t="str">
        <f t="shared" si="89"/>
        <v xml:space="preserve">FX 1020X0900 4D7 10 0930X105 PC LIBEHR </v>
      </c>
      <c r="AE170" s="255" t="str">
        <f t="shared" si="90"/>
        <v>TUBLS015</v>
      </c>
      <c r="AF170" s="256" t="str">
        <f t="shared" si="91"/>
        <v>TB151035</v>
      </c>
      <c r="AG170" s="257">
        <f t="shared" si="92"/>
        <v>47.879100000000001</v>
      </c>
      <c r="AH170" s="258">
        <f t="shared" si="93"/>
        <v>356</v>
      </c>
      <c r="AI170" s="259">
        <f t="shared" si="94"/>
        <v>17044.959600000002</v>
      </c>
      <c r="AJ170" s="238" t="str">
        <f t="shared" si="95"/>
        <v>BCU4D</v>
      </c>
      <c r="AK170" s="239" t="str">
        <f t="shared" si="96"/>
        <v>AT4D0900</v>
      </c>
      <c r="AL170" s="240">
        <f t="shared" si="97"/>
        <v>41.598363500373971</v>
      </c>
      <c r="AM170" s="241">
        <f t="shared" si="98"/>
        <v>364.63636363636363</v>
      </c>
      <c r="AN170" s="242">
        <f>IF(M170="TR",VLOOKUP(Z170,[1]don!$B$2:$M$30,9,FALSE)*((Q170-20)*VLOOKUP(Z170,[1]don!$B$2:$M$30,6,FALSE))*(INT((R170-20-VLOOKUP(Z170,[1]don!$B$2:$M$30,5,FALSE))/N170)+2),VLOOKUP(Z170,[1]don!$B$2:$M$30,9,FALSE)*R170*(INT((Q170-20)/3)+1))</f>
        <v>15168.276</v>
      </c>
      <c r="AO170" s="243" t="str">
        <f t="shared" si="99"/>
        <v>CL4P0930C105</v>
      </c>
      <c r="AP170" s="244">
        <f t="shared" si="100"/>
        <v>914.375</v>
      </c>
      <c r="AQ170" s="245" t="str">
        <f t="shared" si="101"/>
        <v>CL4P0930C105</v>
      </c>
      <c r="AR170" s="244">
        <f t="shared" si="102"/>
        <v>914.375</v>
      </c>
      <c r="AS170" s="244" t="str">
        <f t="shared" si="103"/>
        <v>BNLC06</v>
      </c>
      <c r="AT170" s="246">
        <f t="shared" si="104"/>
        <v>1828.75</v>
      </c>
      <c r="AU170" s="247" t="str">
        <f t="shared" si="105"/>
        <v>4D</v>
      </c>
      <c r="AV170" s="248" t="s">
        <v>1346</v>
      </c>
      <c r="AW170" s="249" t="str">
        <f t="shared" si="106"/>
        <v>FJ4D1020</v>
      </c>
      <c r="AX170" s="247">
        <f t="shared" si="107"/>
        <v>540.6</v>
      </c>
      <c r="AY170" s="249">
        <f t="shared" si="108"/>
        <v>1081.2</v>
      </c>
      <c r="AZ170" s="249" t="str">
        <f t="shared" si="109"/>
        <v>-</v>
      </c>
      <c r="BA170" s="247" t="str">
        <f t="shared" si="110"/>
        <v>-</v>
      </c>
      <c r="BB170" s="247"/>
      <c r="BC170" s="250">
        <f t="shared" si="111"/>
        <v>1081.2</v>
      </c>
    </row>
    <row r="171" spans="1:55" ht="18" customHeight="1" x14ac:dyDescent="0.3">
      <c r="A171" s="1" t="str">
        <f t="shared" si="83"/>
        <v>\\B-tech3\soneras\RAD\RAD 2024\C128</v>
      </c>
      <c r="B171" s="19" t="s">
        <v>944</v>
      </c>
      <c r="C171" s="2" t="s">
        <v>952</v>
      </c>
      <c r="D171" s="24" t="s">
        <v>724</v>
      </c>
      <c r="E171" s="23" t="str">
        <f t="shared" si="84"/>
        <v>C128</v>
      </c>
      <c r="F171" s="14">
        <v>45336</v>
      </c>
      <c r="G171" s="19">
        <v>1</v>
      </c>
      <c r="H171" s="15" t="s">
        <v>35</v>
      </c>
      <c r="I171" s="16" t="s">
        <v>399</v>
      </c>
      <c r="L171" s="162"/>
      <c r="M171" s="146" t="s">
        <v>32</v>
      </c>
      <c r="N171" s="6">
        <v>10</v>
      </c>
      <c r="O171" s="6">
        <v>6</v>
      </c>
      <c r="Q171" s="16">
        <v>630</v>
      </c>
      <c r="R171" s="16">
        <v>690</v>
      </c>
      <c r="S171" s="16">
        <v>690</v>
      </c>
      <c r="T171" s="16">
        <v>130</v>
      </c>
      <c r="U171" s="16">
        <v>690</v>
      </c>
      <c r="V171" s="16">
        <v>130</v>
      </c>
      <c r="W171" s="5" t="s">
        <v>33</v>
      </c>
      <c r="X171" s="18"/>
      <c r="Y171" s="6" t="s">
        <v>38</v>
      </c>
      <c r="Z171" s="235" t="str">
        <f t="shared" ref="Z171:Z228" si="112">O171&amp;N171&amp;IF(M171="NL","AD",IF(M171="TR","AZ",IF(M171="Aé","AD",)))</f>
        <v>610AD</v>
      </c>
      <c r="AA171" s="236" t="str">
        <f t="shared" ref="AA171:AA228" si="113">IF(H171="Fx","FE",IF(H171="Rén","RE",IF(H171="Con","RA","")))&amp;B171&amp;0&amp;IF(M171="TR","1",IF(M171="NL","2",IF(M171="Aé","3","")))&amp;O171&amp;"-"&amp;N171&amp;" "&amp;IF(Y171="ET7","E7","")</f>
        <v>FEC128026-10 E7</v>
      </c>
      <c r="AB171" s="237" t="str">
        <f t="shared" ref="AB171:AB228" si="114">IF(H171="FX","FE",IF(H171="Rén","RE",IF(H171="Con","RA","")))&amp;" "&amp;IF((Q171)&lt;=999,"0"&amp;(Q171),(Q171))&amp;"X"&amp;IF((R171)&lt;=999,"0"&amp;(R171),(R171))&amp;" "&amp;O171&amp;IF(M171="TR","Z",IF(M171="NL","D",IF(M171="Aé","D","")))&amp;IF(Y171="ET7","7",IF(Y171="ET9","9","M"))&amp;" "&amp;N171&amp;" "&amp;IF((S171)&lt;=999,"0"&amp;(S171),(S171))&amp;"X"&amp;IF((T171)&lt;=99,"0"&amp;(T171),(T171))&amp;" "&amp;IF(W171="PLi","P",IF(W171="BL","B",""))&amp;IF(X171="DEP","D",IF(X171="DEP","D","C"))&amp;" "&amp;J171&amp;" "&amp;K171</f>
        <v xml:space="preserve">FE 0630X0690 6D7 10 0690X130 PC  </v>
      </c>
      <c r="AC171" s="236" t="str">
        <f t="shared" ref="AC171:AC228" si="115">"FX"&amp;B171&amp;0&amp;IF(M171="TR","1",IF(M171="NL","2",IF(M171="Aé","3","")))&amp;O171&amp;"-"&amp;N171&amp;" "&amp;IF(Y171="ET7","E7","")</f>
        <v>FXC128026-10 E7</v>
      </c>
      <c r="AD171" s="237" t="str">
        <f t="shared" ref="AD171:AD228" si="116">"FX"&amp;" "&amp;IF((Q171)&lt;=999,"0"&amp;(Q171),(Q171))&amp;"X"&amp;IF((R171)&lt;=999,"0"&amp;(R171),(R171))&amp;" "&amp;O171&amp;IF(M171="TR","Z",IF(M171="NL","D",IF(M171="Aé","D","")))&amp;IF(Y171="ET7","7",IF(Y171="ET9","9","M"))&amp;" "&amp;N171&amp;" "&amp;IF((S171)&lt;=999,"0"&amp;(S171),(S171))&amp;"X"&amp;IF((T171)&lt;=99,"0"&amp;(T171),(T171))&amp;" "&amp;IF(W171="PLi","P",IF(W171="BL","B",""))&amp;IF(X171="DEP","D","C")&amp;" "&amp;J171&amp;" "&amp;K171</f>
        <v xml:space="preserve">FX 0630X0690 6D7 10 0690X130 PC  </v>
      </c>
      <c r="AE171" s="255" t="str">
        <f t="shared" ref="AE171:AE228" si="117">IF(Y171="Mach-P","BNLT33",IF(Y171="Mach-G","BNLT53",IF(Y171="Et7","TUBLS015",IF(Y171="Et9","TUBLS30"))))</f>
        <v>TUBLS015</v>
      </c>
      <c r="AF171" s="256" t="str">
        <f t="shared" ref="AF171:AF228" si="118">"TB"&amp;IF(Y171="Mach-P","33",IF(Y171="Mach-G","53",IF(Y171="Et7","15",IF(Y171="Et9","30",""))))&amp;IF((Q171+15)&lt;=999,"0"&amp;(Q171+15),(Q171+15))</f>
        <v>TB150645</v>
      </c>
      <c r="AG171" s="257">
        <f t="shared" ref="AG171:AG228" si="119">(Q171+15)*IF(Y171="Mach-P",0.03367,IF(Y171="Mach-G",0.05407,0.04626))</f>
        <v>29.837700000000002</v>
      </c>
      <c r="AH171" s="258">
        <f t="shared" ref="AH171:AH228" si="120">IF(M171="TR",INT((R171-20-N171-IF(N171=8,5.4,IF(N171=10,7.4,9.4)))/N171)+1,INT(R171-10)/10)*O171</f>
        <v>408</v>
      </c>
      <c r="AI171" s="259">
        <f t="shared" ref="AI171:AI228" si="121">AG171*AH171</f>
        <v>12173.7816</v>
      </c>
      <c r="AJ171" s="238" t="str">
        <f t="shared" ref="AJ171:AJ228" si="122">"BCU"&amp;O171&amp;IF(M171="TR","Z",IF(M171="NL","D",IF(M171="Aé","D","")))</f>
        <v>BCU6D</v>
      </c>
      <c r="AK171" s="239" t="str">
        <f t="shared" ref="AK171:AK228" si="123">"AT"&amp;O171&amp;IF(M171="TR","Z",IF(M171="NL","D",IF(M171="Aé","D","")))&amp;IF(M171="TR",IF(Q171&lt;=999,"0"&amp;Q171-20,Q171-20),IF(R171&lt;=999,"0"&amp;R171,R171))</f>
        <v>AT6D0690</v>
      </c>
      <c r="AL171" s="240">
        <f t="shared" ref="AL171:AL228" si="124">AN171/AM171</f>
        <v>53.077603916768666</v>
      </c>
      <c r="AM171" s="241">
        <f t="shared" ref="AM171:AM228" si="125">IF(M171="NL",((Q171-20)/2.75)+1,IF(M171="TR",(AH171/O171)+1,IF(M171="Aé",((Q171-20)/2.75)+1)/2))</f>
        <v>222.81818181818181</v>
      </c>
      <c r="AN171" s="242">
        <f>IF(M171="TR",VLOOKUP(Z171,[1]don!$B$2:$M$30,9,FALSE)*((Q171-20)*VLOOKUP(Z171,[1]don!$B$2:$M$30,6,FALSE))*(INT((R171-20-VLOOKUP(Z171,[1]don!$B$2:$M$30,5,FALSE))/N171)+2),VLOOKUP(Z171,[1]don!$B$2:$M$30,9,FALSE)*R171*(INT((Q171-20)/3)+1))</f>
        <v>11826.655199999999</v>
      </c>
      <c r="AO171" s="243" t="str">
        <f t="shared" ref="AO171:AO228" si="126">"CL"&amp;O171&amp;IF(W171="PLi","P",IF(W171="BL","B",""))&amp;IF((S171)&lt;=999,"0"&amp;(S171),(S171))&amp;IF(X171="DEP","D","C")&amp;IF((T171)&lt;=99,"0"&amp;(T171),(T171))</f>
        <v>CL6P0690C130</v>
      </c>
      <c r="AP171" s="244">
        <f t="shared" ref="AP171:AP228" si="127">IF(W171="BL",(S171)*(T171)*0.01335,IF(W171="PLi",(S171+20)*(T171+20)*0.0077))</f>
        <v>820.05000000000007</v>
      </c>
      <c r="AQ171" s="245" t="str">
        <f t="shared" ref="AQ171:AQ228" si="128">"CL"&amp;O171&amp;IF(W171="PLi","P",IF(W171="BL","B",""))&amp;IF((U171)&lt;=999,"0"&amp;(U171),(U171))&amp;IF(X171="DEP","D","C")&amp;IF((V171)&lt;=99,"0"&amp;(V171),(V171))</f>
        <v>CL6P0690C130</v>
      </c>
      <c r="AR171" s="244">
        <f t="shared" ref="AR171:AR228" si="129">(U171+20)*(V171+20)*IF(W171="BL",0.01335,IF(W171="Pli",0.0077))</f>
        <v>820.05000000000007</v>
      </c>
      <c r="AS171" s="244" t="str">
        <f t="shared" ref="AS171:AS228" si="130">IF(W171="BL","PL15",IF(W171="PLi","BNLC06"))</f>
        <v>BNLC06</v>
      </c>
      <c r="AT171" s="246">
        <f t="shared" ref="AT171:AT228" si="131">AP171+AR171</f>
        <v>1640.1000000000001</v>
      </c>
      <c r="AU171" s="247" t="str">
        <f t="shared" ref="AU171:AU228" si="132">O171&amp;IF(M171="TR","Z",IF(M171="NL","D",IF(M171="Aé","D",)))</f>
        <v>6D</v>
      </c>
      <c r="AV171" s="248" t="s">
        <v>1346</v>
      </c>
      <c r="AW171" s="249" t="str">
        <f t="shared" ref="AW171:AW228" si="133">"FJ"&amp;AU171&amp;IF((Q171)&lt;=999,"0"&amp;(Q171),(Q171))</f>
        <v>FJ6D0630</v>
      </c>
      <c r="AX171" s="247">
        <f t="shared" ref="AX171:AX228" si="134">Q171*IF(AU171="1Z",0.239,IF(AU171="2Z",0.276,IF(AU171="3Z",0.374,IF(AU171="4Z",0.458,IF(AU171="5Z",0.541,IF(AU171="2D",0.317,IF(AU171="3D",0.421,IF(AU171="4D",0.53,IF(AU171="5D",0.619,IF(AU171="6D",0.718,IF(AU171="7D",0.738,IF(AU171="8D",0.842,""))))))))))))</f>
        <v>452.34</v>
      </c>
      <c r="AY171" s="249">
        <f t="shared" ref="AY171:AY228" si="135">AX171*2</f>
        <v>904.68</v>
      </c>
      <c r="AZ171" s="249" t="str">
        <f t="shared" ref="AZ171:AZ228" si="136">IF(RIGHT(AU171,1)="Z","PJ"&amp;AU171&amp;IF((Q171)&lt;=999,"0"&amp;(Q171),(Q171)),"-")</f>
        <v>-</v>
      </c>
      <c r="BA171" s="247" t="str">
        <f t="shared" ref="BA171:BA228" si="137">IF(RIGHT(AU171,1)="Z",Q171*IF(AU171="1Z",0.239,IF(AU171="2Z",0.276,IF(AU171="3Z",0.374,IF(AU171="4Z",0.458,IF(AU171="5Z",0.541,IF(AU171="2D",0.317,IF(AU171="3D",0.421,IF(AU171="4D",0.53,IF(AU171="5D",0.619,IF(AU171="6D",0.718,IF(AU171="7D",0.738,IF(AU171="8D",0.842,"")))))))))))),"-")</f>
        <v>-</v>
      </c>
      <c r="BB171" s="247"/>
      <c r="BC171" s="250">
        <f t="shared" ref="BC171:BC228" si="138">BB171+AY171</f>
        <v>904.68</v>
      </c>
    </row>
    <row r="172" spans="1:55" ht="18" customHeight="1" x14ac:dyDescent="0.3">
      <c r="A172" s="1" t="str">
        <f t="shared" si="83"/>
        <v>\\B-tech3\soneras\RAD\RAD 2024\C129</v>
      </c>
      <c r="B172" s="19" t="s">
        <v>945</v>
      </c>
      <c r="C172" s="2" t="s">
        <v>953</v>
      </c>
      <c r="D172" s="24" t="s">
        <v>725</v>
      </c>
      <c r="E172" s="23" t="str">
        <f t="shared" si="84"/>
        <v>C129</v>
      </c>
      <c r="F172" s="14">
        <v>45336</v>
      </c>
      <c r="G172" s="19">
        <v>1</v>
      </c>
      <c r="H172" s="15" t="s">
        <v>58</v>
      </c>
      <c r="I172" s="16" t="s">
        <v>604</v>
      </c>
      <c r="J172" s="16" t="s">
        <v>943</v>
      </c>
      <c r="L172" s="162"/>
      <c r="M172" s="146" t="s">
        <v>41</v>
      </c>
      <c r="N172" s="6">
        <v>12</v>
      </c>
      <c r="O172" s="6">
        <v>3</v>
      </c>
      <c r="P172" s="13"/>
      <c r="Q172" s="16">
        <v>465</v>
      </c>
      <c r="R172" s="16">
        <v>530</v>
      </c>
      <c r="S172" s="16">
        <v>535</v>
      </c>
      <c r="T172" s="16">
        <v>70</v>
      </c>
      <c r="U172" s="16">
        <v>535</v>
      </c>
      <c r="V172" s="16">
        <v>70</v>
      </c>
      <c r="W172" s="5" t="s">
        <v>33</v>
      </c>
      <c r="X172" s="18"/>
      <c r="Y172" s="6" t="s">
        <v>38</v>
      </c>
      <c r="Z172" s="235" t="str">
        <f t="shared" si="112"/>
        <v>312AZ</v>
      </c>
      <c r="AA172" s="236" t="str">
        <f t="shared" si="113"/>
        <v>REC129013-12 E7</v>
      </c>
      <c r="AB172" s="237" t="str">
        <f t="shared" si="114"/>
        <v xml:space="preserve">RE 0465X0530 3Z7 12 0535X070 PC FORKLIFT </v>
      </c>
      <c r="AC172" s="236" t="str">
        <f t="shared" si="115"/>
        <v>FXC129013-12 E7</v>
      </c>
      <c r="AD172" s="237" t="str">
        <f t="shared" si="116"/>
        <v xml:space="preserve">FX 0465X0530 3Z7 12 0535X070 PC FORKLIFT </v>
      </c>
      <c r="AE172" s="255" t="str">
        <f t="shared" si="117"/>
        <v>TUBLS015</v>
      </c>
      <c r="AF172" s="256" t="str">
        <f t="shared" si="118"/>
        <v>TB150480</v>
      </c>
      <c r="AG172" s="257">
        <f t="shared" si="119"/>
        <v>22.204800000000002</v>
      </c>
      <c r="AH172" s="258">
        <f t="shared" si="120"/>
        <v>123</v>
      </c>
      <c r="AI172" s="259">
        <f t="shared" si="121"/>
        <v>2731.1904000000004</v>
      </c>
      <c r="AJ172" s="238" t="str">
        <f t="shared" si="122"/>
        <v>BCU3Z</v>
      </c>
      <c r="AK172" s="239" t="str">
        <f t="shared" si="123"/>
        <v>AT3Z0445</v>
      </c>
      <c r="AL172" s="240">
        <f t="shared" si="124"/>
        <v>39.480060952380946</v>
      </c>
      <c r="AM172" s="241">
        <f t="shared" si="125"/>
        <v>42</v>
      </c>
      <c r="AN172" s="242">
        <f>IF(M172="TR",VLOOKUP(Z172,[1]don!$B$2:$M$30,9,FALSE)*((Q172-20)*VLOOKUP(Z172,[1]don!$B$2:$M$30,6,FALSE))*(INT((R172-20-VLOOKUP(Z172,[1]don!$B$2:$M$30,5,FALSE))/N172)+2),VLOOKUP(Z172,[1]don!$B$2:$M$30,9,FALSE)*R172*(INT((Q172-20)/3)+1))</f>
        <v>1658.1625599999998</v>
      </c>
      <c r="AO172" s="243" t="str">
        <f t="shared" si="126"/>
        <v>CL3P0535C070</v>
      </c>
      <c r="AP172" s="244">
        <f t="shared" si="127"/>
        <v>384.61500000000001</v>
      </c>
      <c r="AQ172" s="245" t="str">
        <f t="shared" si="128"/>
        <v>CL3P0535C070</v>
      </c>
      <c r="AR172" s="244">
        <f t="shared" si="129"/>
        <v>384.61500000000001</v>
      </c>
      <c r="AS172" s="244" t="str">
        <f t="shared" si="130"/>
        <v>BNLC06</v>
      </c>
      <c r="AT172" s="246">
        <f t="shared" si="131"/>
        <v>769.23</v>
      </c>
      <c r="AU172" s="247" t="str">
        <f t="shared" si="132"/>
        <v>3Z</v>
      </c>
      <c r="AV172" s="248" t="s">
        <v>1346</v>
      </c>
      <c r="AW172" s="249" t="str">
        <f t="shared" si="133"/>
        <v>FJ3Z0465</v>
      </c>
      <c r="AX172" s="247">
        <f t="shared" si="134"/>
        <v>173.91</v>
      </c>
      <c r="AY172" s="249">
        <f t="shared" si="135"/>
        <v>347.82</v>
      </c>
      <c r="AZ172" s="249" t="str">
        <f t="shared" si="136"/>
        <v>PJ3Z0465</v>
      </c>
      <c r="BA172" s="247">
        <f t="shared" si="137"/>
        <v>173.91</v>
      </c>
      <c r="BB172" s="247"/>
      <c r="BC172" s="250">
        <f t="shared" si="138"/>
        <v>347.82</v>
      </c>
    </row>
    <row r="173" spans="1:55" ht="18" customHeight="1" x14ac:dyDescent="0.3">
      <c r="A173" s="1" t="str">
        <f>"\\B-tech3\soneras\RAD\RAD 2023\"&amp;B173</f>
        <v>\\B-tech3\soneras\RAD\RAD 2023\B059</v>
      </c>
      <c r="B173" s="19" t="s">
        <v>485</v>
      </c>
      <c r="C173" s="2" t="s">
        <v>577</v>
      </c>
      <c r="D173" s="24" t="s">
        <v>726</v>
      </c>
      <c r="E173" s="23" t="str">
        <f t="shared" si="84"/>
        <v>B059</v>
      </c>
      <c r="F173" s="14">
        <v>45337</v>
      </c>
      <c r="G173" s="19">
        <v>2</v>
      </c>
      <c r="H173" s="15" t="s">
        <v>28</v>
      </c>
      <c r="I173" s="16" t="s">
        <v>481</v>
      </c>
      <c r="J173" s="151" t="s">
        <v>497</v>
      </c>
      <c r="K173" s="16" t="s">
        <v>484</v>
      </c>
      <c r="L173" s="146" t="s">
        <v>496</v>
      </c>
      <c r="M173" s="146" t="s">
        <v>32</v>
      </c>
      <c r="N173" s="146">
        <v>10</v>
      </c>
      <c r="O173" s="146">
        <v>6</v>
      </c>
      <c r="P173" s="180"/>
      <c r="Q173" s="146">
        <v>1130</v>
      </c>
      <c r="R173" s="146">
        <v>390</v>
      </c>
      <c r="S173" s="146">
        <v>410</v>
      </c>
      <c r="T173" s="146">
        <v>150</v>
      </c>
      <c r="U173" s="146">
        <v>410</v>
      </c>
      <c r="V173" s="146">
        <v>150</v>
      </c>
      <c r="W173" s="5" t="s">
        <v>33</v>
      </c>
      <c r="X173" s="18"/>
      <c r="Y173" s="6" t="s">
        <v>38</v>
      </c>
      <c r="Z173" s="235" t="str">
        <f t="shared" si="112"/>
        <v>610AD</v>
      </c>
      <c r="AA173" s="236" t="str">
        <f t="shared" si="113"/>
        <v>RAB059026-10 E7</v>
      </c>
      <c r="AB173" s="237" t="str">
        <f t="shared" si="114"/>
        <v>RA 1130X0390 6D7 10 0410X150 PC KOMATSU D155-A6</v>
      </c>
      <c r="AC173" s="236" t="str">
        <f t="shared" si="115"/>
        <v>FXB059026-10 E7</v>
      </c>
      <c r="AD173" s="237" t="str">
        <f t="shared" si="116"/>
        <v>FX 1130X0390 6D7 10 0410X150 PC KOMATSU D155-A6</v>
      </c>
      <c r="AE173" s="255" t="str">
        <f t="shared" si="117"/>
        <v>TUBLS015</v>
      </c>
      <c r="AF173" s="256" t="str">
        <f t="shared" si="118"/>
        <v>TB151145</v>
      </c>
      <c r="AG173" s="257">
        <f t="shared" si="119"/>
        <v>52.967700000000001</v>
      </c>
      <c r="AH173" s="258">
        <f t="shared" si="120"/>
        <v>228</v>
      </c>
      <c r="AI173" s="259">
        <f t="shared" si="121"/>
        <v>12076.6356</v>
      </c>
      <c r="AJ173" s="238" t="str">
        <f t="shared" si="122"/>
        <v>BCU6D</v>
      </c>
      <c r="AK173" s="239" t="str">
        <f t="shared" si="123"/>
        <v>AT6D0390</v>
      </c>
      <c r="AL173" s="240">
        <f t="shared" si="124"/>
        <v>30.043898404852843</v>
      </c>
      <c r="AM173" s="241">
        <f t="shared" si="125"/>
        <v>404.63636363636363</v>
      </c>
      <c r="AN173" s="242">
        <f>IF(M173="TR",VLOOKUP(Z173,[1]don!$B$2:$M$30,9,FALSE)*((Q173-20)*VLOOKUP(Z173,[1]don!$B$2:$M$30,6,FALSE))*(INT((R173-20-VLOOKUP(Z173,[1]don!$B$2:$M$30,5,FALSE))/N173)+2),VLOOKUP(Z173,[1]don!$B$2:$M$30,9,FALSE)*R173*(INT((Q173-20)/3)+1))</f>
        <v>12156.853800000001</v>
      </c>
      <c r="AO173" s="243" t="str">
        <f t="shared" si="126"/>
        <v>CL6P0410C150</v>
      </c>
      <c r="AP173" s="244">
        <f t="shared" si="127"/>
        <v>562.87</v>
      </c>
      <c r="AQ173" s="245" t="str">
        <f t="shared" si="128"/>
        <v>CL6P0410C150</v>
      </c>
      <c r="AR173" s="244">
        <f t="shared" si="129"/>
        <v>562.87</v>
      </c>
      <c r="AS173" s="244" t="str">
        <f t="shared" si="130"/>
        <v>BNLC06</v>
      </c>
      <c r="AT173" s="246">
        <f t="shared" si="131"/>
        <v>1125.74</v>
      </c>
      <c r="AU173" s="247" t="str">
        <f t="shared" si="132"/>
        <v>6D</v>
      </c>
      <c r="AV173" s="248" t="s">
        <v>1346</v>
      </c>
      <c r="AW173" s="249" t="str">
        <f t="shared" si="133"/>
        <v>FJ6D1130</v>
      </c>
      <c r="AX173" s="247">
        <f t="shared" si="134"/>
        <v>811.33999999999992</v>
      </c>
      <c r="AY173" s="249">
        <f t="shared" si="135"/>
        <v>1622.6799999999998</v>
      </c>
      <c r="AZ173" s="249" t="str">
        <f t="shared" si="136"/>
        <v>-</v>
      </c>
      <c r="BA173" s="247" t="str">
        <f t="shared" si="137"/>
        <v>-</v>
      </c>
      <c r="BB173" s="247"/>
      <c r="BC173" s="250">
        <f t="shared" si="138"/>
        <v>1622.6799999999998</v>
      </c>
    </row>
    <row r="174" spans="1:55" ht="18" customHeight="1" x14ac:dyDescent="0.3">
      <c r="A174" s="1" t="str">
        <f t="shared" si="83"/>
        <v>\\B-tech3\soneras\RAD\RAD 2024\C130</v>
      </c>
      <c r="B174" s="19" t="s">
        <v>947</v>
      </c>
      <c r="C174" s="2" t="s">
        <v>954</v>
      </c>
      <c r="D174" s="24" t="s">
        <v>727</v>
      </c>
      <c r="E174" s="23" t="str">
        <f t="shared" si="84"/>
        <v>C130</v>
      </c>
      <c r="F174" s="14">
        <v>45339</v>
      </c>
      <c r="G174" s="19">
        <v>1</v>
      </c>
      <c r="H174" s="15" t="s">
        <v>35</v>
      </c>
      <c r="I174" s="16" t="s">
        <v>76</v>
      </c>
      <c r="L174" s="162"/>
      <c r="M174" s="146" t="s">
        <v>41</v>
      </c>
      <c r="N174" s="6">
        <v>12</v>
      </c>
      <c r="O174" s="6">
        <v>4</v>
      </c>
      <c r="P174" s="13"/>
      <c r="Q174" s="16">
        <v>710</v>
      </c>
      <c r="R174" s="16">
        <v>750</v>
      </c>
      <c r="S174" s="16">
        <v>780</v>
      </c>
      <c r="T174" s="16">
        <v>80</v>
      </c>
      <c r="U174" s="16">
        <v>780</v>
      </c>
      <c r="V174" s="16">
        <v>80</v>
      </c>
      <c r="W174" s="5" t="s">
        <v>33</v>
      </c>
      <c r="X174" s="18"/>
      <c r="Y174" s="6" t="s">
        <v>38</v>
      </c>
      <c r="Z174" s="235" t="str">
        <f t="shared" si="112"/>
        <v>412AZ</v>
      </c>
      <c r="AA174" s="236" t="str">
        <f t="shared" si="113"/>
        <v>FEC130014-12 E7</v>
      </c>
      <c r="AB174" s="237" t="str">
        <f t="shared" si="114"/>
        <v xml:space="preserve">FE 0710X0750 4Z7 12 0780X080 PC  </v>
      </c>
      <c r="AC174" s="236" t="str">
        <f t="shared" si="115"/>
        <v>FXC130014-12 E7</v>
      </c>
      <c r="AD174" s="237" t="str">
        <f t="shared" si="116"/>
        <v xml:space="preserve">FX 0710X0750 4Z7 12 0780X080 PC  </v>
      </c>
      <c r="AE174" s="255" t="str">
        <f t="shared" si="117"/>
        <v>TUBLS015</v>
      </c>
      <c r="AF174" s="256" t="str">
        <f t="shared" si="118"/>
        <v>TB150725</v>
      </c>
      <c r="AG174" s="257">
        <f t="shared" si="119"/>
        <v>33.538499999999999</v>
      </c>
      <c r="AH174" s="258">
        <f t="shared" si="120"/>
        <v>240</v>
      </c>
      <c r="AI174" s="259">
        <f t="shared" si="121"/>
        <v>8049.24</v>
      </c>
      <c r="AJ174" s="238" t="str">
        <f t="shared" si="122"/>
        <v>BCU4Z</v>
      </c>
      <c r="AK174" s="239" t="str">
        <f t="shared" si="123"/>
        <v>AT4Z0690</v>
      </c>
      <c r="AL174" s="240">
        <f t="shared" si="124"/>
        <v>98.822501311475406</v>
      </c>
      <c r="AM174" s="241">
        <f t="shared" si="125"/>
        <v>61</v>
      </c>
      <c r="AN174" s="242">
        <f>IF(M174="TR",VLOOKUP(Z174,[1]don!$B$2:$M$30,9,FALSE)*((Q174-20)*VLOOKUP(Z174,[1]don!$B$2:$M$30,6,FALSE))*(INT((R174-20-VLOOKUP(Z174,[1]don!$B$2:$M$30,5,FALSE))/N174)+2),VLOOKUP(Z174,[1]don!$B$2:$M$30,9,FALSE)*R174*(INT((Q174-20)/3)+1))</f>
        <v>6028.1725799999995</v>
      </c>
      <c r="AO174" s="243" t="str">
        <f t="shared" si="126"/>
        <v>CL4P0780C080</v>
      </c>
      <c r="AP174" s="244">
        <f t="shared" si="127"/>
        <v>616</v>
      </c>
      <c r="AQ174" s="245" t="str">
        <f t="shared" si="128"/>
        <v>CL4P0780C080</v>
      </c>
      <c r="AR174" s="244">
        <f t="shared" si="129"/>
        <v>616</v>
      </c>
      <c r="AS174" s="244" t="str">
        <f t="shared" si="130"/>
        <v>BNLC06</v>
      </c>
      <c r="AT174" s="246">
        <f t="shared" si="131"/>
        <v>1232</v>
      </c>
      <c r="AU174" s="247" t="str">
        <f t="shared" si="132"/>
        <v>4Z</v>
      </c>
      <c r="AV174" s="248" t="s">
        <v>1346</v>
      </c>
      <c r="AW174" s="249" t="str">
        <f t="shared" si="133"/>
        <v>FJ4Z0710</v>
      </c>
      <c r="AX174" s="247">
        <f t="shared" si="134"/>
        <v>325.18</v>
      </c>
      <c r="AY174" s="249">
        <f t="shared" si="135"/>
        <v>650.36</v>
      </c>
      <c r="AZ174" s="249" t="str">
        <f t="shared" si="136"/>
        <v>PJ4Z0710</v>
      </c>
      <c r="BA174" s="247">
        <f t="shared" si="137"/>
        <v>325.18</v>
      </c>
      <c r="BB174" s="247"/>
      <c r="BC174" s="250">
        <f t="shared" si="138"/>
        <v>650.36</v>
      </c>
    </row>
    <row r="175" spans="1:55" ht="18" customHeight="1" x14ac:dyDescent="0.3">
      <c r="A175" s="1" t="str">
        <f t="shared" si="83"/>
        <v>\\B-tech3\soneras\RAD\RAD 2024\C131</v>
      </c>
      <c r="B175" s="19" t="s">
        <v>948</v>
      </c>
      <c r="C175" s="2" t="s">
        <v>955</v>
      </c>
      <c r="D175" s="24" t="s">
        <v>728</v>
      </c>
      <c r="E175" s="23" t="str">
        <f t="shared" si="84"/>
        <v>C131</v>
      </c>
      <c r="F175" s="14">
        <v>45339</v>
      </c>
      <c r="G175" s="19">
        <v>1</v>
      </c>
      <c r="H175" s="15" t="s">
        <v>35</v>
      </c>
      <c r="I175" s="16" t="s">
        <v>76</v>
      </c>
      <c r="L175" s="162"/>
      <c r="M175" s="146" t="s">
        <v>41</v>
      </c>
      <c r="N175" s="6">
        <v>12</v>
      </c>
      <c r="O175" s="6">
        <v>4</v>
      </c>
      <c r="P175" s="13"/>
      <c r="Q175" s="16">
        <v>630</v>
      </c>
      <c r="R175" s="16">
        <v>550</v>
      </c>
      <c r="S175" s="16">
        <v>580</v>
      </c>
      <c r="T175" s="16">
        <v>80</v>
      </c>
      <c r="U175" s="16">
        <v>580</v>
      </c>
      <c r="V175" s="16">
        <v>80</v>
      </c>
      <c r="W175" s="5" t="s">
        <v>33</v>
      </c>
      <c r="X175" s="18"/>
      <c r="Y175" s="6" t="s">
        <v>38</v>
      </c>
      <c r="Z175" s="235" t="str">
        <f t="shared" si="112"/>
        <v>412AZ</v>
      </c>
      <c r="AA175" s="236" t="str">
        <f t="shared" si="113"/>
        <v>FEC131014-12 E7</v>
      </c>
      <c r="AB175" s="237" t="str">
        <f t="shared" si="114"/>
        <v xml:space="preserve">FE 0630X0550 4Z7 12 0580X080 PC  </v>
      </c>
      <c r="AC175" s="236" t="str">
        <f t="shared" si="115"/>
        <v>FXC131014-12 E7</v>
      </c>
      <c r="AD175" s="237" t="str">
        <f t="shared" si="116"/>
        <v xml:space="preserve">FX 0630X0550 4Z7 12 0580X080 PC  </v>
      </c>
      <c r="AE175" s="255" t="str">
        <f t="shared" si="117"/>
        <v>TUBLS015</v>
      </c>
      <c r="AF175" s="256" t="str">
        <f t="shared" si="118"/>
        <v>TB150645</v>
      </c>
      <c r="AG175" s="257">
        <f t="shared" si="119"/>
        <v>29.837700000000002</v>
      </c>
      <c r="AH175" s="258">
        <f t="shared" si="120"/>
        <v>172</v>
      </c>
      <c r="AI175" s="259">
        <f t="shared" si="121"/>
        <v>5132.0844000000006</v>
      </c>
      <c r="AJ175" s="238" t="str">
        <f t="shared" si="122"/>
        <v>BCU4Z</v>
      </c>
      <c r="AK175" s="239" t="str">
        <f t="shared" si="123"/>
        <v>AT4Z0610</v>
      </c>
      <c r="AL175" s="240">
        <f t="shared" si="124"/>
        <v>87.909248863636364</v>
      </c>
      <c r="AM175" s="241">
        <f t="shared" si="125"/>
        <v>44</v>
      </c>
      <c r="AN175" s="242">
        <f>IF(M175="TR",VLOOKUP(Z175,[1]don!$B$2:$M$30,9,FALSE)*((Q175-20)*VLOOKUP(Z175,[1]don!$B$2:$M$30,6,FALSE))*(INT((R175-20-VLOOKUP(Z175,[1]don!$B$2:$M$30,5,FALSE))/N175)+2),VLOOKUP(Z175,[1]don!$B$2:$M$30,9,FALSE)*R175*(INT((Q175-20)/3)+1))</f>
        <v>3868.00695</v>
      </c>
      <c r="AO175" s="243" t="str">
        <f t="shared" si="126"/>
        <v>CL4P0580C080</v>
      </c>
      <c r="AP175" s="244">
        <f t="shared" si="127"/>
        <v>462</v>
      </c>
      <c r="AQ175" s="245" t="str">
        <f t="shared" si="128"/>
        <v>CL4P0580C080</v>
      </c>
      <c r="AR175" s="244">
        <f t="shared" si="129"/>
        <v>462</v>
      </c>
      <c r="AS175" s="244" t="str">
        <f t="shared" si="130"/>
        <v>BNLC06</v>
      </c>
      <c r="AT175" s="246">
        <f t="shared" si="131"/>
        <v>924</v>
      </c>
      <c r="AU175" s="247" t="str">
        <f t="shared" si="132"/>
        <v>4Z</v>
      </c>
      <c r="AV175" s="248" t="s">
        <v>1346</v>
      </c>
      <c r="AW175" s="249" t="str">
        <f t="shared" si="133"/>
        <v>FJ4Z0630</v>
      </c>
      <c r="AX175" s="247">
        <f t="shared" si="134"/>
        <v>288.54000000000002</v>
      </c>
      <c r="AY175" s="249">
        <f t="shared" si="135"/>
        <v>577.08000000000004</v>
      </c>
      <c r="AZ175" s="249" t="str">
        <f t="shared" si="136"/>
        <v>PJ4Z0630</v>
      </c>
      <c r="BA175" s="247">
        <f t="shared" si="137"/>
        <v>288.54000000000002</v>
      </c>
      <c r="BB175" s="247"/>
      <c r="BC175" s="250">
        <f t="shared" si="138"/>
        <v>577.08000000000004</v>
      </c>
    </row>
    <row r="176" spans="1:55" ht="18" customHeight="1" x14ac:dyDescent="0.3">
      <c r="A176" s="1" t="str">
        <f t="shared" si="83"/>
        <v>\\B-tech3\soneras\RAD\RAD 2024\C132</v>
      </c>
      <c r="B176" s="19" t="s">
        <v>949</v>
      </c>
      <c r="C176" s="2" t="s">
        <v>956</v>
      </c>
      <c r="D176" s="24" t="s">
        <v>729</v>
      </c>
      <c r="E176" s="23" t="str">
        <f t="shared" si="84"/>
        <v>C132</v>
      </c>
      <c r="F176" s="14">
        <v>45339</v>
      </c>
      <c r="G176" s="19">
        <v>1</v>
      </c>
      <c r="H176" s="15" t="s">
        <v>35</v>
      </c>
      <c r="I176" s="16" t="s">
        <v>76</v>
      </c>
      <c r="L176" s="162"/>
      <c r="M176" s="146" t="s">
        <v>41</v>
      </c>
      <c r="N176" s="6">
        <v>12</v>
      </c>
      <c r="O176" s="6">
        <v>4</v>
      </c>
      <c r="P176" s="13"/>
      <c r="Q176" s="16">
        <v>840</v>
      </c>
      <c r="R176" s="16">
        <v>645</v>
      </c>
      <c r="S176" s="16">
        <v>740</v>
      </c>
      <c r="T176" s="16">
        <v>160</v>
      </c>
      <c r="U176" s="16">
        <v>740</v>
      </c>
      <c r="V176" s="16">
        <v>160</v>
      </c>
      <c r="W176" s="5" t="s">
        <v>37</v>
      </c>
      <c r="X176" s="18"/>
      <c r="Y176" s="6" t="s">
        <v>38</v>
      </c>
      <c r="Z176" s="235" t="str">
        <f t="shared" si="112"/>
        <v>412AZ</v>
      </c>
      <c r="AA176" s="236" t="str">
        <f t="shared" si="113"/>
        <v>FEC132014-12 E7</v>
      </c>
      <c r="AB176" s="237" t="str">
        <f t="shared" si="114"/>
        <v xml:space="preserve">FE 0840X0645 4Z7 12 0740X160 BC  </v>
      </c>
      <c r="AC176" s="236" t="str">
        <f t="shared" si="115"/>
        <v>FXC132014-12 E7</v>
      </c>
      <c r="AD176" s="237" t="str">
        <f t="shared" si="116"/>
        <v xml:space="preserve">FX 0840X0645 4Z7 12 0740X160 BC  </v>
      </c>
      <c r="AE176" s="255" t="str">
        <f t="shared" si="117"/>
        <v>TUBLS015</v>
      </c>
      <c r="AF176" s="256" t="str">
        <f t="shared" si="118"/>
        <v>TB150855</v>
      </c>
      <c r="AG176" s="257">
        <f t="shared" si="119"/>
        <v>39.552300000000002</v>
      </c>
      <c r="AH176" s="258">
        <f t="shared" si="120"/>
        <v>204</v>
      </c>
      <c r="AI176" s="259">
        <f t="shared" si="121"/>
        <v>8068.6692000000003</v>
      </c>
      <c r="AJ176" s="238" t="str">
        <f t="shared" si="122"/>
        <v>BCU4Z</v>
      </c>
      <c r="AK176" s="239" t="str">
        <f t="shared" si="123"/>
        <v>AT4Z0820</v>
      </c>
      <c r="AL176" s="240">
        <f t="shared" si="124"/>
        <v>117.76907807692307</v>
      </c>
      <c r="AM176" s="241">
        <f t="shared" si="125"/>
        <v>52</v>
      </c>
      <c r="AN176" s="242">
        <f>IF(M176="TR",VLOOKUP(Z176,[1]don!$B$2:$M$30,9,FALSE)*((Q176-20)*VLOOKUP(Z176,[1]don!$B$2:$M$30,6,FALSE))*(INT((R176-20-VLOOKUP(Z176,[1]don!$B$2:$M$30,5,FALSE))/N176)+2),VLOOKUP(Z176,[1]don!$B$2:$M$30,9,FALSE)*R176*(INT((Q176-20)/3)+1))</f>
        <v>6123.9920599999996</v>
      </c>
      <c r="AO176" s="243" t="str">
        <f t="shared" si="126"/>
        <v>CL4B0740C160</v>
      </c>
      <c r="AP176" s="244">
        <f t="shared" si="127"/>
        <v>1580.64</v>
      </c>
      <c r="AQ176" s="245" t="str">
        <f t="shared" si="128"/>
        <v>CL4B0740C160</v>
      </c>
      <c r="AR176" s="244">
        <f t="shared" si="129"/>
        <v>1826.2800000000002</v>
      </c>
      <c r="AS176" s="244" t="str">
        <f t="shared" si="130"/>
        <v>PL15</v>
      </c>
      <c r="AT176" s="246">
        <f t="shared" si="131"/>
        <v>3406.92</v>
      </c>
      <c r="AU176" s="247" t="str">
        <f t="shared" si="132"/>
        <v>4Z</v>
      </c>
      <c r="AV176" s="248" t="s">
        <v>1346</v>
      </c>
      <c r="AW176" s="249" t="str">
        <f t="shared" si="133"/>
        <v>FJ4Z0840</v>
      </c>
      <c r="AX176" s="247">
        <f t="shared" si="134"/>
        <v>384.72</v>
      </c>
      <c r="AY176" s="249">
        <f t="shared" si="135"/>
        <v>769.44</v>
      </c>
      <c r="AZ176" s="249" t="str">
        <f t="shared" si="136"/>
        <v>PJ4Z0840</v>
      </c>
      <c r="BA176" s="247">
        <f t="shared" si="137"/>
        <v>384.72</v>
      </c>
      <c r="BB176" s="247"/>
      <c r="BC176" s="250">
        <f t="shared" si="138"/>
        <v>769.44</v>
      </c>
    </row>
    <row r="177" spans="1:55" ht="18" customHeight="1" x14ac:dyDescent="0.3">
      <c r="A177" s="1" t="str">
        <f>"\\B-tech3\soneras\RAD\RAD 2023\"&amp;B177</f>
        <v>\\B-tech3\soneras\RAD\RAD 2023\B370</v>
      </c>
      <c r="B177" s="19" t="s">
        <v>946</v>
      </c>
      <c r="C177" s="2" t="s">
        <v>957</v>
      </c>
      <c r="D177" s="24" t="s">
        <v>730</v>
      </c>
      <c r="E177" s="23" t="str">
        <f t="shared" si="84"/>
        <v>B370</v>
      </c>
      <c r="F177" s="14">
        <v>45339</v>
      </c>
      <c r="G177" s="19">
        <v>1</v>
      </c>
      <c r="H177" s="15" t="s">
        <v>35</v>
      </c>
      <c r="I177" s="16" t="s">
        <v>76</v>
      </c>
      <c r="L177" s="162"/>
      <c r="M177" s="146" t="s">
        <v>41</v>
      </c>
      <c r="N177" s="6">
        <v>12</v>
      </c>
      <c r="O177" s="6">
        <v>4</v>
      </c>
      <c r="P177" s="13"/>
      <c r="Q177" s="16">
        <v>800</v>
      </c>
      <c r="R177" s="16">
        <v>690</v>
      </c>
      <c r="S177" s="16">
        <v>760</v>
      </c>
      <c r="T177" s="16">
        <v>160</v>
      </c>
      <c r="U177" s="16">
        <v>760</v>
      </c>
      <c r="V177" s="16">
        <v>160</v>
      </c>
      <c r="W177" s="5" t="s">
        <v>37</v>
      </c>
      <c r="X177" s="18"/>
      <c r="Y177" s="6" t="s">
        <v>38</v>
      </c>
      <c r="Z177" s="235" t="str">
        <f t="shared" si="112"/>
        <v>412AZ</v>
      </c>
      <c r="AA177" s="236" t="str">
        <f t="shared" si="113"/>
        <v>FEB370014-12 E7</v>
      </c>
      <c r="AB177" s="237" t="str">
        <f t="shared" si="114"/>
        <v xml:space="preserve">FE 0800X0690 4Z7 12 0760X160 BC  </v>
      </c>
      <c r="AC177" s="236" t="str">
        <f t="shared" si="115"/>
        <v>FXB370014-12 E7</v>
      </c>
      <c r="AD177" s="237" t="str">
        <f t="shared" si="116"/>
        <v xml:space="preserve">FX 0800X0690 4Z7 12 0760X160 BC  </v>
      </c>
      <c r="AE177" s="255" t="str">
        <f t="shared" si="117"/>
        <v>TUBLS015</v>
      </c>
      <c r="AF177" s="256" t="str">
        <f t="shared" si="118"/>
        <v>TB150815</v>
      </c>
      <c r="AG177" s="257">
        <f t="shared" si="119"/>
        <v>37.701900000000002</v>
      </c>
      <c r="AH177" s="258">
        <f t="shared" si="120"/>
        <v>220</v>
      </c>
      <c r="AI177" s="259">
        <f t="shared" si="121"/>
        <v>8294.4179999999997</v>
      </c>
      <c r="AJ177" s="238" t="str">
        <f t="shared" si="122"/>
        <v>BCU4Z</v>
      </c>
      <c r="AK177" s="239" t="str">
        <f t="shared" si="123"/>
        <v>AT4Z0780</v>
      </c>
      <c r="AL177" s="240">
        <f t="shared" si="124"/>
        <v>111.87326892857142</v>
      </c>
      <c r="AM177" s="241">
        <f t="shared" si="125"/>
        <v>56</v>
      </c>
      <c r="AN177" s="242">
        <f>IF(M177="TR",VLOOKUP(Z177,[1]don!$B$2:$M$30,9,FALSE)*((Q177-20)*VLOOKUP(Z177,[1]don!$B$2:$M$30,6,FALSE))*(INT((R177-20-VLOOKUP(Z177,[1]don!$B$2:$M$30,5,FALSE))/N177)+2),VLOOKUP(Z177,[1]don!$B$2:$M$30,9,FALSE)*R177*(INT((Q177-20)/3)+1))</f>
        <v>6264.9030599999996</v>
      </c>
      <c r="AO177" s="243" t="str">
        <f t="shared" si="126"/>
        <v>CL4B0760C160</v>
      </c>
      <c r="AP177" s="244">
        <f t="shared" si="127"/>
        <v>1623.3600000000001</v>
      </c>
      <c r="AQ177" s="245" t="str">
        <f t="shared" si="128"/>
        <v>CL4B0760C160</v>
      </c>
      <c r="AR177" s="244">
        <f t="shared" si="129"/>
        <v>1874.3400000000001</v>
      </c>
      <c r="AS177" s="244" t="str">
        <f t="shared" si="130"/>
        <v>PL15</v>
      </c>
      <c r="AT177" s="246">
        <f t="shared" si="131"/>
        <v>3497.7000000000003</v>
      </c>
      <c r="AU177" s="247" t="str">
        <f t="shared" si="132"/>
        <v>4Z</v>
      </c>
      <c r="AV177" s="248" t="s">
        <v>1346</v>
      </c>
      <c r="AW177" s="249" t="str">
        <f t="shared" si="133"/>
        <v>FJ4Z0800</v>
      </c>
      <c r="AX177" s="247">
        <f t="shared" si="134"/>
        <v>366.40000000000003</v>
      </c>
      <c r="AY177" s="249">
        <f t="shared" si="135"/>
        <v>732.80000000000007</v>
      </c>
      <c r="AZ177" s="249" t="str">
        <f t="shared" si="136"/>
        <v>PJ4Z0800</v>
      </c>
      <c r="BA177" s="247">
        <f t="shared" si="137"/>
        <v>366.40000000000003</v>
      </c>
      <c r="BB177" s="247"/>
      <c r="BC177" s="250">
        <f t="shared" si="138"/>
        <v>732.80000000000007</v>
      </c>
    </row>
    <row r="178" spans="1:55" ht="18" customHeight="1" x14ac:dyDescent="0.3">
      <c r="A178" s="1" t="str">
        <f t="shared" si="83"/>
        <v>\\B-tech3\soneras\RAD\RAD 2024\C133</v>
      </c>
      <c r="B178" s="19" t="s">
        <v>950</v>
      </c>
      <c r="C178" s="2" t="s">
        <v>958</v>
      </c>
      <c r="D178" s="24" t="s">
        <v>731</v>
      </c>
      <c r="E178" s="23" t="str">
        <f t="shared" si="84"/>
        <v>C133</v>
      </c>
      <c r="F178" s="14">
        <v>45339</v>
      </c>
      <c r="G178" s="19">
        <v>1</v>
      </c>
      <c r="H178" s="15" t="s">
        <v>35</v>
      </c>
      <c r="I178" s="16" t="s">
        <v>76</v>
      </c>
      <c r="L178" s="162"/>
      <c r="M178" s="146" t="s">
        <v>41</v>
      </c>
      <c r="N178" s="6">
        <v>12</v>
      </c>
      <c r="O178" s="6">
        <v>5</v>
      </c>
      <c r="P178" s="13"/>
      <c r="Q178" s="16">
        <v>820</v>
      </c>
      <c r="R178" s="16">
        <v>790</v>
      </c>
      <c r="S178" s="16">
        <v>860</v>
      </c>
      <c r="T178" s="16">
        <v>160</v>
      </c>
      <c r="U178" s="16">
        <v>860</v>
      </c>
      <c r="V178" s="16">
        <v>160</v>
      </c>
      <c r="W178" s="5" t="s">
        <v>37</v>
      </c>
      <c r="X178" s="18"/>
      <c r="Y178" s="6" t="s">
        <v>38</v>
      </c>
      <c r="Z178" s="235" t="str">
        <f t="shared" si="112"/>
        <v>512AZ</v>
      </c>
      <c r="AA178" s="236" t="str">
        <f t="shared" si="113"/>
        <v>FEC133015-12 E7</v>
      </c>
      <c r="AB178" s="237" t="str">
        <f t="shared" si="114"/>
        <v xml:space="preserve">FE 0820X0790 5Z7 12 0860X160 BC  </v>
      </c>
      <c r="AC178" s="236" t="str">
        <f t="shared" si="115"/>
        <v>FXC133015-12 E7</v>
      </c>
      <c r="AD178" s="237" t="str">
        <f t="shared" si="116"/>
        <v xml:space="preserve">FX 0820X0790 5Z7 12 0860X160 BC  </v>
      </c>
      <c r="AE178" s="255" t="str">
        <f t="shared" si="117"/>
        <v>TUBLS015</v>
      </c>
      <c r="AF178" s="256" t="str">
        <f t="shared" si="118"/>
        <v>TB150835</v>
      </c>
      <c r="AG178" s="257">
        <f t="shared" si="119"/>
        <v>38.627099999999999</v>
      </c>
      <c r="AH178" s="258">
        <f t="shared" si="120"/>
        <v>315</v>
      </c>
      <c r="AI178" s="259">
        <f t="shared" si="121"/>
        <v>12167.5365</v>
      </c>
      <c r="AJ178" s="238" t="str">
        <f t="shared" si="122"/>
        <v>BCU5Z</v>
      </c>
      <c r="AK178" s="239" t="str">
        <f t="shared" si="123"/>
        <v>AT5Z0800</v>
      </c>
      <c r="AL178" s="240">
        <f t="shared" si="124"/>
        <v>118.2861875</v>
      </c>
      <c r="AM178" s="241">
        <f t="shared" si="125"/>
        <v>64</v>
      </c>
      <c r="AN178" s="242">
        <f>IF(M178="TR",VLOOKUP(Z178,[1]don!$B$2:$M$30,9,FALSE)*((Q178-20)*VLOOKUP(Z178,[1]don!$B$2:$M$30,6,FALSE))*(INT((R178-20-VLOOKUP(Z178,[1]don!$B$2:$M$30,5,FALSE))/N178)+2),VLOOKUP(Z178,[1]don!$B$2:$M$30,9,FALSE)*R178*(INT((Q178-20)/3)+1))</f>
        <v>7570.3159999999998</v>
      </c>
      <c r="AO178" s="243" t="str">
        <f t="shared" si="126"/>
        <v>CL5B0860C160</v>
      </c>
      <c r="AP178" s="244">
        <f t="shared" si="127"/>
        <v>1836.96</v>
      </c>
      <c r="AQ178" s="245" t="str">
        <f t="shared" si="128"/>
        <v>CL5B0860C160</v>
      </c>
      <c r="AR178" s="244">
        <f t="shared" si="129"/>
        <v>2114.6400000000003</v>
      </c>
      <c r="AS178" s="244" t="str">
        <f t="shared" si="130"/>
        <v>PL15</v>
      </c>
      <c r="AT178" s="246">
        <f t="shared" si="131"/>
        <v>3951.6000000000004</v>
      </c>
      <c r="AU178" s="247" t="str">
        <f t="shared" si="132"/>
        <v>5Z</v>
      </c>
      <c r="AV178" s="248" t="s">
        <v>1346</v>
      </c>
      <c r="AW178" s="249" t="str">
        <f t="shared" si="133"/>
        <v>FJ5Z0820</v>
      </c>
      <c r="AX178" s="247">
        <f t="shared" si="134"/>
        <v>443.62</v>
      </c>
      <c r="AY178" s="249">
        <f t="shared" si="135"/>
        <v>887.24</v>
      </c>
      <c r="AZ178" s="249" t="str">
        <f t="shared" si="136"/>
        <v>PJ5Z0820</v>
      </c>
      <c r="BA178" s="247">
        <f t="shared" si="137"/>
        <v>443.62</v>
      </c>
      <c r="BB178" s="247"/>
      <c r="BC178" s="250">
        <f t="shared" si="138"/>
        <v>887.24</v>
      </c>
    </row>
    <row r="179" spans="1:55" ht="18" customHeight="1" x14ac:dyDescent="0.3">
      <c r="A179" s="1" t="str">
        <f t="shared" si="83"/>
        <v>\\B-tech3\soneras\RAD\RAD 2024\C134</v>
      </c>
      <c r="B179" s="19" t="s">
        <v>951</v>
      </c>
      <c r="C179" s="2" t="s">
        <v>959</v>
      </c>
      <c r="D179" s="24" t="s">
        <v>732</v>
      </c>
      <c r="E179" s="23" t="str">
        <f t="shared" si="84"/>
        <v>C134</v>
      </c>
      <c r="F179" s="14">
        <v>45339</v>
      </c>
      <c r="G179" s="19">
        <v>1</v>
      </c>
      <c r="H179" s="15" t="s">
        <v>35</v>
      </c>
      <c r="I179" s="16" t="s">
        <v>76</v>
      </c>
      <c r="L179" s="162"/>
      <c r="M179" s="146" t="s">
        <v>41</v>
      </c>
      <c r="N179" s="6">
        <v>12</v>
      </c>
      <c r="O179" s="6">
        <v>5</v>
      </c>
      <c r="P179" s="13"/>
      <c r="Q179" s="16">
        <v>680</v>
      </c>
      <c r="R179" s="16">
        <v>600</v>
      </c>
      <c r="S179" s="16">
        <v>680</v>
      </c>
      <c r="T179" s="16">
        <v>160</v>
      </c>
      <c r="U179" s="16">
        <v>680</v>
      </c>
      <c r="V179" s="16">
        <v>160</v>
      </c>
      <c r="W179" s="5" t="s">
        <v>37</v>
      </c>
      <c r="X179" s="18"/>
      <c r="Y179" s="6" t="s">
        <v>38</v>
      </c>
      <c r="Z179" s="235" t="str">
        <f t="shared" si="112"/>
        <v>512AZ</v>
      </c>
      <c r="AA179" s="236" t="str">
        <f t="shared" si="113"/>
        <v>FEC134015-12 E7</v>
      </c>
      <c r="AB179" s="237" t="str">
        <f t="shared" si="114"/>
        <v xml:space="preserve">FE 0680X0600 5Z7 12 0680X160 BC  </v>
      </c>
      <c r="AC179" s="236" t="str">
        <f t="shared" si="115"/>
        <v>FXC134015-12 E7</v>
      </c>
      <c r="AD179" s="237" t="str">
        <f t="shared" si="116"/>
        <v xml:space="preserve">FX 0680X0600 5Z7 12 0680X160 BC  </v>
      </c>
      <c r="AE179" s="255" t="str">
        <f t="shared" si="117"/>
        <v>TUBLS015</v>
      </c>
      <c r="AF179" s="256" t="str">
        <f t="shared" si="118"/>
        <v>TB150695</v>
      </c>
      <c r="AG179" s="257">
        <f t="shared" si="119"/>
        <v>32.150700000000001</v>
      </c>
      <c r="AH179" s="258">
        <f t="shared" si="120"/>
        <v>235</v>
      </c>
      <c r="AI179" s="259">
        <f t="shared" si="121"/>
        <v>7555.4144999999999</v>
      </c>
      <c r="AJ179" s="238" t="str">
        <f t="shared" si="122"/>
        <v>BCU5Z</v>
      </c>
      <c r="AK179" s="239" t="str">
        <f t="shared" si="123"/>
        <v>AT5Z0660</v>
      </c>
      <c r="AL179" s="240">
        <f t="shared" si="124"/>
        <v>98.086546249999984</v>
      </c>
      <c r="AM179" s="241">
        <f t="shared" si="125"/>
        <v>48</v>
      </c>
      <c r="AN179" s="242">
        <f>IF(M179="TR",VLOOKUP(Z179,[1]don!$B$2:$M$30,9,FALSE)*((Q179-20)*VLOOKUP(Z179,[1]don!$B$2:$M$30,6,FALSE))*(INT((R179-20-VLOOKUP(Z179,[1]don!$B$2:$M$30,5,FALSE))/N179)+2),VLOOKUP(Z179,[1]don!$B$2:$M$30,9,FALSE)*R179*(INT((Q179-20)/3)+1))</f>
        <v>4708.1542199999994</v>
      </c>
      <c r="AO179" s="243" t="str">
        <f t="shared" si="126"/>
        <v>CL5B0680C160</v>
      </c>
      <c r="AP179" s="244">
        <f t="shared" si="127"/>
        <v>1452.48</v>
      </c>
      <c r="AQ179" s="245" t="str">
        <f t="shared" si="128"/>
        <v>CL5B0680C160</v>
      </c>
      <c r="AR179" s="244">
        <f t="shared" si="129"/>
        <v>1682.1000000000001</v>
      </c>
      <c r="AS179" s="244" t="str">
        <f t="shared" si="130"/>
        <v>PL15</v>
      </c>
      <c r="AT179" s="246">
        <f t="shared" si="131"/>
        <v>3134.58</v>
      </c>
      <c r="AU179" s="247" t="str">
        <f t="shared" si="132"/>
        <v>5Z</v>
      </c>
      <c r="AV179" s="248" t="s">
        <v>1346</v>
      </c>
      <c r="AW179" s="249" t="str">
        <f t="shared" si="133"/>
        <v>FJ5Z0680</v>
      </c>
      <c r="AX179" s="247">
        <f t="shared" si="134"/>
        <v>367.88000000000005</v>
      </c>
      <c r="AY179" s="249">
        <f t="shared" si="135"/>
        <v>735.7600000000001</v>
      </c>
      <c r="AZ179" s="249" t="str">
        <f t="shared" si="136"/>
        <v>PJ5Z0680</v>
      </c>
      <c r="BA179" s="247">
        <f t="shared" si="137"/>
        <v>367.88000000000005</v>
      </c>
      <c r="BB179" s="247"/>
      <c r="BC179" s="250">
        <f t="shared" si="138"/>
        <v>735.7600000000001</v>
      </c>
    </row>
    <row r="180" spans="1:55" ht="18" customHeight="1" x14ac:dyDescent="0.3">
      <c r="A180" s="1" t="str">
        <f t="shared" si="83"/>
        <v>\\B-tech3\soneras\RAD\RAD 2024\C134</v>
      </c>
      <c r="B180" s="19" t="s">
        <v>951</v>
      </c>
      <c r="C180" s="2" t="s">
        <v>960</v>
      </c>
      <c r="D180" s="24" t="s">
        <v>733</v>
      </c>
      <c r="E180" s="23" t="str">
        <f t="shared" si="84"/>
        <v>C134</v>
      </c>
      <c r="F180" s="14">
        <v>45339</v>
      </c>
      <c r="G180" s="19">
        <v>1</v>
      </c>
      <c r="H180" s="15" t="s">
        <v>35</v>
      </c>
      <c r="I180" s="16" t="s">
        <v>76</v>
      </c>
      <c r="L180" s="162"/>
      <c r="M180" s="146" t="s">
        <v>41</v>
      </c>
      <c r="N180" s="6">
        <v>12</v>
      </c>
      <c r="O180" s="6">
        <v>4</v>
      </c>
      <c r="P180" s="13"/>
      <c r="Q180" s="16">
        <v>680</v>
      </c>
      <c r="R180" s="16">
        <v>600</v>
      </c>
      <c r="S180" s="16">
        <v>680</v>
      </c>
      <c r="T180" s="16">
        <v>160</v>
      </c>
      <c r="U180" s="16">
        <v>680</v>
      </c>
      <c r="V180" s="16">
        <v>160</v>
      </c>
      <c r="W180" s="5" t="s">
        <v>37</v>
      </c>
      <c r="X180" s="18"/>
      <c r="Y180" s="6" t="s">
        <v>38</v>
      </c>
      <c r="Z180" s="235" t="str">
        <f t="shared" si="112"/>
        <v>412AZ</v>
      </c>
      <c r="AA180" s="236" t="str">
        <f t="shared" si="113"/>
        <v>FEC134014-12 E7</v>
      </c>
      <c r="AB180" s="237" t="str">
        <f t="shared" si="114"/>
        <v xml:space="preserve">FE 0680X0600 4Z7 12 0680X160 BC  </v>
      </c>
      <c r="AC180" s="236" t="str">
        <f t="shared" si="115"/>
        <v>FXC134014-12 E7</v>
      </c>
      <c r="AD180" s="237" t="str">
        <f t="shared" si="116"/>
        <v xml:space="preserve">FX 0680X0600 4Z7 12 0680X160 BC  </v>
      </c>
      <c r="AE180" s="255" t="str">
        <f t="shared" si="117"/>
        <v>TUBLS015</v>
      </c>
      <c r="AF180" s="256" t="str">
        <f t="shared" si="118"/>
        <v>TB150695</v>
      </c>
      <c r="AG180" s="257">
        <f t="shared" si="119"/>
        <v>32.150700000000001</v>
      </c>
      <c r="AH180" s="258">
        <f t="shared" si="120"/>
        <v>188</v>
      </c>
      <c r="AI180" s="259">
        <f t="shared" si="121"/>
        <v>6044.3316000000004</v>
      </c>
      <c r="AJ180" s="238" t="str">
        <f t="shared" si="122"/>
        <v>BCU4Z</v>
      </c>
      <c r="AK180" s="239" t="str">
        <f t="shared" si="123"/>
        <v>AT4Z0660</v>
      </c>
      <c r="AL180" s="240">
        <f t="shared" si="124"/>
        <v>94.938786250000007</v>
      </c>
      <c r="AM180" s="241">
        <f t="shared" si="125"/>
        <v>48</v>
      </c>
      <c r="AN180" s="242">
        <f>IF(M180="TR",VLOOKUP(Z180,[1]don!$B$2:$M$30,9,FALSE)*((Q180-20)*VLOOKUP(Z180,[1]don!$B$2:$M$30,6,FALSE))*(INT((R180-20-VLOOKUP(Z180,[1]don!$B$2:$M$30,5,FALSE))/N180)+2),VLOOKUP(Z180,[1]don!$B$2:$M$30,9,FALSE)*R180*(INT((Q180-20)/3)+1))</f>
        <v>4557.0617400000001</v>
      </c>
      <c r="AO180" s="243" t="str">
        <f t="shared" si="126"/>
        <v>CL4B0680C160</v>
      </c>
      <c r="AP180" s="244">
        <f t="shared" si="127"/>
        <v>1452.48</v>
      </c>
      <c r="AQ180" s="245" t="str">
        <f t="shared" si="128"/>
        <v>CL4B0680C160</v>
      </c>
      <c r="AR180" s="244">
        <f t="shared" si="129"/>
        <v>1682.1000000000001</v>
      </c>
      <c r="AS180" s="244" t="str">
        <f t="shared" si="130"/>
        <v>PL15</v>
      </c>
      <c r="AT180" s="246">
        <f t="shared" si="131"/>
        <v>3134.58</v>
      </c>
      <c r="AU180" s="247" t="str">
        <f t="shared" si="132"/>
        <v>4Z</v>
      </c>
      <c r="AV180" s="248" t="s">
        <v>1346</v>
      </c>
      <c r="AW180" s="249" t="str">
        <f t="shared" si="133"/>
        <v>FJ4Z0680</v>
      </c>
      <c r="AX180" s="247">
        <f t="shared" si="134"/>
        <v>311.44</v>
      </c>
      <c r="AY180" s="249">
        <f t="shared" si="135"/>
        <v>622.88</v>
      </c>
      <c r="AZ180" s="249" t="str">
        <f t="shared" si="136"/>
        <v>PJ4Z0680</v>
      </c>
      <c r="BA180" s="247">
        <f t="shared" si="137"/>
        <v>311.44</v>
      </c>
      <c r="BB180" s="247"/>
      <c r="BC180" s="250">
        <f t="shared" si="138"/>
        <v>622.88</v>
      </c>
    </row>
    <row r="181" spans="1:55" ht="18" customHeight="1" x14ac:dyDescent="0.3">
      <c r="A181" s="1" t="str">
        <f t="shared" si="83"/>
        <v>\\B-tech3\soneras\RAD\RAD 2024\C109</v>
      </c>
      <c r="B181" s="19" t="s">
        <v>802</v>
      </c>
      <c r="C181" s="158" t="s">
        <v>967</v>
      </c>
      <c r="D181" s="24" t="s">
        <v>734</v>
      </c>
      <c r="E181" s="23" t="str">
        <f t="shared" si="84"/>
        <v>C109</v>
      </c>
      <c r="F181" s="14">
        <v>45340</v>
      </c>
      <c r="G181" s="19">
        <v>5</v>
      </c>
      <c r="H181" s="15" t="s">
        <v>35</v>
      </c>
      <c r="I181" s="16" t="s">
        <v>76</v>
      </c>
      <c r="L181" s="162"/>
      <c r="M181" s="146" t="s">
        <v>32</v>
      </c>
      <c r="N181" s="6">
        <v>10</v>
      </c>
      <c r="O181" s="6">
        <v>3</v>
      </c>
      <c r="P181" s="13"/>
      <c r="Q181" s="16">
        <v>500</v>
      </c>
      <c r="R181" s="16">
        <v>480</v>
      </c>
      <c r="S181" s="16">
        <v>480</v>
      </c>
      <c r="T181" s="16">
        <v>70</v>
      </c>
      <c r="U181" s="16">
        <v>480</v>
      </c>
      <c r="V181" s="16">
        <v>70</v>
      </c>
      <c r="W181" s="5" t="s">
        <v>33</v>
      </c>
      <c r="X181" s="18"/>
      <c r="Y181" s="6" t="s">
        <v>38</v>
      </c>
      <c r="Z181" s="235" t="str">
        <f t="shared" si="112"/>
        <v>310AD</v>
      </c>
      <c r="AA181" s="236" t="str">
        <f t="shared" si="113"/>
        <v>FEC109023-10 E7</v>
      </c>
      <c r="AB181" s="237" t="str">
        <f t="shared" si="114"/>
        <v xml:space="preserve">FE 0500X0480 3D7 10 0480X070 PC  </v>
      </c>
      <c r="AC181" s="236" t="str">
        <f t="shared" si="115"/>
        <v>FXC109023-10 E7</v>
      </c>
      <c r="AD181" s="237" t="str">
        <f t="shared" si="116"/>
        <v xml:space="preserve">FX 0500X0480 3D7 10 0480X070 PC  </v>
      </c>
      <c r="AE181" s="255" t="str">
        <f t="shared" si="117"/>
        <v>TUBLS015</v>
      </c>
      <c r="AF181" s="256" t="str">
        <f t="shared" si="118"/>
        <v>TB150515</v>
      </c>
      <c r="AG181" s="257">
        <f t="shared" si="119"/>
        <v>23.823900000000002</v>
      </c>
      <c r="AH181" s="258">
        <f t="shared" si="120"/>
        <v>141</v>
      </c>
      <c r="AI181" s="259">
        <f t="shared" si="121"/>
        <v>3359.1699000000003</v>
      </c>
      <c r="AJ181" s="238" t="str">
        <f t="shared" si="122"/>
        <v>BCU3D</v>
      </c>
      <c r="AK181" s="239" t="str">
        <f t="shared" si="123"/>
        <v>AT3D0480</v>
      </c>
      <c r="AL181" s="240">
        <f t="shared" si="124"/>
        <v>14.338221439668569</v>
      </c>
      <c r="AM181" s="241">
        <f t="shared" si="125"/>
        <v>175.54545454545453</v>
      </c>
      <c r="AN181" s="242">
        <f>IF(M181="TR",VLOOKUP(Z181,[1]don!$B$2:$M$30,9,FALSE)*((Q181-20)*VLOOKUP(Z181,[1]don!$B$2:$M$30,6,FALSE))*(INT((R181-20-VLOOKUP(Z181,[1]don!$B$2:$M$30,5,FALSE))/N181)+2),VLOOKUP(Z181,[1]don!$B$2:$M$30,9,FALSE)*R181*(INT((Q181-20)/3)+1))</f>
        <v>2517.0096000000003</v>
      </c>
      <c r="AO181" s="243" t="str">
        <f t="shared" si="126"/>
        <v>CL3P0480C070</v>
      </c>
      <c r="AP181" s="244">
        <f t="shared" si="127"/>
        <v>346.5</v>
      </c>
      <c r="AQ181" s="245" t="str">
        <f t="shared" si="128"/>
        <v>CL3P0480C070</v>
      </c>
      <c r="AR181" s="244">
        <f t="shared" si="129"/>
        <v>346.5</v>
      </c>
      <c r="AS181" s="244" t="str">
        <f t="shared" si="130"/>
        <v>BNLC06</v>
      </c>
      <c r="AT181" s="246">
        <f t="shared" si="131"/>
        <v>693</v>
      </c>
      <c r="AU181" s="247" t="str">
        <f t="shared" si="132"/>
        <v>3D</v>
      </c>
      <c r="AV181" s="248" t="s">
        <v>1346</v>
      </c>
      <c r="AW181" s="249" t="str">
        <f t="shared" si="133"/>
        <v>FJ3D0500</v>
      </c>
      <c r="AX181" s="247">
        <f t="shared" si="134"/>
        <v>210.5</v>
      </c>
      <c r="AY181" s="249">
        <f t="shared" si="135"/>
        <v>421</v>
      </c>
      <c r="AZ181" s="249" t="str">
        <f t="shared" si="136"/>
        <v>-</v>
      </c>
      <c r="BA181" s="247" t="str">
        <f t="shared" si="137"/>
        <v>-</v>
      </c>
      <c r="BB181" s="247"/>
      <c r="BC181" s="250">
        <f t="shared" si="138"/>
        <v>421</v>
      </c>
    </row>
    <row r="182" spans="1:55" ht="18" customHeight="1" x14ac:dyDescent="0.3">
      <c r="A182" s="1" t="str">
        <f t="shared" ref="A182:A235" si="139">"\\B-tech3\soneras\RAD\RAD 2024\"&amp;B182</f>
        <v>\\B-tech3\soneras\RAD\RAD 2024\C135</v>
      </c>
      <c r="B182" s="19" t="s">
        <v>962</v>
      </c>
      <c r="C182" s="158" t="s">
        <v>968</v>
      </c>
      <c r="D182" s="24" t="s">
        <v>735</v>
      </c>
      <c r="E182" s="23" t="str">
        <f t="shared" si="84"/>
        <v>C135</v>
      </c>
      <c r="F182" s="14">
        <v>45341</v>
      </c>
      <c r="G182" s="19">
        <v>4</v>
      </c>
      <c r="H182" s="15" t="s">
        <v>35</v>
      </c>
      <c r="I182" s="16" t="s">
        <v>400</v>
      </c>
      <c r="L182" s="162"/>
      <c r="M182" s="146" t="s">
        <v>41</v>
      </c>
      <c r="N182" s="6">
        <v>10</v>
      </c>
      <c r="O182" s="6">
        <v>2</v>
      </c>
      <c r="P182" s="13"/>
      <c r="Q182" s="16">
        <v>320</v>
      </c>
      <c r="R182" s="16">
        <v>160</v>
      </c>
      <c r="S182" s="16">
        <v>160</v>
      </c>
      <c r="T182" s="16">
        <v>35</v>
      </c>
      <c r="U182" s="16">
        <v>160</v>
      </c>
      <c r="V182" s="16">
        <v>35</v>
      </c>
      <c r="W182" s="5" t="s">
        <v>33</v>
      </c>
      <c r="X182" s="18"/>
      <c r="Y182" s="6" t="s">
        <v>38</v>
      </c>
      <c r="Z182" s="235" t="str">
        <f t="shared" si="112"/>
        <v>210AZ</v>
      </c>
      <c r="AA182" s="236" t="str">
        <f t="shared" si="113"/>
        <v>FEC135012-10 E7</v>
      </c>
      <c r="AB182" s="237" t="str">
        <f t="shared" si="114"/>
        <v xml:space="preserve">FE 0320X0160 2Z7 10 0160X035 PC  </v>
      </c>
      <c r="AC182" s="236" t="str">
        <f t="shared" si="115"/>
        <v>FXC135012-10 E7</v>
      </c>
      <c r="AD182" s="237" t="str">
        <f t="shared" si="116"/>
        <v xml:space="preserve">FX 0320X0160 2Z7 10 0160X035 PC  </v>
      </c>
      <c r="AE182" s="255" t="str">
        <f t="shared" si="117"/>
        <v>TUBLS015</v>
      </c>
      <c r="AF182" s="256" t="str">
        <f t="shared" si="118"/>
        <v>TB150335</v>
      </c>
      <c r="AG182" s="257">
        <f t="shared" si="119"/>
        <v>15.497100000000001</v>
      </c>
      <c r="AH182" s="258">
        <f t="shared" si="120"/>
        <v>26</v>
      </c>
      <c r="AI182" s="259">
        <f t="shared" si="121"/>
        <v>402.92460000000005</v>
      </c>
      <c r="AJ182" s="238" t="str">
        <f t="shared" si="122"/>
        <v>BCU2Z</v>
      </c>
      <c r="AK182" s="239" t="str">
        <f t="shared" si="123"/>
        <v>AT2Z0300</v>
      </c>
      <c r="AL182" s="240">
        <f t="shared" si="124"/>
        <v>21.77035714285714</v>
      </c>
      <c r="AM182" s="241">
        <f t="shared" si="125"/>
        <v>14</v>
      </c>
      <c r="AN182" s="242">
        <f>IF(M182="TR",VLOOKUP(Z182,[1]don!$B$2:$M$30,9,FALSE)*((Q182-20)*VLOOKUP(Z182,[1]don!$B$2:$M$30,6,FALSE))*(INT((R182-20-VLOOKUP(Z182,[1]don!$B$2:$M$30,5,FALSE))/N182)+2),VLOOKUP(Z182,[1]don!$B$2:$M$30,9,FALSE)*R182*(INT((Q182-20)/3)+1))</f>
        <v>304.78499999999997</v>
      </c>
      <c r="AO182" s="243" t="str">
        <f t="shared" si="126"/>
        <v>CL2P0160C035</v>
      </c>
      <c r="AP182" s="244">
        <f t="shared" si="127"/>
        <v>76.23</v>
      </c>
      <c r="AQ182" s="245" t="str">
        <f t="shared" si="128"/>
        <v>CL2P0160C035</v>
      </c>
      <c r="AR182" s="244">
        <f t="shared" si="129"/>
        <v>76.23</v>
      </c>
      <c r="AS182" s="244" t="str">
        <f t="shared" si="130"/>
        <v>BNLC06</v>
      </c>
      <c r="AT182" s="246">
        <f t="shared" si="131"/>
        <v>152.46</v>
      </c>
      <c r="AU182" s="247" t="str">
        <f t="shared" si="132"/>
        <v>2Z</v>
      </c>
      <c r="AV182" s="248" t="s">
        <v>1346</v>
      </c>
      <c r="AW182" s="249" t="str">
        <f t="shared" si="133"/>
        <v>FJ2Z0320</v>
      </c>
      <c r="AX182" s="247">
        <f t="shared" si="134"/>
        <v>88.320000000000007</v>
      </c>
      <c r="AY182" s="249">
        <f t="shared" si="135"/>
        <v>176.64000000000001</v>
      </c>
      <c r="AZ182" s="249" t="str">
        <f t="shared" si="136"/>
        <v>PJ2Z0320</v>
      </c>
      <c r="BA182" s="247">
        <f t="shared" si="137"/>
        <v>88.320000000000007</v>
      </c>
      <c r="BB182" s="247"/>
      <c r="BC182" s="250">
        <f t="shared" si="138"/>
        <v>176.64000000000001</v>
      </c>
    </row>
    <row r="183" spans="1:55" ht="18" customHeight="1" x14ac:dyDescent="0.3">
      <c r="A183" s="1" t="str">
        <f t="shared" si="139"/>
        <v>\\B-tech3\soneras\RAD\RAD 2024\C136</v>
      </c>
      <c r="B183" s="19" t="s">
        <v>965</v>
      </c>
      <c r="C183" s="158" t="s">
        <v>969</v>
      </c>
      <c r="D183" s="24" t="s">
        <v>736</v>
      </c>
      <c r="E183" s="23" t="str">
        <f t="shared" si="84"/>
        <v>C136</v>
      </c>
      <c r="F183" s="14">
        <v>45341</v>
      </c>
      <c r="G183" s="19">
        <v>1</v>
      </c>
      <c r="H183" s="15" t="s">
        <v>28</v>
      </c>
      <c r="I183" s="16" t="s">
        <v>963</v>
      </c>
      <c r="J183" s="16" t="s">
        <v>964</v>
      </c>
      <c r="K183" s="16" t="s">
        <v>966</v>
      </c>
      <c r="L183" s="162"/>
      <c r="M183" s="146" t="s">
        <v>41</v>
      </c>
      <c r="N183" s="6">
        <v>10</v>
      </c>
      <c r="O183" s="6">
        <v>3</v>
      </c>
      <c r="P183" s="13"/>
      <c r="Q183" s="16">
        <v>596</v>
      </c>
      <c r="R183" s="16">
        <v>358</v>
      </c>
      <c r="S183" s="16">
        <v>360</v>
      </c>
      <c r="T183" s="16">
        <v>65</v>
      </c>
      <c r="U183" s="16">
        <v>360</v>
      </c>
      <c r="V183" s="16">
        <v>65</v>
      </c>
      <c r="W183" s="5" t="s">
        <v>33</v>
      </c>
      <c r="X183" s="18"/>
      <c r="Y183" s="6" t="s">
        <v>38</v>
      </c>
      <c r="Z183" s="235" t="str">
        <f t="shared" si="112"/>
        <v>310AZ</v>
      </c>
      <c r="AA183" s="236" t="str">
        <f t="shared" si="113"/>
        <v>RAC136013-10 E7</v>
      </c>
      <c r="AB183" s="237" t="str">
        <f t="shared" si="114"/>
        <v>RA 0596X0358 3Z7 10 0360X065 PC Audi  Audi 80-B4</v>
      </c>
      <c r="AC183" s="236" t="str">
        <f t="shared" si="115"/>
        <v>FXC136013-10 E7</v>
      </c>
      <c r="AD183" s="237" t="str">
        <f t="shared" si="116"/>
        <v>FX 0596X0358 3Z7 10 0360X065 PC Audi  Audi 80-B4</v>
      </c>
      <c r="AE183" s="255" t="str">
        <f t="shared" si="117"/>
        <v>TUBLS015</v>
      </c>
      <c r="AF183" s="256" t="str">
        <f t="shared" si="118"/>
        <v>TB150611</v>
      </c>
      <c r="AG183" s="257">
        <f t="shared" si="119"/>
        <v>28.264860000000002</v>
      </c>
      <c r="AH183" s="258">
        <f t="shared" si="120"/>
        <v>99</v>
      </c>
      <c r="AI183" s="259">
        <f t="shared" si="121"/>
        <v>2798.2211400000001</v>
      </c>
      <c r="AJ183" s="238" t="str">
        <f t="shared" si="122"/>
        <v>BCU3Z</v>
      </c>
      <c r="AK183" s="239" t="str">
        <f t="shared" si="123"/>
        <v>AT3Z0576</v>
      </c>
      <c r="AL183" s="240">
        <f t="shared" si="124"/>
        <v>60.850588235294104</v>
      </c>
      <c r="AM183" s="241">
        <f t="shared" si="125"/>
        <v>34</v>
      </c>
      <c r="AN183" s="242">
        <f>IF(M183="TR",VLOOKUP(Z183,[1]don!$B$2:$M$30,9,FALSE)*((Q183-20)*VLOOKUP(Z183,[1]don!$B$2:$M$30,6,FALSE))*(INT((R183-20-VLOOKUP(Z183,[1]don!$B$2:$M$30,5,FALSE))/N183)+2),VLOOKUP(Z183,[1]don!$B$2:$M$30,9,FALSE)*R183*(INT((Q183-20)/3)+1))</f>
        <v>2068.9199999999996</v>
      </c>
      <c r="AO183" s="243" t="str">
        <f t="shared" si="126"/>
        <v>CL3P0360C065</v>
      </c>
      <c r="AP183" s="244">
        <f t="shared" si="127"/>
        <v>248.71</v>
      </c>
      <c r="AQ183" s="245" t="str">
        <f t="shared" si="128"/>
        <v>CL3P0360C065</v>
      </c>
      <c r="AR183" s="244">
        <f t="shared" si="129"/>
        <v>248.71</v>
      </c>
      <c r="AS183" s="244" t="str">
        <f t="shared" si="130"/>
        <v>BNLC06</v>
      </c>
      <c r="AT183" s="246">
        <f t="shared" si="131"/>
        <v>497.42</v>
      </c>
      <c r="AU183" s="247" t="str">
        <f t="shared" si="132"/>
        <v>3Z</v>
      </c>
      <c r="AV183" s="248" t="s">
        <v>1346</v>
      </c>
      <c r="AW183" s="249" t="str">
        <f t="shared" si="133"/>
        <v>FJ3Z0596</v>
      </c>
      <c r="AX183" s="247">
        <f t="shared" si="134"/>
        <v>222.904</v>
      </c>
      <c r="AY183" s="249">
        <f t="shared" si="135"/>
        <v>445.80799999999999</v>
      </c>
      <c r="AZ183" s="249" t="str">
        <f t="shared" si="136"/>
        <v>PJ3Z0596</v>
      </c>
      <c r="BA183" s="247">
        <f t="shared" si="137"/>
        <v>222.904</v>
      </c>
      <c r="BB183" s="247"/>
      <c r="BC183" s="250">
        <f t="shared" si="138"/>
        <v>445.80799999999999</v>
      </c>
    </row>
    <row r="184" spans="1:55" ht="18" customHeight="1" x14ac:dyDescent="0.3">
      <c r="A184" s="1" t="str">
        <f>"\\B-tech3\soneras\RAD\RAD 2023\"&amp;B184</f>
        <v>\\B-tech3\soneras\RAD\RAD 2023\B295</v>
      </c>
      <c r="B184" s="19" t="s">
        <v>971</v>
      </c>
      <c r="C184" s="158" t="s">
        <v>1006</v>
      </c>
      <c r="D184" s="24" t="s">
        <v>933</v>
      </c>
      <c r="E184" s="23" t="str">
        <f t="shared" si="84"/>
        <v>B295</v>
      </c>
      <c r="F184" s="14">
        <v>45342</v>
      </c>
      <c r="G184" s="19">
        <v>1</v>
      </c>
      <c r="H184" s="15" t="s">
        <v>35</v>
      </c>
      <c r="I184" s="16" t="s">
        <v>42</v>
      </c>
      <c r="J184" s="5" t="s">
        <v>1027</v>
      </c>
      <c r="K184" s="16" t="s">
        <v>1026</v>
      </c>
      <c r="L184" s="162"/>
      <c r="M184" s="146" t="s">
        <v>32</v>
      </c>
      <c r="N184" s="152">
        <v>10</v>
      </c>
      <c r="O184" s="152">
        <v>4</v>
      </c>
      <c r="P184" s="152"/>
      <c r="Q184" s="152">
        <v>535</v>
      </c>
      <c r="R184" s="152">
        <v>440</v>
      </c>
      <c r="S184" s="152">
        <v>464</v>
      </c>
      <c r="T184" s="152">
        <v>92</v>
      </c>
      <c r="U184" s="152">
        <v>464</v>
      </c>
      <c r="V184" s="152">
        <v>92</v>
      </c>
      <c r="W184" s="153" t="s">
        <v>33</v>
      </c>
      <c r="X184" s="18"/>
      <c r="Y184" s="152" t="s">
        <v>38</v>
      </c>
      <c r="Z184" s="235" t="str">
        <f t="shared" si="112"/>
        <v>410AD</v>
      </c>
      <c r="AA184" s="236" t="str">
        <f t="shared" si="113"/>
        <v>FEB295024-10 E7</v>
      </c>
      <c r="AB184" s="237" t="str">
        <f t="shared" si="114"/>
        <v>FE 0535X0440 4D7 10 0464X092 PC GERMAN  7T</v>
      </c>
      <c r="AC184" s="236" t="str">
        <f t="shared" si="115"/>
        <v>FXB295024-10 E7</v>
      </c>
      <c r="AD184" s="237" t="str">
        <f t="shared" si="116"/>
        <v>FX 0535X0440 4D7 10 0464X092 PC GERMAN  7T</v>
      </c>
      <c r="AE184" s="255" t="str">
        <f t="shared" si="117"/>
        <v>TUBLS015</v>
      </c>
      <c r="AF184" s="256" t="str">
        <f t="shared" si="118"/>
        <v>TB150550</v>
      </c>
      <c r="AG184" s="257">
        <f t="shared" si="119"/>
        <v>25.443000000000001</v>
      </c>
      <c r="AH184" s="258">
        <f t="shared" si="120"/>
        <v>172</v>
      </c>
      <c r="AI184" s="259">
        <f t="shared" si="121"/>
        <v>4376.1959999999999</v>
      </c>
      <c r="AJ184" s="238" t="str">
        <f t="shared" si="122"/>
        <v>BCU4D</v>
      </c>
      <c r="AK184" s="239" t="str">
        <f t="shared" si="123"/>
        <v>AT4D0440</v>
      </c>
      <c r="AL184" s="240">
        <f t="shared" si="124"/>
        <v>20.283409367455334</v>
      </c>
      <c r="AM184" s="241">
        <f t="shared" si="125"/>
        <v>188.27272727272728</v>
      </c>
      <c r="AN184" s="242">
        <f>IF(M184="TR",VLOOKUP(Z184,[1]don!$B$2:$M$30,9,FALSE)*((Q184-20)*VLOOKUP(Z184,[1]don!$B$2:$M$30,6,FALSE))*(INT((R184-20-VLOOKUP(Z184,[1]don!$B$2:$M$30,5,FALSE))/N184)+2),VLOOKUP(Z184,[1]don!$B$2:$M$30,9,FALSE)*R184*(INT((Q184-20)/3)+1))</f>
        <v>3818.8128000000002</v>
      </c>
      <c r="AO184" s="243" t="str">
        <f t="shared" si="126"/>
        <v>CL4P0464C092</v>
      </c>
      <c r="AP184" s="244">
        <f t="shared" si="127"/>
        <v>417.40160000000003</v>
      </c>
      <c r="AQ184" s="245" t="str">
        <f t="shared" si="128"/>
        <v>CL4P0464C092</v>
      </c>
      <c r="AR184" s="244">
        <f t="shared" si="129"/>
        <v>417.40160000000003</v>
      </c>
      <c r="AS184" s="244" t="str">
        <f t="shared" si="130"/>
        <v>BNLC06</v>
      </c>
      <c r="AT184" s="246">
        <f t="shared" si="131"/>
        <v>834.80320000000006</v>
      </c>
      <c r="AU184" s="247" t="str">
        <f t="shared" si="132"/>
        <v>4D</v>
      </c>
      <c r="AV184" s="248" t="s">
        <v>1346</v>
      </c>
      <c r="AW184" s="249" t="str">
        <f t="shared" si="133"/>
        <v>FJ4D0535</v>
      </c>
      <c r="AX184" s="247">
        <f t="shared" si="134"/>
        <v>283.55</v>
      </c>
      <c r="AY184" s="249">
        <f t="shared" si="135"/>
        <v>567.1</v>
      </c>
      <c r="AZ184" s="249" t="str">
        <f t="shared" si="136"/>
        <v>-</v>
      </c>
      <c r="BA184" s="247" t="str">
        <f t="shared" si="137"/>
        <v>-</v>
      </c>
      <c r="BB184" s="247"/>
      <c r="BC184" s="250">
        <f t="shared" si="138"/>
        <v>567.1</v>
      </c>
    </row>
    <row r="185" spans="1:55" ht="18" customHeight="1" x14ac:dyDescent="0.3">
      <c r="A185" s="1" t="str">
        <f t="shared" si="139"/>
        <v>\\B-tech3\soneras\RAD\RAD 2024\C137</v>
      </c>
      <c r="B185" s="19" t="s">
        <v>1001</v>
      </c>
      <c r="C185" s="158" t="s">
        <v>1007</v>
      </c>
      <c r="D185" s="24" t="s">
        <v>934</v>
      </c>
      <c r="E185" s="23" t="str">
        <f t="shared" si="84"/>
        <v>C137</v>
      </c>
      <c r="F185" s="14">
        <v>45343</v>
      </c>
      <c r="G185" s="19">
        <v>5</v>
      </c>
      <c r="H185" s="15" t="s">
        <v>35</v>
      </c>
      <c r="I185" s="16" t="s">
        <v>400</v>
      </c>
      <c r="L185" s="162"/>
      <c r="M185" s="146" t="s">
        <v>32</v>
      </c>
      <c r="N185" s="6">
        <v>10</v>
      </c>
      <c r="O185" s="6">
        <v>3</v>
      </c>
      <c r="P185" s="13"/>
      <c r="Q185" s="16">
        <v>440</v>
      </c>
      <c r="R185" s="16">
        <v>490</v>
      </c>
      <c r="S185" s="16">
        <v>495</v>
      </c>
      <c r="T185" s="16">
        <v>75</v>
      </c>
      <c r="U185" s="16">
        <v>495</v>
      </c>
      <c r="V185" s="16">
        <v>75</v>
      </c>
      <c r="W185" s="5" t="s">
        <v>33</v>
      </c>
      <c r="X185" s="18"/>
      <c r="Y185" s="6" t="s">
        <v>38</v>
      </c>
      <c r="Z185" s="235" t="str">
        <f t="shared" si="112"/>
        <v>310AD</v>
      </c>
      <c r="AA185" s="236" t="str">
        <f t="shared" si="113"/>
        <v>FEC137023-10 E7</v>
      </c>
      <c r="AB185" s="237" t="str">
        <f t="shared" si="114"/>
        <v xml:space="preserve">FE 0440X0490 3D7 10 0495X075 PC  </v>
      </c>
      <c r="AC185" s="236" t="str">
        <f t="shared" si="115"/>
        <v>FXC137023-10 E7</v>
      </c>
      <c r="AD185" s="237" t="str">
        <f t="shared" si="116"/>
        <v xml:space="preserve">FX 0440X0490 3D7 10 0495X075 PC  </v>
      </c>
      <c r="AE185" s="255" t="str">
        <f t="shared" si="117"/>
        <v>TUBLS015</v>
      </c>
      <c r="AF185" s="256" t="str">
        <f t="shared" si="118"/>
        <v>TB150455</v>
      </c>
      <c r="AG185" s="257">
        <f t="shared" si="119"/>
        <v>21.048300000000001</v>
      </c>
      <c r="AH185" s="258">
        <f t="shared" si="120"/>
        <v>144</v>
      </c>
      <c r="AI185" s="259">
        <f t="shared" si="121"/>
        <v>3030.9552000000003</v>
      </c>
      <c r="AJ185" s="238" t="str">
        <f t="shared" si="122"/>
        <v>BCU3D</v>
      </c>
      <c r="AK185" s="239" t="str">
        <f t="shared" si="123"/>
        <v>AT3D0490</v>
      </c>
      <c r="AL185" s="240">
        <f t="shared" si="124"/>
        <v>14.638009639266707</v>
      </c>
      <c r="AM185" s="241">
        <f t="shared" si="125"/>
        <v>153.72727272727272</v>
      </c>
      <c r="AN185" s="242">
        <f>IF(M185="TR",VLOOKUP(Z185,[1]don!$B$2:$M$30,9,FALSE)*((Q185-20)*VLOOKUP(Z185,[1]don!$B$2:$M$30,6,FALSE))*(INT((R185-20-VLOOKUP(Z185,[1]don!$B$2:$M$30,5,FALSE))/N185)+2),VLOOKUP(Z185,[1]don!$B$2:$M$30,9,FALSE)*R185*(INT((Q185-20)/3)+1))</f>
        <v>2250.2613000000001</v>
      </c>
      <c r="AO185" s="243" t="str">
        <f t="shared" si="126"/>
        <v>CL3P0495C075</v>
      </c>
      <c r="AP185" s="244">
        <f t="shared" si="127"/>
        <v>376.72250000000003</v>
      </c>
      <c r="AQ185" s="245" t="str">
        <f t="shared" si="128"/>
        <v>CL3P0495C075</v>
      </c>
      <c r="AR185" s="244">
        <f t="shared" si="129"/>
        <v>376.72250000000003</v>
      </c>
      <c r="AS185" s="244" t="str">
        <f t="shared" si="130"/>
        <v>BNLC06</v>
      </c>
      <c r="AT185" s="246">
        <f t="shared" si="131"/>
        <v>753.44500000000005</v>
      </c>
      <c r="AU185" s="247" t="str">
        <f t="shared" si="132"/>
        <v>3D</v>
      </c>
      <c r="AV185" s="248" t="s">
        <v>1346</v>
      </c>
      <c r="AW185" s="249" t="str">
        <f t="shared" si="133"/>
        <v>FJ3D0440</v>
      </c>
      <c r="AX185" s="247">
        <f t="shared" si="134"/>
        <v>185.23999999999998</v>
      </c>
      <c r="AY185" s="249">
        <f t="shared" si="135"/>
        <v>370.47999999999996</v>
      </c>
      <c r="AZ185" s="249" t="str">
        <f t="shared" si="136"/>
        <v>-</v>
      </c>
      <c r="BA185" s="247" t="str">
        <f t="shared" si="137"/>
        <v>-</v>
      </c>
      <c r="BB185" s="247"/>
      <c r="BC185" s="250">
        <f t="shared" si="138"/>
        <v>370.47999999999996</v>
      </c>
    </row>
    <row r="186" spans="1:55" ht="18" customHeight="1" x14ac:dyDescent="0.3">
      <c r="A186" s="1" t="str">
        <f t="shared" si="139"/>
        <v>\\B-tech3\soneras\RAD\RAD 2024\C138</v>
      </c>
      <c r="B186" s="19" t="s">
        <v>1002</v>
      </c>
      <c r="C186" s="158" t="s">
        <v>1008</v>
      </c>
      <c r="D186" s="24" t="s">
        <v>935</v>
      </c>
      <c r="E186" s="23" t="str">
        <f t="shared" si="84"/>
        <v>C138</v>
      </c>
      <c r="F186" s="14">
        <v>45343</v>
      </c>
      <c r="G186" s="19">
        <v>1</v>
      </c>
      <c r="H186" s="15" t="s">
        <v>58</v>
      </c>
      <c r="I186" s="16" t="s">
        <v>1000</v>
      </c>
      <c r="L186" s="162"/>
      <c r="M186" s="146" t="s">
        <v>32</v>
      </c>
      <c r="N186" s="6">
        <v>10</v>
      </c>
      <c r="O186" s="6">
        <v>6</v>
      </c>
      <c r="P186" s="13"/>
      <c r="Q186" s="16">
        <v>850</v>
      </c>
      <c r="R186" s="16">
        <v>1250</v>
      </c>
      <c r="S186" s="16">
        <v>1335</v>
      </c>
      <c r="T186" s="16">
        <v>195</v>
      </c>
      <c r="U186" s="16">
        <v>1335</v>
      </c>
      <c r="V186" s="16">
        <v>195</v>
      </c>
      <c r="W186" s="5" t="s">
        <v>37</v>
      </c>
      <c r="X186" s="18"/>
      <c r="Y186" s="6" t="s">
        <v>38</v>
      </c>
      <c r="Z186" s="235" t="str">
        <f t="shared" si="112"/>
        <v>610AD</v>
      </c>
      <c r="AA186" s="236" t="str">
        <f t="shared" si="113"/>
        <v>REC138026-10 E7</v>
      </c>
      <c r="AB186" s="237" t="str">
        <f t="shared" si="114"/>
        <v xml:space="preserve">RE 0850X1250 6D7 10 1335X195 BC  </v>
      </c>
      <c r="AC186" s="236" t="str">
        <f t="shared" si="115"/>
        <v>FXC138026-10 E7</v>
      </c>
      <c r="AD186" s="237" t="str">
        <f t="shared" si="116"/>
        <v xml:space="preserve">FX 0850X1250 6D7 10 1335X195 BC  </v>
      </c>
      <c r="AE186" s="255" t="str">
        <f t="shared" si="117"/>
        <v>TUBLS015</v>
      </c>
      <c r="AF186" s="256" t="str">
        <f t="shared" si="118"/>
        <v>TB150865</v>
      </c>
      <c r="AG186" s="257">
        <f t="shared" si="119"/>
        <v>40.014900000000004</v>
      </c>
      <c r="AH186" s="258">
        <f t="shared" si="120"/>
        <v>744</v>
      </c>
      <c r="AI186" s="259">
        <f t="shared" si="121"/>
        <v>29771.085600000002</v>
      </c>
      <c r="AJ186" s="238" t="str">
        <f t="shared" si="122"/>
        <v>BCU6D</v>
      </c>
      <c r="AK186" s="239" t="str">
        <f t="shared" si="123"/>
        <v>AT6D1250</v>
      </c>
      <c r="AL186" s="240">
        <f t="shared" si="124"/>
        <v>96.070601921344945</v>
      </c>
      <c r="AM186" s="241">
        <f t="shared" si="125"/>
        <v>302.81818181818181</v>
      </c>
      <c r="AN186" s="242">
        <f>IF(M186="TR",VLOOKUP(Z186,[1]don!$B$2:$M$30,9,FALSE)*((Q186-20)*VLOOKUP(Z186,[1]don!$B$2:$M$30,6,FALSE))*(INT((R186-20-VLOOKUP(Z186,[1]don!$B$2:$M$30,5,FALSE))/N186)+2),VLOOKUP(Z186,[1]don!$B$2:$M$30,9,FALSE)*R186*(INT((Q186-20)/3)+1))</f>
        <v>29091.924999999999</v>
      </c>
      <c r="AO186" s="243" t="str">
        <f t="shared" si="126"/>
        <v>CL6B1335C195</v>
      </c>
      <c r="AP186" s="244">
        <f t="shared" si="127"/>
        <v>3475.3387500000003</v>
      </c>
      <c r="AQ186" s="245" t="str">
        <f t="shared" si="128"/>
        <v>CL6B1335C195</v>
      </c>
      <c r="AR186" s="244">
        <f t="shared" si="129"/>
        <v>3889.1887500000003</v>
      </c>
      <c r="AS186" s="244" t="str">
        <f t="shared" si="130"/>
        <v>PL15</v>
      </c>
      <c r="AT186" s="246">
        <f t="shared" si="131"/>
        <v>7364.5275000000001</v>
      </c>
      <c r="AU186" s="247" t="str">
        <f t="shared" si="132"/>
        <v>6D</v>
      </c>
      <c r="AV186" s="248" t="s">
        <v>1346</v>
      </c>
      <c r="AW186" s="249" t="str">
        <f t="shared" si="133"/>
        <v>FJ6D0850</v>
      </c>
      <c r="AX186" s="247">
        <f t="shared" si="134"/>
        <v>610.29999999999995</v>
      </c>
      <c r="AY186" s="249">
        <f t="shared" si="135"/>
        <v>1220.5999999999999</v>
      </c>
      <c r="AZ186" s="249" t="str">
        <f t="shared" si="136"/>
        <v>-</v>
      </c>
      <c r="BA186" s="247" t="str">
        <f t="shared" si="137"/>
        <v>-</v>
      </c>
      <c r="BB186" s="247"/>
      <c r="BC186" s="250">
        <f t="shared" si="138"/>
        <v>1220.5999999999999</v>
      </c>
    </row>
    <row r="187" spans="1:55" ht="18" customHeight="1" x14ac:dyDescent="0.3">
      <c r="A187" s="1" t="str">
        <f t="shared" si="139"/>
        <v>\\B-tech3\soneras\RAD\RAD 2024\C138</v>
      </c>
      <c r="B187" s="19" t="s">
        <v>1002</v>
      </c>
      <c r="C187" s="158" t="s">
        <v>1009</v>
      </c>
      <c r="D187" s="24" t="s">
        <v>936</v>
      </c>
      <c r="E187" s="23" t="str">
        <f t="shared" si="84"/>
        <v>C138</v>
      </c>
      <c r="F187" s="14">
        <v>45343</v>
      </c>
      <c r="G187" s="19">
        <v>1</v>
      </c>
      <c r="H187" s="15" t="s">
        <v>35</v>
      </c>
      <c r="I187" s="16" t="s">
        <v>1000</v>
      </c>
      <c r="L187" s="162"/>
      <c r="M187" s="146" t="s">
        <v>32</v>
      </c>
      <c r="N187" s="6">
        <v>10</v>
      </c>
      <c r="O187" s="6">
        <v>6</v>
      </c>
      <c r="P187" s="13"/>
      <c r="Q187" s="16">
        <v>850</v>
      </c>
      <c r="R187" s="16">
        <v>1250</v>
      </c>
      <c r="S187" s="16">
        <v>1335</v>
      </c>
      <c r="T187" s="16">
        <v>195</v>
      </c>
      <c r="U187" s="16">
        <v>1335</v>
      </c>
      <c r="V187" s="16">
        <v>195</v>
      </c>
      <c r="W187" s="5" t="s">
        <v>37</v>
      </c>
      <c r="X187" s="18"/>
      <c r="Y187" s="6" t="s">
        <v>38</v>
      </c>
      <c r="Z187" s="235" t="str">
        <f t="shared" si="112"/>
        <v>610AD</v>
      </c>
      <c r="AA187" s="236" t="str">
        <f t="shared" si="113"/>
        <v>FEC138026-10 E7</v>
      </c>
      <c r="AB187" s="237" t="str">
        <f t="shared" si="114"/>
        <v xml:space="preserve">FE 0850X1250 6D7 10 1335X195 BC  </v>
      </c>
      <c r="AC187" s="236" t="str">
        <f t="shared" si="115"/>
        <v>FXC138026-10 E7</v>
      </c>
      <c r="AD187" s="237" t="str">
        <f t="shared" si="116"/>
        <v xml:space="preserve">FX 0850X1250 6D7 10 1335X195 BC  </v>
      </c>
      <c r="AE187" s="255" t="str">
        <f t="shared" si="117"/>
        <v>TUBLS015</v>
      </c>
      <c r="AF187" s="256" t="str">
        <f t="shared" si="118"/>
        <v>TB150865</v>
      </c>
      <c r="AG187" s="257">
        <f t="shared" si="119"/>
        <v>40.014900000000004</v>
      </c>
      <c r="AH187" s="258">
        <f t="shared" si="120"/>
        <v>744</v>
      </c>
      <c r="AI187" s="259">
        <f t="shared" si="121"/>
        <v>29771.085600000002</v>
      </c>
      <c r="AJ187" s="238" t="str">
        <f t="shared" si="122"/>
        <v>BCU6D</v>
      </c>
      <c r="AK187" s="239" t="str">
        <f t="shared" si="123"/>
        <v>AT6D1250</v>
      </c>
      <c r="AL187" s="240">
        <f t="shared" si="124"/>
        <v>96.070601921344945</v>
      </c>
      <c r="AM187" s="241">
        <f t="shared" si="125"/>
        <v>302.81818181818181</v>
      </c>
      <c r="AN187" s="242">
        <f>IF(M187="TR",VLOOKUP(Z187,[1]don!$B$2:$M$30,9,FALSE)*((Q187-20)*VLOOKUP(Z187,[1]don!$B$2:$M$30,6,FALSE))*(INT((R187-20-VLOOKUP(Z187,[1]don!$B$2:$M$30,5,FALSE))/N187)+2),VLOOKUP(Z187,[1]don!$B$2:$M$30,9,FALSE)*R187*(INT((Q187-20)/3)+1))</f>
        <v>29091.924999999999</v>
      </c>
      <c r="AO187" s="243" t="str">
        <f t="shared" si="126"/>
        <v>CL6B1335C195</v>
      </c>
      <c r="AP187" s="244">
        <f t="shared" si="127"/>
        <v>3475.3387500000003</v>
      </c>
      <c r="AQ187" s="245" t="str">
        <f t="shared" si="128"/>
        <v>CL6B1335C195</v>
      </c>
      <c r="AR187" s="244">
        <f t="shared" si="129"/>
        <v>3889.1887500000003</v>
      </c>
      <c r="AS187" s="244" t="str">
        <f t="shared" si="130"/>
        <v>PL15</v>
      </c>
      <c r="AT187" s="246">
        <f t="shared" si="131"/>
        <v>7364.5275000000001</v>
      </c>
      <c r="AU187" s="247" t="str">
        <f t="shared" si="132"/>
        <v>6D</v>
      </c>
      <c r="AV187" s="248" t="s">
        <v>1346</v>
      </c>
      <c r="AW187" s="249" t="str">
        <f t="shared" si="133"/>
        <v>FJ6D0850</v>
      </c>
      <c r="AX187" s="247">
        <f t="shared" si="134"/>
        <v>610.29999999999995</v>
      </c>
      <c r="AY187" s="249">
        <f t="shared" si="135"/>
        <v>1220.5999999999999</v>
      </c>
      <c r="AZ187" s="249" t="str">
        <f t="shared" si="136"/>
        <v>-</v>
      </c>
      <c r="BA187" s="247" t="str">
        <f t="shared" si="137"/>
        <v>-</v>
      </c>
      <c r="BB187" s="247"/>
      <c r="BC187" s="250">
        <f t="shared" si="138"/>
        <v>1220.5999999999999</v>
      </c>
    </row>
    <row r="188" spans="1:55" ht="18" customHeight="1" x14ac:dyDescent="0.3">
      <c r="A188" s="1" t="str">
        <f t="shared" si="139"/>
        <v>\\B-tech3\soneras\RAD\RAD 2024\C139</v>
      </c>
      <c r="B188" s="19" t="s">
        <v>1003</v>
      </c>
      <c r="C188" s="158" t="s">
        <v>1010</v>
      </c>
      <c r="D188" s="24" t="s">
        <v>937</v>
      </c>
      <c r="E188" s="23" t="str">
        <f t="shared" si="84"/>
        <v>C139</v>
      </c>
      <c r="F188" s="14">
        <v>45346</v>
      </c>
      <c r="G188" s="19">
        <v>1</v>
      </c>
      <c r="H188" s="15" t="s">
        <v>58</v>
      </c>
      <c r="I188" s="16" t="s">
        <v>604</v>
      </c>
      <c r="L188" s="162"/>
      <c r="M188" s="146" t="s">
        <v>32</v>
      </c>
      <c r="N188" s="6">
        <v>10</v>
      </c>
      <c r="O188" s="6">
        <v>6</v>
      </c>
      <c r="P188" s="13"/>
      <c r="Q188" s="16">
        <v>1275</v>
      </c>
      <c r="R188" s="16">
        <v>1240</v>
      </c>
      <c r="S188" s="16">
        <v>1335</v>
      </c>
      <c r="T188" s="16">
        <v>235</v>
      </c>
      <c r="U188" s="16">
        <v>1335</v>
      </c>
      <c r="V188" s="16">
        <v>235</v>
      </c>
      <c r="W188" s="5" t="s">
        <v>37</v>
      </c>
      <c r="X188" s="18"/>
      <c r="Y188" s="6" t="s">
        <v>38</v>
      </c>
      <c r="Z188" s="235" t="str">
        <f t="shared" si="112"/>
        <v>610AD</v>
      </c>
      <c r="AA188" s="236" t="str">
        <f t="shared" si="113"/>
        <v>REC139026-10 E7</v>
      </c>
      <c r="AB188" s="237" t="str">
        <f t="shared" si="114"/>
        <v xml:space="preserve">RE 1275X1240 6D7 10 1335X235 BC  </v>
      </c>
      <c r="AC188" s="236" t="str">
        <f t="shared" si="115"/>
        <v>FXC139026-10 E7</v>
      </c>
      <c r="AD188" s="237" t="str">
        <f t="shared" si="116"/>
        <v xml:space="preserve">FX 1275X1240 6D7 10 1335X235 BC  </v>
      </c>
      <c r="AE188" s="255" t="str">
        <f t="shared" si="117"/>
        <v>TUBLS015</v>
      </c>
      <c r="AF188" s="256" t="str">
        <f t="shared" si="118"/>
        <v>TB151290</v>
      </c>
      <c r="AG188" s="257">
        <f t="shared" si="119"/>
        <v>59.675400000000003</v>
      </c>
      <c r="AH188" s="258">
        <f t="shared" si="120"/>
        <v>738</v>
      </c>
      <c r="AI188" s="259">
        <f t="shared" si="121"/>
        <v>44040.445200000002</v>
      </c>
      <c r="AJ188" s="238" t="str">
        <f t="shared" si="122"/>
        <v>BCU6D</v>
      </c>
      <c r="AK188" s="239" t="str">
        <f t="shared" si="123"/>
        <v>AT6D1240</v>
      </c>
      <c r="AL188" s="240">
        <f t="shared" si="124"/>
        <v>95.445784774398717</v>
      </c>
      <c r="AM188" s="241">
        <f t="shared" si="125"/>
        <v>457.36363636363637</v>
      </c>
      <c r="AN188" s="242">
        <f>IF(M188="TR",VLOOKUP(Z188,[1]don!$B$2:$M$30,9,FALSE)*((Q188-20)*VLOOKUP(Z188,[1]don!$B$2:$M$30,6,FALSE))*(INT((R188-20-VLOOKUP(Z188,[1]don!$B$2:$M$30,5,FALSE))/N188)+2),VLOOKUP(Z188,[1]don!$B$2:$M$30,9,FALSE)*R188*(INT((Q188-20)/3)+1))</f>
        <v>43653.431199999999</v>
      </c>
      <c r="AO188" s="243" t="str">
        <f t="shared" si="126"/>
        <v>CL6B1335C235</v>
      </c>
      <c r="AP188" s="244">
        <f t="shared" si="127"/>
        <v>4188.2287500000002</v>
      </c>
      <c r="AQ188" s="245" t="str">
        <f t="shared" si="128"/>
        <v>CL6B1335C235</v>
      </c>
      <c r="AR188" s="244">
        <f t="shared" si="129"/>
        <v>4612.75875</v>
      </c>
      <c r="AS188" s="244" t="str">
        <f t="shared" si="130"/>
        <v>PL15</v>
      </c>
      <c r="AT188" s="246">
        <f t="shared" si="131"/>
        <v>8800.9874999999993</v>
      </c>
      <c r="AU188" s="247" t="str">
        <f t="shared" si="132"/>
        <v>6D</v>
      </c>
      <c r="AV188" s="248" t="s">
        <v>1346</v>
      </c>
      <c r="AW188" s="249" t="str">
        <f t="shared" si="133"/>
        <v>FJ6D1275</v>
      </c>
      <c r="AX188" s="247">
        <f t="shared" si="134"/>
        <v>915.44999999999993</v>
      </c>
      <c r="AY188" s="249">
        <f t="shared" si="135"/>
        <v>1830.8999999999999</v>
      </c>
      <c r="AZ188" s="249" t="str">
        <f t="shared" si="136"/>
        <v>-</v>
      </c>
      <c r="BA188" s="247" t="str">
        <f t="shared" si="137"/>
        <v>-</v>
      </c>
      <c r="BB188" s="247"/>
      <c r="BC188" s="250">
        <f t="shared" si="138"/>
        <v>1830.8999999999999</v>
      </c>
    </row>
    <row r="189" spans="1:55" ht="18" customHeight="1" x14ac:dyDescent="0.3">
      <c r="A189" s="1" t="str">
        <f t="shared" si="139"/>
        <v>\\B-tech3\soneras\RAD\RAD 2024\C140</v>
      </c>
      <c r="B189" s="19" t="s">
        <v>1004</v>
      </c>
      <c r="C189" s="158" t="s">
        <v>1011</v>
      </c>
      <c r="D189" s="24" t="s">
        <v>938</v>
      </c>
      <c r="E189" s="23" t="str">
        <f t="shared" si="84"/>
        <v>C140</v>
      </c>
      <c r="F189" s="14">
        <v>45346</v>
      </c>
      <c r="G189" s="19">
        <v>1</v>
      </c>
      <c r="H189" s="15" t="s">
        <v>35</v>
      </c>
      <c r="I189" s="16" t="s">
        <v>40</v>
      </c>
      <c r="L189" s="162"/>
      <c r="M189" s="146" t="s">
        <v>32</v>
      </c>
      <c r="N189" s="6">
        <v>10</v>
      </c>
      <c r="O189" s="6">
        <v>5</v>
      </c>
      <c r="P189" s="13"/>
      <c r="Q189" s="16">
        <v>1190</v>
      </c>
      <c r="R189" s="16">
        <v>690</v>
      </c>
      <c r="S189" s="16">
        <v>700</v>
      </c>
      <c r="T189" s="16">
        <v>170</v>
      </c>
      <c r="U189" s="16">
        <v>700</v>
      </c>
      <c r="V189" s="16">
        <v>170</v>
      </c>
      <c r="W189" s="5" t="s">
        <v>33</v>
      </c>
      <c r="X189" s="18"/>
      <c r="Y189" s="6" t="s">
        <v>38</v>
      </c>
      <c r="Z189" s="235" t="str">
        <f t="shared" si="112"/>
        <v>510AD</v>
      </c>
      <c r="AA189" s="236" t="str">
        <f t="shared" si="113"/>
        <v>FEC140025-10 E7</v>
      </c>
      <c r="AB189" s="237" t="str">
        <f t="shared" si="114"/>
        <v xml:space="preserve">FE 1190X0690 5D7 10 0700X170 PC  </v>
      </c>
      <c r="AC189" s="236" t="str">
        <f t="shared" si="115"/>
        <v>FXC140025-10 E7</v>
      </c>
      <c r="AD189" s="237" t="str">
        <f t="shared" si="116"/>
        <v xml:space="preserve">FX 1190X0690 5D7 10 0700X170 PC  </v>
      </c>
      <c r="AE189" s="255" t="str">
        <f t="shared" si="117"/>
        <v>TUBLS015</v>
      </c>
      <c r="AF189" s="256" t="str">
        <f t="shared" si="118"/>
        <v>TB151205</v>
      </c>
      <c r="AG189" s="257">
        <f t="shared" si="119"/>
        <v>55.743300000000005</v>
      </c>
      <c r="AH189" s="258">
        <f t="shared" si="120"/>
        <v>340</v>
      </c>
      <c r="AI189" s="259">
        <f t="shared" si="121"/>
        <v>18952.722000000002</v>
      </c>
      <c r="AJ189" s="238" t="str">
        <f t="shared" si="122"/>
        <v>BCU5D</v>
      </c>
      <c r="AK189" s="239" t="str">
        <f t="shared" si="123"/>
        <v>AT5D0690</v>
      </c>
      <c r="AL189" s="240">
        <f t="shared" si="124"/>
        <v>39.020916478362821</v>
      </c>
      <c r="AM189" s="241">
        <f t="shared" si="125"/>
        <v>426.45454545454544</v>
      </c>
      <c r="AN189" s="242">
        <f>IF(M189="TR",VLOOKUP(Z189,[1]don!$B$2:$M$30,9,FALSE)*((Q189-20)*VLOOKUP(Z189,[1]don!$B$2:$M$30,6,FALSE))*(INT((R189-20-VLOOKUP(Z189,[1]don!$B$2:$M$30,5,FALSE))/N189)+2),VLOOKUP(Z189,[1]don!$B$2:$M$30,9,FALSE)*R189*(INT((Q189-20)/3)+1))</f>
        <v>16640.647199999999</v>
      </c>
      <c r="AO189" s="243" t="str">
        <f t="shared" si="126"/>
        <v>CL5P0700C170</v>
      </c>
      <c r="AP189" s="244">
        <f t="shared" si="127"/>
        <v>1053.3600000000001</v>
      </c>
      <c r="AQ189" s="245" t="str">
        <f t="shared" si="128"/>
        <v>CL5P0700C170</v>
      </c>
      <c r="AR189" s="244">
        <f t="shared" si="129"/>
        <v>1053.3600000000001</v>
      </c>
      <c r="AS189" s="244" t="str">
        <f t="shared" si="130"/>
        <v>BNLC06</v>
      </c>
      <c r="AT189" s="246">
        <f t="shared" si="131"/>
        <v>2106.7200000000003</v>
      </c>
      <c r="AU189" s="247" t="str">
        <f t="shared" si="132"/>
        <v>5D</v>
      </c>
      <c r="AV189" s="248" t="s">
        <v>1346</v>
      </c>
      <c r="AW189" s="249" t="str">
        <f t="shared" si="133"/>
        <v>FJ5D1190</v>
      </c>
      <c r="AX189" s="247">
        <f t="shared" si="134"/>
        <v>736.61</v>
      </c>
      <c r="AY189" s="249">
        <f t="shared" si="135"/>
        <v>1473.22</v>
      </c>
      <c r="AZ189" s="249" t="str">
        <f t="shared" si="136"/>
        <v>-</v>
      </c>
      <c r="BA189" s="247" t="str">
        <f t="shared" si="137"/>
        <v>-</v>
      </c>
      <c r="BB189" s="247"/>
      <c r="BC189" s="250">
        <f t="shared" si="138"/>
        <v>1473.22</v>
      </c>
    </row>
    <row r="190" spans="1:55" ht="18" customHeight="1" x14ac:dyDescent="0.3">
      <c r="A190" s="1" t="str">
        <f t="shared" si="139"/>
        <v>\\B-tech3\soneras\RAD\RAD 2024\C141</v>
      </c>
      <c r="B190" s="19" t="s">
        <v>1005</v>
      </c>
      <c r="C190" s="158" t="s">
        <v>1012</v>
      </c>
      <c r="D190" s="24" t="s">
        <v>939</v>
      </c>
      <c r="E190" s="23" t="str">
        <f t="shared" si="84"/>
        <v>C141</v>
      </c>
      <c r="F190" s="14">
        <v>45346</v>
      </c>
      <c r="G190" s="19">
        <v>1</v>
      </c>
      <c r="H190" s="15" t="s">
        <v>35</v>
      </c>
      <c r="I190" s="16" t="s">
        <v>918</v>
      </c>
      <c r="L190" s="162"/>
      <c r="M190" s="146" t="s">
        <v>32</v>
      </c>
      <c r="N190" s="6">
        <v>10</v>
      </c>
      <c r="O190" s="6">
        <v>4</v>
      </c>
      <c r="P190" s="13"/>
      <c r="Q190" s="16">
        <v>595</v>
      </c>
      <c r="R190" s="16">
        <v>440</v>
      </c>
      <c r="S190" s="16">
        <v>450</v>
      </c>
      <c r="T190" s="16">
        <v>85</v>
      </c>
      <c r="U190" s="16">
        <v>450</v>
      </c>
      <c r="V190" s="16">
        <v>85</v>
      </c>
      <c r="W190" s="5" t="s">
        <v>33</v>
      </c>
      <c r="X190" s="18"/>
      <c r="Y190" s="6" t="s">
        <v>38</v>
      </c>
      <c r="Z190" s="235" t="str">
        <f t="shared" si="112"/>
        <v>410AD</v>
      </c>
      <c r="AA190" s="236" t="str">
        <f t="shared" si="113"/>
        <v>FEC141024-10 E7</v>
      </c>
      <c r="AB190" s="237" t="str">
        <f t="shared" si="114"/>
        <v xml:space="preserve">FE 0595X0440 4D7 10 0450X085 PC  </v>
      </c>
      <c r="AC190" s="236" t="str">
        <f t="shared" si="115"/>
        <v>FXC141024-10 E7</v>
      </c>
      <c r="AD190" s="237" t="str">
        <f t="shared" si="116"/>
        <v xml:space="preserve">FX 0595X0440 4D7 10 0450X085 PC  </v>
      </c>
      <c r="AE190" s="255" t="str">
        <f t="shared" si="117"/>
        <v>TUBLS015</v>
      </c>
      <c r="AF190" s="256" t="str">
        <f t="shared" si="118"/>
        <v>TB150610</v>
      </c>
      <c r="AG190" s="257">
        <f t="shared" si="119"/>
        <v>28.218600000000002</v>
      </c>
      <c r="AH190" s="258">
        <f t="shared" si="120"/>
        <v>172</v>
      </c>
      <c r="AI190" s="259">
        <f t="shared" si="121"/>
        <v>4853.5992000000006</v>
      </c>
      <c r="AJ190" s="238" t="str">
        <f t="shared" si="122"/>
        <v>BCU4D</v>
      </c>
      <c r="AK190" s="239" t="str">
        <f t="shared" si="123"/>
        <v>AT4D0440</v>
      </c>
      <c r="AL190" s="240">
        <f t="shared" si="124"/>
        <v>20.290553353526615</v>
      </c>
      <c r="AM190" s="241">
        <f t="shared" si="125"/>
        <v>210.09090909090909</v>
      </c>
      <c r="AN190" s="242">
        <f>IF(M190="TR",VLOOKUP(Z190,[1]don!$B$2:$M$30,9,FALSE)*((Q190-20)*VLOOKUP(Z190,[1]don!$B$2:$M$30,6,FALSE))*(INT((R190-20-VLOOKUP(Z190,[1]don!$B$2:$M$30,5,FALSE))/N190)+2),VLOOKUP(Z190,[1]don!$B$2:$M$30,9,FALSE)*R190*(INT((Q190-20)/3)+1))</f>
        <v>4262.8608000000004</v>
      </c>
      <c r="AO190" s="243" t="str">
        <f t="shared" si="126"/>
        <v>CL4P0450C085</v>
      </c>
      <c r="AP190" s="244">
        <f t="shared" si="127"/>
        <v>379.995</v>
      </c>
      <c r="AQ190" s="245" t="str">
        <f t="shared" si="128"/>
        <v>CL4P0450C085</v>
      </c>
      <c r="AR190" s="244">
        <f t="shared" si="129"/>
        <v>379.995</v>
      </c>
      <c r="AS190" s="244" t="str">
        <f t="shared" si="130"/>
        <v>BNLC06</v>
      </c>
      <c r="AT190" s="246">
        <f t="shared" si="131"/>
        <v>759.99</v>
      </c>
      <c r="AU190" s="247" t="str">
        <f t="shared" si="132"/>
        <v>4D</v>
      </c>
      <c r="AV190" s="248" t="s">
        <v>1346</v>
      </c>
      <c r="AW190" s="249" t="str">
        <f t="shared" si="133"/>
        <v>FJ4D0595</v>
      </c>
      <c r="AX190" s="247">
        <f t="shared" si="134"/>
        <v>315.35000000000002</v>
      </c>
      <c r="AY190" s="249">
        <f t="shared" si="135"/>
        <v>630.70000000000005</v>
      </c>
      <c r="AZ190" s="249" t="str">
        <f t="shared" si="136"/>
        <v>-</v>
      </c>
      <c r="BA190" s="247" t="str">
        <f t="shared" si="137"/>
        <v>-</v>
      </c>
      <c r="BB190" s="247"/>
      <c r="BC190" s="250">
        <f t="shared" si="138"/>
        <v>630.70000000000005</v>
      </c>
    </row>
    <row r="191" spans="1:55" ht="18" customHeight="1" x14ac:dyDescent="0.3">
      <c r="A191" s="1" t="str">
        <f>"\\B-tech3\soneras\RAD\RAD 2024\"&amp;B190</f>
        <v>\\B-tech3\soneras\RAD\RAD 2024\C141</v>
      </c>
      <c r="B191" s="19" t="s">
        <v>1013</v>
      </c>
      <c r="C191" s="158" t="s">
        <v>1028</v>
      </c>
      <c r="D191" s="24" t="s">
        <v>940</v>
      </c>
      <c r="E191" s="23" t="str">
        <f t="shared" si="84"/>
        <v>C142</v>
      </c>
      <c r="F191" s="14">
        <v>45346</v>
      </c>
      <c r="G191" s="19">
        <v>1</v>
      </c>
      <c r="H191" s="15" t="s">
        <v>35</v>
      </c>
      <c r="I191" s="16" t="s">
        <v>400</v>
      </c>
      <c r="L191" s="162"/>
      <c r="M191" s="146" t="s">
        <v>32</v>
      </c>
      <c r="N191" s="6">
        <v>10</v>
      </c>
      <c r="O191" s="6">
        <v>4</v>
      </c>
      <c r="Q191" s="16">
        <v>700</v>
      </c>
      <c r="R191" s="16">
        <v>700</v>
      </c>
      <c r="S191" s="16">
        <v>710</v>
      </c>
      <c r="T191" s="16">
        <v>85</v>
      </c>
      <c r="U191" s="16">
        <v>710</v>
      </c>
      <c r="V191" s="16">
        <v>85</v>
      </c>
      <c r="W191" s="5" t="s">
        <v>33</v>
      </c>
      <c r="X191" s="18"/>
      <c r="Y191" s="6" t="s">
        <v>38</v>
      </c>
      <c r="Z191" s="235" t="str">
        <f t="shared" si="112"/>
        <v>410AD</v>
      </c>
      <c r="AA191" s="236" t="str">
        <f t="shared" si="113"/>
        <v>FEC142024-10 E7</v>
      </c>
      <c r="AB191" s="237" t="str">
        <f t="shared" si="114"/>
        <v xml:space="preserve">FE 0700X0700 4D7 10 0710X085 PC  </v>
      </c>
      <c r="AC191" s="236" t="str">
        <f t="shared" si="115"/>
        <v>FXC142024-10 E7</v>
      </c>
      <c r="AD191" s="237" t="str">
        <f t="shared" si="116"/>
        <v xml:space="preserve">FX 0700X0700 4D7 10 0710X085 PC  </v>
      </c>
      <c r="AE191" s="255" t="str">
        <f t="shared" si="117"/>
        <v>TUBLS015</v>
      </c>
      <c r="AF191" s="256" t="str">
        <f t="shared" si="118"/>
        <v>TB150715</v>
      </c>
      <c r="AG191" s="257">
        <f t="shared" si="119"/>
        <v>33.075900000000004</v>
      </c>
      <c r="AH191" s="258">
        <f t="shared" si="120"/>
        <v>276</v>
      </c>
      <c r="AI191" s="259">
        <f t="shared" si="121"/>
        <v>9128.9484000000011</v>
      </c>
      <c r="AJ191" s="238" t="str">
        <f t="shared" si="122"/>
        <v>BCU4D</v>
      </c>
      <c r="AK191" s="239" t="str">
        <f t="shared" si="123"/>
        <v>AT4D0700</v>
      </c>
      <c r="AL191" s="240">
        <f t="shared" si="124"/>
        <v>32.29550860490663</v>
      </c>
      <c r="AM191" s="241">
        <f t="shared" si="125"/>
        <v>248.27272727272728</v>
      </c>
      <c r="AN191" s="242">
        <f>IF(M191="TR",VLOOKUP(Z191,[1]don!$B$2:$M$30,9,FALSE)*((Q191-20)*VLOOKUP(Z191,[1]don!$B$2:$M$30,6,FALSE))*(INT((R191-20-VLOOKUP(Z191,[1]don!$B$2:$M$30,5,FALSE))/N191)+2),VLOOKUP(Z191,[1]don!$B$2:$M$30,9,FALSE)*R191*(INT((Q191-20)/3)+1))</f>
        <v>8018.094000000001</v>
      </c>
      <c r="AO191" s="243" t="str">
        <f t="shared" si="126"/>
        <v>CL4P0710C085</v>
      </c>
      <c r="AP191" s="244">
        <f t="shared" si="127"/>
        <v>590.20500000000004</v>
      </c>
      <c r="AQ191" s="245" t="str">
        <f t="shared" si="128"/>
        <v>CL4P0710C085</v>
      </c>
      <c r="AR191" s="244">
        <f t="shared" si="129"/>
        <v>590.20500000000004</v>
      </c>
      <c r="AS191" s="244" t="str">
        <f t="shared" si="130"/>
        <v>BNLC06</v>
      </c>
      <c r="AT191" s="246">
        <f t="shared" si="131"/>
        <v>1180.4100000000001</v>
      </c>
      <c r="AU191" s="247" t="str">
        <f t="shared" si="132"/>
        <v>4D</v>
      </c>
      <c r="AV191" s="248" t="s">
        <v>1346</v>
      </c>
      <c r="AW191" s="249" t="str">
        <f t="shared" si="133"/>
        <v>FJ4D0700</v>
      </c>
      <c r="AX191" s="247">
        <f t="shared" si="134"/>
        <v>371</v>
      </c>
      <c r="AY191" s="249">
        <f t="shared" si="135"/>
        <v>742</v>
      </c>
      <c r="AZ191" s="249" t="str">
        <f t="shared" si="136"/>
        <v>-</v>
      </c>
      <c r="BA191" s="247" t="str">
        <f t="shared" si="137"/>
        <v>-</v>
      </c>
      <c r="BB191" s="247"/>
      <c r="BC191" s="250">
        <f t="shared" si="138"/>
        <v>742</v>
      </c>
    </row>
    <row r="192" spans="1:55" ht="18" customHeight="1" x14ac:dyDescent="0.3">
      <c r="A192" s="1" t="str">
        <f t="shared" si="139"/>
        <v>\\B-tech3\soneras\RAD\RAD 2024\C143</v>
      </c>
      <c r="B192" s="19" t="s">
        <v>1029</v>
      </c>
      <c r="C192" s="158" t="s">
        <v>1120</v>
      </c>
      <c r="D192" s="24" t="s">
        <v>941</v>
      </c>
      <c r="E192" s="23" t="str">
        <f t="shared" si="84"/>
        <v>C143</v>
      </c>
      <c r="F192" s="14">
        <v>45347</v>
      </c>
      <c r="G192" s="19">
        <v>4</v>
      </c>
      <c r="H192" s="15" t="s">
        <v>35</v>
      </c>
      <c r="I192" s="16" t="s">
        <v>483</v>
      </c>
      <c r="L192" s="162"/>
      <c r="M192" s="146" t="s">
        <v>32</v>
      </c>
      <c r="N192" s="6">
        <v>10</v>
      </c>
      <c r="O192" s="6">
        <v>5</v>
      </c>
      <c r="P192" s="13"/>
      <c r="Q192" s="16">
        <v>820</v>
      </c>
      <c r="R192" s="16">
        <v>790</v>
      </c>
      <c r="S192" s="16">
        <v>800</v>
      </c>
      <c r="T192" s="16">
        <v>110</v>
      </c>
      <c r="U192" s="16">
        <v>800</v>
      </c>
      <c r="V192" s="16">
        <v>110</v>
      </c>
      <c r="W192" s="5" t="s">
        <v>33</v>
      </c>
      <c r="X192" s="18"/>
      <c r="Y192" s="6" t="s">
        <v>38</v>
      </c>
      <c r="Z192" s="235" t="str">
        <f t="shared" si="112"/>
        <v>510AD</v>
      </c>
      <c r="AA192" s="236" t="str">
        <f t="shared" si="113"/>
        <v>FEC143025-10 E7</v>
      </c>
      <c r="AB192" s="237" t="str">
        <f t="shared" si="114"/>
        <v xml:space="preserve">FE 0820X0790 5D7 10 0800X110 PC  </v>
      </c>
      <c r="AC192" s="236" t="str">
        <f t="shared" si="115"/>
        <v>FXC143025-10 E7</v>
      </c>
      <c r="AD192" s="237" t="str">
        <f t="shared" si="116"/>
        <v xml:space="preserve">FX 0820X0790 5D7 10 0800X110 PC  </v>
      </c>
      <c r="AE192" s="255" t="str">
        <f t="shared" si="117"/>
        <v>TUBLS015</v>
      </c>
      <c r="AF192" s="256" t="str">
        <f t="shared" si="118"/>
        <v>TB150835</v>
      </c>
      <c r="AG192" s="257">
        <f t="shared" si="119"/>
        <v>38.627099999999999</v>
      </c>
      <c r="AH192" s="258">
        <f t="shared" si="120"/>
        <v>390</v>
      </c>
      <c r="AI192" s="259">
        <f t="shared" si="121"/>
        <v>15064.569</v>
      </c>
      <c r="AJ192" s="238" t="str">
        <f t="shared" si="122"/>
        <v>BCU5D</v>
      </c>
      <c r="AK192" s="239" t="str">
        <f t="shared" si="123"/>
        <v>AT5D0790</v>
      </c>
      <c r="AL192" s="240">
        <f t="shared" si="124"/>
        <v>44.569226533790093</v>
      </c>
      <c r="AM192" s="241">
        <f t="shared" si="125"/>
        <v>291.90909090909093</v>
      </c>
      <c r="AN192" s="242">
        <f>IF(M192="TR",VLOOKUP(Z192,[1]don!$B$2:$M$30,9,FALSE)*((Q192-20)*VLOOKUP(Z192,[1]don!$B$2:$M$30,6,FALSE))*(INT((R192-20-VLOOKUP(Z192,[1]don!$B$2:$M$30,5,FALSE))/N192)+2),VLOOKUP(Z192,[1]don!$B$2:$M$30,9,FALSE)*R192*(INT((Q192-20)/3)+1))</f>
        <v>13010.162399999999</v>
      </c>
      <c r="AO192" s="243" t="str">
        <f t="shared" si="126"/>
        <v>CL5P0800C110</v>
      </c>
      <c r="AP192" s="244">
        <f t="shared" si="127"/>
        <v>820.82</v>
      </c>
      <c r="AQ192" s="245" t="str">
        <f t="shared" si="128"/>
        <v>CL5P0800C110</v>
      </c>
      <c r="AR192" s="244">
        <f t="shared" si="129"/>
        <v>820.82</v>
      </c>
      <c r="AS192" s="244" t="str">
        <f t="shared" si="130"/>
        <v>BNLC06</v>
      </c>
      <c r="AT192" s="246">
        <f t="shared" si="131"/>
        <v>1641.64</v>
      </c>
      <c r="AU192" s="247" t="str">
        <f t="shared" si="132"/>
        <v>5D</v>
      </c>
      <c r="AV192" s="248" t="s">
        <v>1346</v>
      </c>
      <c r="AW192" s="249" t="str">
        <f t="shared" si="133"/>
        <v>FJ5D0820</v>
      </c>
      <c r="AX192" s="247">
        <f t="shared" si="134"/>
        <v>507.58</v>
      </c>
      <c r="AY192" s="249">
        <f t="shared" si="135"/>
        <v>1015.16</v>
      </c>
      <c r="AZ192" s="249" t="str">
        <f t="shared" si="136"/>
        <v>-</v>
      </c>
      <c r="BA192" s="247" t="str">
        <f t="shared" si="137"/>
        <v>-</v>
      </c>
      <c r="BB192" s="247"/>
      <c r="BC192" s="250">
        <f t="shared" si="138"/>
        <v>1015.16</v>
      </c>
    </row>
    <row r="193" spans="1:55" ht="18" customHeight="1" x14ac:dyDescent="0.3">
      <c r="A193" s="1" t="str">
        <f t="shared" si="139"/>
        <v>\\B-tech3\soneras\RAD\RAD 2024\C144</v>
      </c>
      <c r="B193" s="19" t="s">
        <v>1030</v>
      </c>
      <c r="C193" s="158" t="s">
        <v>1121</v>
      </c>
      <c r="D193" s="24" t="s">
        <v>942</v>
      </c>
      <c r="E193" s="23" t="str">
        <f t="shared" si="84"/>
        <v>C144</v>
      </c>
      <c r="F193" s="14">
        <v>45347</v>
      </c>
      <c r="G193" s="19">
        <v>1</v>
      </c>
      <c r="H193" s="15" t="s">
        <v>35</v>
      </c>
      <c r="I193" s="16" t="s">
        <v>40</v>
      </c>
      <c r="L193" s="162"/>
      <c r="M193" s="146" t="s">
        <v>32</v>
      </c>
      <c r="N193" s="6">
        <v>10</v>
      </c>
      <c r="O193" s="6">
        <v>5</v>
      </c>
      <c r="P193" s="13"/>
      <c r="Q193" s="16">
        <v>770</v>
      </c>
      <c r="R193" s="16">
        <v>580</v>
      </c>
      <c r="S193" s="16">
        <v>590</v>
      </c>
      <c r="T193" s="16">
        <v>110</v>
      </c>
      <c r="U193" s="16">
        <v>590</v>
      </c>
      <c r="V193" s="16">
        <v>110</v>
      </c>
      <c r="W193" s="5" t="s">
        <v>33</v>
      </c>
      <c r="X193" s="18"/>
      <c r="Y193" s="6" t="s">
        <v>38</v>
      </c>
      <c r="Z193" s="235" t="str">
        <f t="shared" si="112"/>
        <v>510AD</v>
      </c>
      <c r="AA193" s="236" t="str">
        <f t="shared" si="113"/>
        <v>FEC144025-10 E7</v>
      </c>
      <c r="AB193" s="237" t="str">
        <f t="shared" si="114"/>
        <v xml:space="preserve">FE 0770X0580 5D7 10 0590X110 PC  </v>
      </c>
      <c r="AC193" s="236" t="str">
        <f t="shared" si="115"/>
        <v>FXC144025-10 E7</v>
      </c>
      <c r="AD193" s="237" t="str">
        <f t="shared" si="116"/>
        <v xml:space="preserve">FX 0770X0580 5D7 10 0590X110 PC  </v>
      </c>
      <c r="AE193" s="255" t="str">
        <f t="shared" si="117"/>
        <v>TUBLS015</v>
      </c>
      <c r="AF193" s="256" t="str">
        <f t="shared" si="118"/>
        <v>TB150785</v>
      </c>
      <c r="AG193" s="257">
        <f t="shared" si="119"/>
        <v>36.314100000000003</v>
      </c>
      <c r="AH193" s="258">
        <f t="shared" si="120"/>
        <v>285</v>
      </c>
      <c r="AI193" s="259">
        <f t="shared" si="121"/>
        <v>10349.5185</v>
      </c>
      <c r="AJ193" s="238" t="str">
        <f t="shared" si="122"/>
        <v>BCU5D</v>
      </c>
      <c r="AK193" s="239" t="str">
        <f t="shared" si="123"/>
        <v>AT5D0580</v>
      </c>
      <c r="AL193" s="240">
        <f t="shared" si="124"/>
        <v>32.804091132514117</v>
      </c>
      <c r="AM193" s="241">
        <f t="shared" si="125"/>
        <v>273.72727272727275</v>
      </c>
      <c r="AN193" s="242">
        <f>IF(M193="TR",VLOOKUP(Z193,[1]don!$B$2:$M$30,9,FALSE)*((Q193-20)*VLOOKUP(Z193,[1]don!$B$2:$M$30,6,FALSE))*(INT((R193-20-VLOOKUP(Z193,[1]don!$B$2:$M$30,5,FALSE))/N193)+2),VLOOKUP(Z193,[1]don!$B$2:$M$30,9,FALSE)*R193*(INT((Q193-20)/3)+1))</f>
        <v>8979.3744000000006</v>
      </c>
      <c r="AO193" s="243" t="str">
        <f t="shared" si="126"/>
        <v>CL5P0590C110</v>
      </c>
      <c r="AP193" s="244">
        <f t="shared" si="127"/>
        <v>610.61</v>
      </c>
      <c r="AQ193" s="245" t="str">
        <f t="shared" si="128"/>
        <v>CL5P0590C110</v>
      </c>
      <c r="AR193" s="244">
        <f t="shared" si="129"/>
        <v>610.61</v>
      </c>
      <c r="AS193" s="244" t="str">
        <f t="shared" si="130"/>
        <v>BNLC06</v>
      </c>
      <c r="AT193" s="246">
        <f t="shared" si="131"/>
        <v>1221.22</v>
      </c>
      <c r="AU193" s="247" t="str">
        <f t="shared" si="132"/>
        <v>5D</v>
      </c>
      <c r="AV193" s="248" t="s">
        <v>1346</v>
      </c>
      <c r="AW193" s="249" t="str">
        <f t="shared" si="133"/>
        <v>FJ5D0770</v>
      </c>
      <c r="AX193" s="247">
        <f t="shared" si="134"/>
        <v>476.63</v>
      </c>
      <c r="AY193" s="249">
        <f t="shared" si="135"/>
        <v>953.26</v>
      </c>
      <c r="AZ193" s="249" t="str">
        <f t="shared" si="136"/>
        <v>-</v>
      </c>
      <c r="BA193" s="247" t="str">
        <f t="shared" si="137"/>
        <v>-</v>
      </c>
      <c r="BB193" s="247"/>
      <c r="BC193" s="250">
        <f t="shared" si="138"/>
        <v>953.26</v>
      </c>
    </row>
    <row r="194" spans="1:55" ht="18" customHeight="1" x14ac:dyDescent="0.3">
      <c r="A194" s="1" t="str">
        <f t="shared" si="139"/>
        <v>\\B-tech3\soneras\RAD\RAD 2024\C145</v>
      </c>
      <c r="B194" s="19" t="s">
        <v>1033</v>
      </c>
      <c r="C194" s="158" t="s">
        <v>1122</v>
      </c>
      <c r="D194" s="24" t="s">
        <v>972</v>
      </c>
      <c r="E194" s="23" t="str">
        <f t="shared" si="84"/>
        <v>C145</v>
      </c>
      <c r="F194" s="14">
        <v>45348</v>
      </c>
      <c r="G194" s="19">
        <v>1</v>
      </c>
      <c r="H194" s="15" t="s">
        <v>28</v>
      </c>
      <c r="I194" s="16" t="s">
        <v>1034</v>
      </c>
      <c r="J194" s="5" t="s">
        <v>1032</v>
      </c>
      <c r="K194" s="16" t="s">
        <v>1031</v>
      </c>
      <c r="L194" s="162"/>
      <c r="M194" s="146" t="s">
        <v>41</v>
      </c>
      <c r="N194" s="6">
        <v>10</v>
      </c>
      <c r="O194" s="6">
        <v>2</v>
      </c>
      <c r="Q194" s="16">
        <v>520</v>
      </c>
      <c r="R194" s="16">
        <v>445</v>
      </c>
      <c r="S194" s="16">
        <v>450</v>
      </c>
      <c r="T194" s="16">
        <v>55</v>
      </c>
      <c r="U194" s="16">
        <v>450</v>
      </c>
      <c r="V194" s="16">
        <v>55</v>
      </c>
      <c r="W194" s="5" t="s">
        <v>33</v>
      </c>
      <c r="X194" s="18"/>
      <c r="Y194" s="6" t="s">
        <v>38</v>
      </c>
      <c r="Z194" s="235" t="str">
        <f t="shared" si="112"/>
        <v>210AZ</v>
      </c>
      <c r="AA194" s="236" t="str">
        <f t="shared" si="113"/>
        <v>RAC145012-10 E7</v>
      </c>
      <c r="AB194" s="237" t="str">
        <f t="shared" si="114"/>
        <v>RA 0520X0445 2Z7 10 0450X055 PC NISSANE TIDA</v>
      </c>
      <c r="AC194" s="236" t="str">
        <f t="shared" si="115"/>
        <v>FXC145012-10 E7</v>
      </c>
      <c r="AD194" s="237" t="str">
        <f t="shared" si="116"/>
        <v>FX 0520X0445 2Z7 10 0450X055 PC NISSANE TIDA</v>
      </c>
      <c r="AE194" s="255" t="str">
        <f t="shared" si="117"/>
        <v>TUBLS015</v>
      </c>
      <c r="AF194" s="256" t="str">
        <f t="shared" si="118"/>
        <v>TB150535</v>
      </c>
      <c r="AG194" s="257">
        <f t="shared" si="119"/>
        <v>24.749100000000002</v>
      </c>
      <c r="AH194" s="258">
        <f t="shared" si="120"/>
        <v>82</v>
      </c>
      <c r="AI194" s="259">
        <f t="shared" si="121"/>
        <v>2029.4262000000001</v>
      </c>
      <c r="AJ194" s="238" t="str">
        <f t="shared" si="122"/>
        <v>BCU2Z</v>
      </c>
      <c r="AK194" s="239" t="str">
        <f t="shared" si="123"/>
        <v>AT2Z0500</v>
      </c>
      <c r="AL194" s="240">
        <f t="shared" si="124"/>
        <v>34.671309523809526</v>
      </c>
      <c r="AM194" s="241">
        <f t="shared" si="125"/>
        <v>42</v>
      </c>
      <c r="AN194" s="242">
        <f>IF(M194="TR",VLOOKUP(Z194,[1]don!$B$2:$M$30,9,FALSE)*((Q194-20)*VLOOKUP(Z194,[1]don!$B$2:$M$30,6,FALSE))*(INT((R194-20-VLOOKUP(Z194,[1]don!$B$2:$M$30,5,FALSE))/N194)+2),VLOOKUP(Z194,[1]don!$B$2:$M$30,9,FALSE)*R194*(INT((Q194-20)/3)+1))</f>
        <v>1456.1950000000002</v>
      </c>
      <c r="AO194" s="243" t="str">
        <f t="shared" si="126"/>
        <v>CL2P0450C055</v>
      </c>
      <c r="AP194" s="244">
        <f t="shared" si="127"/>
        <v>271.42500000000001</v>
      </c>
      <c r="AQ194" s="245" t="str">
        <f t="shared" si="128"/>
        <v>CL2P0450C055</v>
      </c>
      <c r="AR194" s="244">
        <f t="shared" si="129"/>
        <v>271.42500000000001</v>
      </c>
      <c r="AS194" s="244" t="str">
        <f t="shared" si="130"/>
        <v>BNLC06</v>
      </c>
      <c r="AT194" s="246">
        <f t="shared" si="131"/>
        <v>542.85</v>
      </c>
      <c r="AU194" s="247" t="str">
        <f t="shared" si="132"/>
        <v>2Z</v>
      </c>
      <c r="AV194" s="248" t="s">
        <v>1346</v>
      </c>
      <c r="AW194" s="249" t="str">
        <f t="shared" si="133"/>
        <v>FJ2Z0520</v>
      </c>
      <c r="AX194" s="247">
        <f t="shared" si="134"/>
        <v>143.52000000000001</v>
      </c>
      <c r="AY194" s="249">
        <f t="shared" si="135"/>
        <v>287.04000000000002</v>
      </c>
      <c r="AZ194" s="249" t="str">
        <f t="shared" si="136"/>
        <v>PJ2Z0520</v>
      </c>
      <c r="BA194" s="247">
        <f t="shared" si="137"/>
        <v>143.52000000000001</v>
      </c>
      <c r="BB194" s="247"/>
      <c r="BC194" s="250">
        <f t="shared" si="138"/>
        <v>287.04000000000002</v>
      </c>
    </row>
    <row r="195" spans="1:55" ht="18" customHeight="1" x14ac:dyDescent="0.3">
      <c r="A195" s="1" t="str">
        <f t="shared" si="139"/>
        <v>\\B-tech3\soneras\RAD\RAD 2024\C146</v>
      </c>
      <c r="B195" s="19" t="s">
        <v>1035</v>
      </c>
      <c r="C195" s="158" t="s">
        <v>1123</v>
      </c>
      <c r="D195" s="24" t="s">
        <v>973</v>
      </c>
      <c r="E195" s="23" t="str">
        <f t="shared" si="84"/>
        <v>C146</v>
      </c>
      <c r="F195" s="14">
        <v>45348</v>
      </c>
      <c r="G195" s="19">
        <v>2</v>
      </c>
      <c r="H195" s="15" t="s">
        <v>35</v>
      </c>
      <c r="I195" s="16" t="s">
        <v>1109</v>
      </c>
      <c r="L195" s="162"/>
      <c r="M195" s="146" t="s">
        <v>41</v>
      </c>
      <c r="N195" s="6">
        <v>12</v>
      </c>
      <c r="O195" s="6">
        <v>4</v>
      </c>
      <c r="Q195" s="16">
        <v>530</v>
      </c>
      <c r="R195" s="16">
        <v>420</v>
      </c>
      <c r="S195" s="16">
        <v>420</v>
      </c>
      <c r="T195" s="16">
        <v>90</v>
      </c>
      <c r="U195" s="16">
        <v>420</v>
      </c>
      <c r="V195" s="16">
        <v>90</v>
      </c>
      <c r="W195" s="5" t="s">
        <v>33</v>
      </c>
      <c r="X195" s="18"/>
      <c r="Y195" s="6" t="s">
        <v>38</v>
      </c>
      <c r="Z195" s="235" t="str">
        <f t="shared" si="112"/>
        <v>412AZ</v>
      </c>
      <c r="AA195" s="236" t="str">
        <f t="shared" si="113"/>
        <v>FEC146014-12 E7</v>
      </c>
      <c r="AB195" s="237" t="str">
        <f t="shared" si="114"/>
        <v xml:space="preserve">FE 0530X0420 4Z7 12 0420X090 PC  </v>
      </c>
      <c r="AC195" s="236" t="str">
        <f t="shared" si="115"/>
        <v>FXC146014-12 E7</v>
      </c>
      <c r="AD195" s="237" t="str">
        <f t="shared" si="116"/>
        <v xml:space="preserve">FX 0530X0420 4Z7 12 0420X090 PC  </v>
      </c>
      <c r="AE195" s="255" t="str">
        <f t="shared" si="117"/>
        <v>TUBLS015</v>
      </c>
      <c r="AF195" s="256" t="str">
        <f t="shared" si="118"/>
        <v>TB150545</v>
      </c>
      <c r="AG195" s="257">
        <f t="shared" si="119"/>
        <v>25.2117</v>
      </c>
      <c r="AH195" s="258">
        <f t="shared" si="120"/>
        <v>128</v>
      </c>
      <c r="AI195" s="259">
        <f t="shared" si="121"/>
        <v>3227.0976000000001</v>
      </c>
      <c r="AJ195" s="238" t="str">
        <f t="shared" si="122"/>
        <v>BCU4Z</v>
      </c>
      <c r="AK195" s="239" t="str">
        <f t="shared" si="123"/>
        <v>AT4Z0510</v>
      </c>
      <c r="AL195" s="240">
        <f t="shared" si="124"/>
        <v>74.042325454545463</v>
      </c>
      <c r="AM195" s="241">
        <f t="shared" si="125"/>
        <v>33</v>
      </c>
      <c r="AN195" s="242">
        <f>IF(M195="TR",VLOOKUP(Z195,[1]don!$B$2:$M$30,9,FALSE)*((Q195-20)*VLOOKUP(Z195,[1]don!$B$2:$M$30,6,FALSE))*(INT((R195-20-VLOOKUP(Z195,[1]don!$B$2:$M$30,5,FALSE))/N195)+2),VLOOKUP(Z195,[1]don!$B$2:$M$30,9,FALSE)*R195*(INT((Q195-20)/3)+1))</f>
        <v>2443.3967400000001</v>
      </c>
      <c r="AO195" s="243" t="str">
        <f t="shared" si="126"/>
        <v>CL4P0420C090</v>
      </c>
      <c r="AP195" s="244">
        <f t="shared" si="127"/>
        <v>372.68</v>
      </c>
      <c r="AQ195" s="245" t="str">
        <f t="shared" si="128"/>
        <v>CL4P0420C090</v>
      </c>
      <c r="AR195" s="244">
        <f t="shared" si="129"/>
        <v>372.68</v>
      </c>
      <c r="AS195" s="244" t="str">
        <f t="shared" si="130"/>
        <v>BNLC06</v>
      </c>
      <c r="AT195" s="246">
        <f t="shared" si="131"/>
        <v>745.36</v>
      </c>
      <c r="AU195" s="247" t="str">
        <f t="shared" si="132"/>
        <v>4Z</v>
      </c>
      <c r="AV195" s="248" t="s">
        <v>1346</v>
      </c>
      <c r="AW195" s="249" t="str">
        <f t="shared" si="133"/>
        <v>FJ4Z0530</v>
      </c>
      <c r="AX195" s="247">
        <f t="shared" si="134"/>
        <v>242.74</v>
      </c>
      <c r="AY195" s="249">
        <f t="shared" si="135"/>
        <v>485.48</v>
      </c>
      <c r="AZ195" s="249" t="str">
        <f t="shared" si="136"/>
        <v>PJ4Z0530</v>
      </c>
      <c r="BA195" s="247">
        <f t="shared" si="137"/>
        <v>242.74</v>
      </c>
      <c r="BB195" s="247"/>
      <c r="BC195" s="250">
        <f t="shared" si="138"/>
        <v>485.48</v>
      </c>
    </row>
    <row r="196" spans="1:55" ht="18" customHeight="1" x14ac:dyDescent="0.3">
      <c r="A196" s="1" t="str">
        <f t="shared" si="139"/>
        <v>\\B-tech3\soneras\RAD\RAD 2024\C147</v>
      </c>
      <c r="B196" s="19" t="s">
        <v>1036</v>
      </c>
      <c r="C196" s="158" t="s">
        <v>1124</v>
      </c>
      <c r="D196" s="24" t="s">
        <v>974</v>
      </c>
      <c r="E196" s="23" t="str">
        <f t="shared" si="84"/>
        <v>C147</v>
      </c>
      <c r="F196" s="14">
        <v>45349</v>
      </c>
      <c r="G196" s="19">
        <v>1</v>
      </c>
      <c r="H196" s="15" t="s">
        <v>35</v>
      </c>
      <c r="I196" s="16" t="s">
        <v>36</v>
      </c>
      <c r="L196" s="162"/>
      <c r="M196" s="146" t="s">
        <v>32</v>
      </c>
      <c r="N196" s="6">
        <v>10</v>
      </c>
      <c r="O196" s="6">
        <v>5</v>
      </c>
      <c r="Q196" s="16">
        <v>885</v>
      </c>
      <c r="R196" s="16">
        <v>820</v>
      </c>
      <c r="S196" s="16">
        <v>900</v>
      </c>
      <c r="T196" s="16">
        <v>160</v>
      </c>
      <c r="U196" s="16">
        <v>900</v>
      </c>
      <c r="V196" s="16">
        <v>160</v>
      </c>
      <c r="W196" s="5" t="s">
        <v>37</v>
      </c>
      <c r="X196" s="18"/>
      <c r="Y196" s="6" t="s">
        <v>38</v>
      </c>
      <c r="Z196" s="235" t="str">
        <f t="shared" si="112"/>
        <v>510AD</v>
      </c>
      <c r="AA196" s="236" t="str">
        <f t="shared" si="113"/>
        <v>FEC147025-10 E7</v>
      </c>
      <c r="AB196" s="237" t="str">
        <f t="shared" si="114"/>
        <v xml:space="preserve">FE 0885X0820 5D7 10 0900X160 BC  </v>
      </c>
      <c r="AC196" s="236" t="str">
        <f t="shared" si="115"/>
        <v>FXC147025-10 E7</v>
      </c>
      <c r="AD196" s="237" t="str">
        <f t="shared" si="116"/>
        <v xml:space="preserve">FX 0885X0820 5D7 10 0900X160 BC  </v>
      </c>
      <c r="AE196" s="255" t="str">
        <f t="shared" si="117"/>
        <v>TUBLS015</v>
      </c>
      <c r="AF196" s="256" t="str">
        <f t="shared" si="118"/>
        <v>TB150900</v>
      </c>
      <c r="AG196" s="257">
        <f t="shared" si="119"/>
        <v>41.634</v>
      </c>
      <c r="AH196" s="258">
        <f t="shared" si="120"/>
        <v>405</v>
      </c>
      <c r="AI196" s="259">
        <f t="shared" si="121"/>
        <v>16861.77</v>
      </c>
      <c r="AJ196" s="238" t="str">
        <f t="shared" si="122"/>
        <v>BCU5D</v>
      </c>
      <c r="AK196" s="239" t="str">
        <f t="shared" si="123"/>
        <v>AT5D0820</v>
      </c>
      <c r="AL196" s="240">
        <f t="shared" si="124"/>
        <v>46.322728435609328</v>
      </c>
      <c r="AM196" s="241">
        <f t="shared" si="125"/>
        <v>315.54545454545456</v>
      </c>
      <c r="AN196" s="242">
        <f>IF(M196="TR",VLOOKUP(Z196,[1]don!$B$2:$M$30,9,FALSE)*((Q196-20)*VLOOKUP(Z196,[1]don!$B$2:$M$30,6,FALSE))*(INT((R196-20-VLOOKUP(Z196,[1]don!$B$2:$M$30,5,FALSE))/N196)+2),VLOOKUP(Z196,[1]don!$B$2:$M$30,9,FALSE)*R196*(INT((Q196-20)/3)+1))</f>
        <v>14616.926399999998</v>
      </c>
      <c r="AO196" s="243" t="str">
        <f t="shared" si="126"/>
        <v>CL5B0900C160</v>
      </c>
      <c r="AP196" s="244">
        <f t="shared" si="127"/>
        <v>1922.4</v>
      </c>
      <c r="AQ196" s="245" t="str">
        <f t="shared" si="128"/>
        <v>CL5B0900C160</v>
      </c>
      <c r="AR196" s="244">
        <f t="shared" si="129"/>
        <v>2210.7600000000002</v>
      </c>
      <c r="AS196" s="244" t="str">
        <f t="shared" si="130"/>
        <v>PL15</v>
      </c>
      <c r="AT196" s="246">
        <f t="shared" si="131"/>
        <v>4133.16</v>
      </c>
      <c r="AU196" s="247" t="str">
        <f t="shared" si="132"/>
        <v>5D</v>
      </c>
      <c r="AV196" s="248" t="s">
        <v>1346</v>
      </c>
      <c r="AW196" s="249" t="str">
        <f t="shared" si="133"/>
        <v>FJ5D0885</v>
      </c>
      <c r="AX196" s="247">
        <f t="shared" si="134"/>
        <v>547.81499999999994</v>
      </c>
      <c r="AY196" s="249">
        <f t="shared" si="135"/>
        <v>1095.6299999999999</v>
      </c>
      <c r="AZ196" s="249" t="str">
        <f t="shared" si="136"/>
        <v>-</v>
      </c>
      <c r="BA196" s="247" t="str">
        <f t="shared" si="137"/>
        <v>-</v>
      </c>
      <c r="BB196" s="247"/>
      <c r="BC196" s="250">
        <f t="shared" si="138"/>
        <v>1095.6299999999999</v>
      </c>
    </row>
    <row r="197" spans="1:55" ht="18" customHeight="1" x14ac:dyDescent="0.3">
      <c r="A197" s="1" t="str">
        <f t="shared" si="139"/>
        <v>\\B-tech3\soneras\RAD\RAD 2024\C148</v>
      </c>
      <c r="B197" s="19" t="s">
        <v>1113</v>
      </c>
      <c r="C197" s="158" t="s">
        <v>1125</v>
      </c>
      <c r="D197" s="24" t="s">
        <v>975</v>
      </c>
      <c r="E197" s="23" t="str">
        <f t="shared" si="84"/>
        <v>C148</v>
      </c>
      <c r="F197" s="14">
        <v>45349</v>
      </c>
      <c r="G197" s="19">
        <v>1</v>
      </c>
      <c r="H197" s="15" t="s">
        <v>28</v>
      </c>
      <c r="I197" s="16" t="s">
        <v>1114</v>
      </c>
      <c r="K197" s="16" t="s">
        <v>1110</v>
      </c>
      <c r="L197" s="162"/>
      <c r="M197" s="146" t="s">
        <v>41</v>
      </c>
      <c r="N197" s="6">
        <v>10</v>
      </c>
      <c r="O197" s="6">
        <v>2</v>
      </c>
      <c r="Q197" s="16">
        <v>580</v>
      </c>
      <c r="R197" s="16">
        <v>380</v>
      </c>
      <c r="S197" s="16">
        <v>380</v>
      </c>
      <c r="T197" s="16">
        <v>40</v>
      </c>
      <c r="U197" s="16">
        <v>380</v>
      </c>
      <c r="V197" s="16">
        <v>40</v>
      </c>
      <c r="W197" s="5" t="s">
        <v>33</v>
      </c>
      <c r="X197" s="18"/>
      <c r="Y197" s="6" t="s">
        <v>38</v>
      </c>
      <c r="Z197" s="235" t="str">
        <f t="shared" si="112"/>
        <v>210AZ</v>
      </c>
      <c r="AA197" s="236" t="str">
        <f t="shared" si="113"/>
        <v>RAC148012-10 E7</v>
      </c>
      <c r="AB197" s="237" t="str">
        <f t="shared" si="114"/>
        <v>RA 0580X0380 2Z7 10 0380X040 PC  R19 1,4 ESS</v>
      </c>
      <c r="AC197" s="236" t="str">
        <f t="shared" si="115"/>
        <v>FXC148012-10 E7</v>
      </c>
      <c r="AD197" s="237" t="str">
        <f t="shared" si="116"/>
        <v>FX 0580X0380 2Z7 10 0380X040 PC  R19 1,4 ESS</v>
      </c>
      <c r="AE197" s="255" t="str">
        <f t="shared" si="117"/>
        <v>TUBLS015</v>
      </c>
      <c r="AF197" s="256" t="str">
        <f t="shared" si="118"/>
        <v>TB150595</v>
      </c>
      <c r="AG197" s="257">
        <f t="shared" si="119"/>
        <v>27.524700000000003</v>
      </c>
      <c r="AH197" s="258">
        <f t="shared" si="120"/>
        <v>70</v>
      </c>
      <c r="AI197" s="259">
        <f t="shared" si="121"/>
        <v>1926.7290000000003</v>
      </c>
      <c r="AJ197" s="238" t="str">
        <f t="shared" si="122"/>
        <v>BCU2Z</v>
      </c>
      <c r="AK197" s="239" t="str">
        <f t="shared" si="123"/>
        <v>AT2Z0560</v>
      </c>
      <c r="AL197" s="240">
        <f t="shared" si="124"/>
        <v>38.982377777777771</v>
      </c>
      <c r="AM197" s="241">
        <f t="shared" si="125"/>
        <v>36</v>
      </c>
      <c r="AN197" s="242">
        <f>IF(M197="TR",VLOOKUP(Z197,[1]don!$B$2:$M$30,9,FALSE)*((Q197-20)*VLOOKUP(Z197,[1]don!$B$2:$M$30,6,FALSE))*(INT((R197-20-VLOOKUP(Z197,[1]don!$B$2:$M$30,5,FALSE))/N197)+2),VLOOKUP(Z197,[1]don!$B$2:$M$30,9,FALSE)*R197*(INT((Q197-20)/3)+1))</f>
        <v>1403.3655999999999</v>
      </c>
      <c r="AO197" s="243" t="str">
        <f t="shared" si="126"/>
        <v>CL2P0380C040</v>
      </c>
      <c r="AP197" s="244">
        <f t="shared" si="127"/>
        <v>184.8</v>
      </c>
      <c r="AQ197" s="245" t="str">
        <f t="shared" si="128"/>
        <v>CL2P0380C040</v>
      </c>
      <c r="AR197" s="244">
        <f t="shared" si="129"/>
        <v>184.8</v>
      </c>
      <c r="AS197" s="244" t="str">
        <f t="shared" si="130"/>
        <v>BNLC06</v>
      </c>
      <c r="AT197" s="246">
        <f t="shared" si="131"/>
        <v>369.6</v>
      </c>
      <c r="AU197" s="247" t="str">
        <f t="shared" si="132"/>
        <v>2Z</v>
      </c>
      <c r="AV197" s="248" t="s">
        <v>1346</v>
      </c>
      <c r="AW197" s="249" t="str">
        <f t="shared" si="133"/>
        <v>FJ2Z0580</v>
      </c>
      <c r="AX197" s="247">
        <f t="shared" si="134"/>
        <v>160.08000000000001</v>
      </c>
      <c r="AY197" s="249">
        <f t="shared" si="135"/>
        <v>320.16000000000003</v>
      </c>
      <c r="AZ197" s="249" t="str">
        <f t="shared" si="136"/>
        <v>PJ2Z0580</v>
      </c>
      <c r="BA197" s="247">
        <f t="shared" si="137"/>
        <v>160.08000000000001</v>
      </c>
      <c r="BB197" s="247"/>
      <c r="BC197" s="250">
        <f t="shared" si="138"/>
        <v>320.16000000000003</v>
      </c>
    </row>
    <row r="198" spans="1:55" ht="18" customHeight="1" x14ac:dyDescent="0.3">
      <c r="A198" s="1" t="str">
        <f>"\\B-tech3\soneras\RAD\RAD 2023\"&amp;B198</f>
        <v>\\B-tech3\soneras\RAD\RAD 2023\B531</v>
      </c>
      <c r="B198" s="19" t="s">
        <v>1116</v>
      </c>
      <c r="C198" s="158" t="s">
        <v>1126</v>
      </c>
      <c r="D198" s="24" t="s">
        <v>976</v>
      </c>
      <c r="E198" s="23" t="str">
        <f t="shared" si="84"/>
        <v>B531</v>
      </c>
      <c r="F198" s="14">
        <v>45349</v>
      </c>
      <c r="G198" s="19">
        <v>4</v>
      </c>
      <c r="H198" s="15" t="s">
        <v>35</v>
      </c>
      <c r="I198" s="16" t="s">
        <v>76</v>
      </c>
      <c r="L198" s="162"/>
      <c r="M198" s="146" t="s">
        <v>41</v>
      </c>
      <c r="N198" s="6">
        <v>12</v>
      </c>
      <c r="O198" s="6">
        <v>5</v>
      </c>
      <c r="Q198" s="16">
        <v>570</v>
      </c>
      <c r="R198" s="16">
        <v>460</v>
      </c>
      <c r="S198" s="16">
        <v>465</v>
      </c>
      <c r="T198" s="16">
        <v>125</v>
      </c>
      <c r="U198" s="16">
        <v>465</v>
      </c>
      <c r="V198" s="16">
        <v>125</v>
      </c>
      <c r="W198" s="5" t="s">
        <v>33</v>
      </c>
      <c r="X198" s="18"/>
      <c r="Y198" s="6" t="s">
        <v>38</v>
      </c>
      <c r="Z198" s="235" t="str">
        <f t="shared" si="112"/>
        <v>512AZ</v>
      </c>
      <c r="AA198" s="236" t="str">
        <f t="shared" si="113"/>
        <v>FEB531015-12 E7</v>
      </c>
      <c r="AB198" s="237" t="str">
        <f t="shared" si="114"/>
        <v xml:space="preserve">FE 0570X0460 5Z7 12 0465X125 PC  </v>
      </c>
      <c r="AC198" s="236" t="str">
        <f t="shared" si="115"/>
        <v>FXB531015-12 E7</v>
      </c>
      <c r="AD198" s="237" t="str">
        <f t="shared" si="116"/>
        <v xml:space="preserve">FX 0570X0460 5Z7 12 0465X125 PC  </v>
      </c>
      <c r="AE198" s="255" t="str">
        <f t="shared" si="117"/>
        <v>TUBLS015</v>
      </c>
      <c r="AF198" s="256" t="str">
        <f t="shared" si="118"/>
        <v>TB150585</v>
      </c>
      <c r="AG198" s="257">
        <f t="shared" si="119"/>
        <v>27.062100000000001</v>
      </c>
      <c r="AH198" s="258">
        <f t="shared" si="120"/>
        <v>175</v>
      </c>
      <c r="AI198" s="259">
        <f t="shared" si="121"/>
        <v>4735.8675000000003</v>
      </c>
      <c r="AJ198" s="238" t="str">
        <f t="shared" si="122"/>
        <v>BCU5Z</v>
      </c>
      <c r="AK198" s="239" t="str">
        <f t="shared" si="123"/>
        <v>AT5Z0550</v>
      </c>
      <c r="AL198" s="240">
        <f t="shared" si="124"/>
        <v>82.29483472222222</v>
      </c>
      <c r="AM198" s="241">
        <f t="shared" si="125"/>
        <v>36</v>
      </c>
      <c r="AN198" s="242">
        <f>IF(M198="TR",VLOOKUP(Z198,[1]don!$B$2:$M$30,9,FALSE)*((Q198-20)*VLOOKUP(Z198,[1]don!$B$2:$M$30,6,FALSE))*(INT((R198-20-VLOOKUP(Z198,[1]don!$B$2:$M$30,5,FALSE))/N198)+2),VLOOKUP(Z198,[1]don!$B$2:$M$30,9,FALSE)*R198*(INT((Q198-20)/3)+1))</f>
        <v>2962.6140499999997</v>
      </c>
      <c r="AO198" s="243" t="str">
        <f t="shared" si="126"/>
        <v>CL5P0465C125</v>
      </c>
      <c r="AP198" s="244">
        <f t="shared" si="127"/>
        <v>541.50250000000005</v>
      </c>
      <c r="AQ198" s="245" t="str">
        <f t="shared" si="128"/>
        <v>CL5P0465C125</v>
      </c>
      <c r="AR198" s="244">
        <f t="shared" si="129"/>
        <v>541.50250000000005</v>
      </c>
      <c r="AS198" s="244" t="str">
        <f t="shared" si="130"/>
        <v>BNLC06</v>
      </c>
      <c r="AT198" s="246">
        <f t="shared" si="131"/>
        <v>1083.0050000000001</v>
      </c>
      <c r="AU198" s="247" t="str">
        <f t="shared" si="132"/>
        <v>5Z</v>
      </c>
      <c r="AV198" s="248" t="s">
        <v>1346</v>
      </c>
      <c r="AW198" s="249" t="str">
        <f t="shared" si="133"/>
        <v>FJ5Z0570</v>
      </c>
      <c r="AX198" s="247">
        <f t="shared" si="134"/>
        <v>308.37</v>
      </c>
      <c r="AY198" s="249">
        <f t="shared" si="135"/>
        <v>616.74</v>
      </c>
      <c r="AZ198" s="249" t="str">
        <f t="shared" si="136"/>
        <v>PJ5Z0570</v>
      </c>
      <c r="BA198" s="247">
        <f t="shared" si="137"/>
        <v>308.37</v>
      </c>
      <c r="BB198" s="247"/>
      <c r="BC198" s="250">
        <f t="shared" si="138"/>
        <v>616.74</v>
      </c>
    </row>
    <row r="199" spans="1:55" ht="18" customHeight="1" x14ac:dyDescent="0.3">
      <c r="A199" s="1" t="str">
        <f>"\\B-tech3\soneras\RAD\RAD 2023\"&amp;B199</f>
        <v>\\B-tech3\soneras\RAD\RAD 2023\B531</v>
      </c>
      <c r="B199" s="19" t="s">
        <v>1116</v>
      </c>
      <c r="C199" s="158" t="s">
        <v>1127</v>
      </c>
      <c r="D199" s="24" t="s">
        <v>977</v>
      </c>
      <c r="E199" s="23" t="str">
        <f t="shared" ref="E199:E262" si="140">HYPERLINK(A199,B199)</f>
        <v>B531</v>
      </c>
      <c r="F199" s="14">
        <v>45349</v>
      </c>
      <c r="G199" s="19">
        <v>2</v>
      </c>
      <c r="H199" s="15" t="s">
        <v>35</v>
      </c>
      <c r="I199" s="16" t="s">
        <v>76</v>
      </c>
      <c r="L199" s="162"/>
      <c r="M199" s="146" t="s">
        <v>32</v>
      </c>
      <c r="N199" s="6">
        <v>10</v>
      </c>
      <c r="O199" s="6">
        <v>5</v>
      </c>
      <c r="Q199" s="16">
        <v>570</v>
      </c>
      <c r="R199" s="16">
        <v>460</v>
      </c>
      <c r="S199" s="16">
        <v>465</v>
      </c>
      <c r="T199" s="16">
        <v>125</v>
      </c>
      <c r="U199" s="16">
        <v>465</v>
      </c>
      <c r="V199" s="16">
        <v>125</v>
      </c>
      <c r="W199" s="5" t="s">
        <v>33</v>
      </c>
      <c r="X199" s="18"/>
      <c r="Y199" s="6" t="s">
        <v>38</v>
      </c>
      <c r="Z199" s="235" t="str">
        <f t="shared" si="112"/>
        <v>510AD</v>
      </c>
      <c r="AA199" s="236" t="str">
        <f t="shared" si="113"/>
        <v>FEB531025-10 E7</v>
      </c>
      <c r="AB199" s="237" t="str">
        <f t="shared" si="114"/>
        <v xml:space="preserve">FE 0570X0460 5D7 10 0465X125 PC  </v>
      </c>
      <c r="AC199" s="236" t="str">
        <f t="shared" si="115"/>
        <v>FXB531025-10 E7</v>
      </c>
      <c r="AD199" s="237" t="str">
        <f t="shared" si="116"/>
        <v xml:space="preserve">FX 0570X0460 5D7 10 0465X125 PC  </v>
      </c>
      <c r="AE199" s="255" t="str">
        <f t="shared" si="117"/>
        <v>TUBLS015</v>
      </c>
      <c r="AF199" s="256" t="str">
        <f t="shared" si="118"/>
        <v>TB150585</v>
      </c>
      <c r="AG199" s="257">
        <f t="shared" si="119"/>
        <v>27.062100000000001</v>
      </c>
      <c r="AH199" s="258">
        <f t="shared" si="120"/>
        <v>225</v>
      </c>
      <c r="AI199" s="259">
        <f t="shared" si="121"/>
        <v>6088.9724999999999</v>
      </c>
      <c r="AJ199" s="238" t="str">
        <f t="shared" si="122"/>
        <v>BCU5D</v>
      </c>
      <c r="AK199" s="239" t="str">
        <f t="shared" si="123"/>
        <v>AT5D0460</v>
      </c>
      <c r="AL199" s="240">
        <f t="shared" si="124"/>
        <v>25.973110447761194</v>
      </c>
      <c r="AM199" s="241">
        <f t="shared" si="125"/>
        <v>201</v>
      </c>
      <c r="AN199" s="242">
        <f>IF(M199="TR",VLOOKUP(Z199,[1]don!$B$2:$M$30,9,FALSE)*((Q199-20)*VLOOKUP(Z199,[1]don!$B$2:$M$30,6,FALSE))*(INT((R199-20-VLOOKUP(Z199,[1]don!$B$2:$M$30,5,FALSE))/N199)+2),VLOOKUP(Z199,[1]don!$B$2:$M$30,9,FALSE)*R199*(INT((Q199-20)/3)+1))</f>
        <v>5220.5951999999997</v>
      </c>
      <c r="AO199" s="243" t="str">
        <f t="shared" si="126"/>
        <v>CL5P0465C125</v>
      </c>
      <c r="AP199" s="244">
        <f t="shared" si="127"/>
        <v>541.50250000000005</v>
      </c>
      <c r="AQ199" s="245" t="str">
        <f t="shared" si="128"/>
        <v>CL5P0465C125</v>
      </c>
      <c r="AR199" s="244">
        <f t="shared" si="129"/>
        <v>541.50250000000005</v>
      </c>
      <c r="AS199" s="244" t="str">
        <f t="shared" si="130"/>
        <v>BNLC06</v>
      </c>
      <c r="AT199" s="246">
        <f t="shared" si="131"/>
        <v>1083.0050000000001</v>
      </c>
      <c r="AU199" s="247" t="str">
        <f t="shared" si="132"/>
        <v>5D</v>
      </c>
      <c r="AV199" s="248" t="s">
        <v>1346</v>
      </c>
      <c r="AW199" s="249" t="str">
        <f t="shared" si="133"/>
        <v>FJ5D0570</v>
      </c>
      <c r="AX199" s="247">
        <f t="shared" si="134"/>
        <v>352.83</v>
      </c>
      <c r="AY199" s="249">
        <f t="shared" si="135"/>
        <v>705.66</v>
      </c>
      <c r="AZ199" s="249" t="str">
        <f t="shared" si="136"/>
        <v>-</v>
      </c>
      <c r="BA199" s="247" t="str">
        <f t="shared" si="137"/>
        <v>-</v>
      </c>
      <c r="BB199" s="247"/>
      <c r="BC199" s="250">
        <f t="shared" si="138"/>
        <v>705.66</v>
      </c>
    </row>
    <row r="200" spans="1:55" ht="18" customHeight="1" x14ac:dyDescent="0.3">
      <c r="A200" s="1" t="str">
        <f>"\\B-tech3\soneras\RAD\RAD 2023\"&amp;B200</f>
        <v>\\B-tech3\soneras\RAD\RAD 2023\B342</v>
      </c>
      <c r="B200" s="19" t="s">
        <v>1117</v>
      </c>
      <c r="C200" s="158" t="s">
        <v>1128</v>
      </c>
      <c r="D200" s="24" t="s">
        <v>978</v>
      </c>
      <c r="E200" s="23" t="str">
        <f t="shared" si="140"/>
        <v>B342</v>
      </c>
      <c r="F200" s="14">
        <v>45349</v>
      </c>
      <c r="G200" s="19">
        <v>2</v>
      </c>
      <c r="H200" s="15" t="s">
        <v>35</v>
      </c>
      <c r="I200" s="16" t="s">
        <v>76</v>
      </c>
      <c r="L200" s="162"/>
      <c r="M200" s="146" t="s">
        <v>32</v>
      </c>
      <c r="N200" s="6">
        <v>10</v>
      </c>
      <c r="O200" s="6">
        <v>4</v>
      </c>
      <c r="Q200" s="16">
        <v>560</v>
      </c>
      <c r="R200" s="16">
        <v>580</v>
      </c>
      <c r="S200" s="16">
        <v>590</v>
      </c>
      <c r="T200" s="16">
        <v>95</v>
      </c>
      <c r="U200" s="16">
        <v>590</v>
      </c>
      <c r="V200" s="16">
        <v>95</v>
      </c>
      <c r="W200" s="5" t="s">
        <v>33</v>
      </c>
      <c r="X200" s="18"/>
      <c r="Y200" s="6" t="s">
        <v>38</v>
      </c>
      <c r="Z200" s="235" t="str">
        <f t="shared" si="112"/>
        <v>410AD</v>
      </c>
      <c r="AA200" s="236" t="str">
        <f t="shared" si="113"/>
        <v>FEB342024-10 E7</v>
      </c>
      <c r="AB200" s="237" t="str">
        <f t="shared" si="114"/>
        <v xml:space="preserve">FE 0560X0580 4D7 10 0590X095 PC  </v>
      </c>
      <c r="AC200" s="236" t="str">
        <f t="shared" si="115"/>
        <v>FXB342024-10 E7</v>
      </c>
      <c r="AD200" s="237" t="str">
        <f t="shared" si="116"/>
        <v xml:space="preserve">FX 0560X0580 4D7 10 0590X095 PC  </v>
      </c>
      <c r="AE200" s="255" t="str">
        <f t="shared" si="117"/>
        <v>TUBLS015</v>
      </c>
      <c r="AF200" s="256" t="str">
        <f t="shared" si="118"/>
        <v>TB150575</v>
      </c>
      <c r="AG200" s="257">
        <f t="shared" si="119"/>
        <v>26.599500000000003</v>
      </c>
      <c r="AH200" s="258">
        <f t="shared" si="120"/>
        <v>228</v>
      </c>
      <c r="AI200" s="259">
        <f t="shared" si="121"/>
        <v>6064.6860000000006</v>
      </c>
      <c r="AJ200" s="238" t="str">
        <f t="shared" si="122"/>
        <v>BCU4D</v>
      </c>
      <c r="AK200" s="239" t="str">
        <f t="shared" si="123"/>
        <v>AT4D0580</v>
      </c>
      <c r="AL200" s="240">
        <f t="shared" si="124"/>
        <v>26.840257392906498</v>
      </c>
      <c r="AM200" s="241">
        <f t="shared" si="125"/>
        <v>197.36363636363637</v>
      </c>
      <c r="AN200" s="242">
        <f>IF(M200="TR",VLOOKUP(Z200,[1]don!$B$2:$M$30,9,FALSE)*((Q200-20)*VLOOKUP(Z200,[1]don!$B$2:$M$30,6,FALSE))*(INT((R200-20-VLOOKUP(Z200,[1]don!$B$2:$M$30,5,FALSE))/N200)+2),VLOOKUP(Z200,[1]don!$B$2:$M$30,9,FALSE)*R200*(INT((Q200-20)/3)+1))</f>
        <v>5297.2908000000007</v>
      </c>
      <c r="AO200" s="243" t="str">
        <f t="shared" si="126"/>
        <v>CL4P0590C095</v>
      </c>
      <c r="AP200" s="244">
        <f t="shared" si="127"/>
        <v>540.15499999999997</v>
      </c>
      <c r="AQ200" s="245" t="str">
        <f t="shared" si="128"/>
        <v>CL4P0590C095</v>
      </c>
      <c r="AR200" s="244">
        <f t="shared" si="129"/>
        <v>540.15499999999997</v>
      </c>
      <c r="AS200" s="244" t="str">
        <f t="shared" si="130"/>
        <v>BNLC06</v>
      </c>
      <c r="AT200" s="246">
        <f t="shared" si="131"/>
        <v>1080.31</v>
      </c>
      <c r="AU200" s="247" t="str">
        <f t="shared" si="132"/>
        <v>4D</v>
      </c>
      <c r="AV200" s="248" t="s">
        <v>1346</v>
      </c>
      <c r="AW200" s="249" t="str">
        <f t="shared" si="133"/>
        <v>FJ4D0560</v>
      </c>
      <c r="AX200" s="247">
        <f t="shared" si="134"/>
        <v>296.8</v>
      </c>
      <c r="AY200" s="249">
        <f t="shared" si="135"/>
        <v>593.6</v>
      </c>
      <c r="AZ200" s="249" t="str">
        <f t="shared" si="136"/>
        <v>-</v>
      </c>
      <c r="BA200" s="247" t="str">
        <f t="shared" si="137"/>
        <v>-</v>
      </c>
      <c r="BB200" s="247"/>
      <c r="BC200" s="250">
        <f t="shared" si="138"/>
        <v>593.6</v>
      </c>
    </row>
    <row r="201" spans="1:55" ht="18" customHeight="1" x14ac:dyDescent="0.3">
      <c r="A201" s="1" t="str">
        <f>"\\B-tech3\soneras\RAD\RAD 2023\"&amp;B201</f>
        <v>\\B-tech3\soneras\RAD\RAD 2023\B383</v>
      </c>
      <c r="B201" s="19" t="s">
        <v>1118</v>
      </c>
      <c r="C201" s="158" t="s">
        <v>1129</v>
      </c>
      <c r="D201" s="24" t="s">
        <v>979</v>
      </c>
      <c r="E201" s="23" t="str">
        <f t="shared" si="140"/>
        <v>B383</v>
      </c>
      <c r="F201" s="14">
        <v>45349</v>
      </c>
      <c r="G201" s="19">
        <v>2</v>
      </c>
      <c r="H201" s="15" t="s">
        <v>35</v>
      </c>
      <c r="I201" s="16" t="s">
        <v>76</v>
      </c>
      <c r="L201" s="162"/>
      <c r="M201" s="146" t="s">
        <v>32</v>
      </c>
      <c r="N201" s="6">
        <v>10</v>
      </c>
      <c r="O201" s="6">
        <v>4</v>
      </c>
      <c r="Q201" s="16">
        <v>620</v>
      </c>
      <c r="R201" s="16">
        <v>530</v>
      </c>
      <c r="S201" s="16">
        <v>550</v>
      </c>
      <c r="T201" s="16">
        <v>100</v>
      </c>
      <c r="U201" s="16">
        <v>550</v>
      </c>
      <c r="V201" s="16">
        <v>100</v>
      </c>
      <c r="W201" s="5" t="s">
        <v>33</v>
      </c>
      <c r="X201" s="18"/>
      <c r="Y201" s="6" t="s">
        <v>38</v>
      </c>
      <c r="Z201" s="235" t="str">
        <f t="shared" si="112"/>
        <v>410AD</v>
      </c>
      <c r="AA201" s="236" t="str">
        <f t="shared" si="113"/>
        <v>FEB383024-10 E7</v>
      </c>
      <c r="AB201" s="237" t="str">
        <f t="shared" si="114"/>
        <v xml:space="preserve">FE 0620X0530 4D7 10 0550X100 PC  </v>
      </c>
      <c r="AC201" s="236" t="str">
        <f t="shared" si="115"/>
        <v>FXB383024-10 E7</v>
      </c>
      <c r="AD201" s="237" t="str">
        <f t="shared" si="116"/>
        <v xml:space="preserve">FX 0620X0530 4D7 10 0550X100 PC  </v>
      </c>
      <c r="AE201" s="255" t="str">
        <f t="shared" si="117"/>
        <v>TUBLS015</v>
      </c>
      <c r="AF201" s="256" t="str">
        <f t="shared" si="118"/>
        <v>TB150635</v>
      </c>
      <c r="AG201" s="257">
        <f t="shared" si="119"/>
        <v>29.375100000000003</v>
      </c>
      <c r="AH201" s="258">
        <f t="shared" si="120"/>
        <v>208</v>
      </c>
      <c r="AI201" s="259">
        <f t="shared" si="121"/>
        <v>6110.0208000000002</v>
      </c>
      <c r="AJ201" s="238" t="str">
        <f t="shared" si="122"/>
        <v>BCU4D</v>
      </c>
      <c r="AK201" s="239" t="str">
        <f t="shared" si="123"/>
        <v>AT4D0530</v>
      </c>
      <c r="AL201" s="240">
        <f t="shared" si="124"/>
        <v>24.525318042306097</v>
      </c>
      <c r="AM201" s="241">
        <f t="shared" si="125"/>
        <v>219.18181818181819</v>
      </c>
      <c r="AN201" s="242">
        <f>IF(M201="TR",VLOOKUP(Z201,[1]don!$B$2:$M$30,9,FALSE)*((Q201-20)*VLOOKUP(Z201,[1]don!$B$2:$M$30,6,FALSE))*(INT((R201-20-VLOOKUP(Z201,[1]don!$B$2:$M$30,5,FALSE))/N201)+2),VLOOKUP(Z201,[1]don!$B$2:$M$30,9,FALSE)*R201*(INT((Q201-20)/3)+1))</f>
        <v>5375.5038000000004</v>
      </c>
      <c r="AO201" s="243" t="str">
        <f t="shared" si="126"/>
        <v>CL4P0550C100</v>
      </c>
      <c r="AP201" s="244">
        <f t="shared" si="127"/>
        <v>526.68000000000006</v>
      </c>
      <c r="AQ201" s="245" t="str">
        <f t="shared" si="128"/>
        <v>CL4P0550C100</v>
      </c>
      <c r="AR201" s="244">
        <f t="shared" si="129"/>
        <v>526.68000000000006</v>
      </c>
      <c r="AS201" s="244" t="str">
        <f t="shared" si="130"/>
        <v>BNLC06</v>
      </c>
      <c r="AT201" s="246">
        <f t="shared" si="131"/>
        <v>1053.3600000000001</v>
      </c>
      <c r="AU201" s="247" t="str">
        <f t="shared" si="132"/>
        <v>4D</v>
      </c>
      <c r="AV201" s="248" t="s">
        <v>1346</v>
      </c>
      <c r="AW201" s="249" t="str">
        <f t="shared" si="133"/>
        <v>FJ4D0620</v>
      </c>
      <c r="AX201" s="247">
        <f t="shared" si="134"/>
        <v>328.6</v>
      </c>
      <c r="AY201" s="249">
        <f t="shared" si="135"/>
        <v>657.2</v>
      </c>
      <c r="AZ201" s="249" t="str">
        <f t="shared" si="136"/>
        <v>-</v>
      </c>
      <c r="BA201" s="247" t="str">
        <f t="shared" si="137"/>
        <v>-</v>
      </c>
      <c r="BB201" s="247"/>
      <c r="BC201" s="250">
        <f t="shared" si="138"/>
        <v>657.2</v>
      </c>
    </row>
    <row r="202" spans="1:55" ht="18" customHeight="1" x14ac:dyDescent="0.3">
      <c r="A202" s="1" t="str">
        <f t="shared" si="139"/>
        <v>\\B-tech3\soneras\RAD\RAD 2024\C149</v>
      </c>
      <c r="B202" s="19" t="s">
        <v>1119</v>
      </c>
      <c r="C202" s="158" t="s">
        <v>1130</v>
      </c>
      <c r="D202" s="24" t="s">
        <v>980</v>
      </c>
      <c r="E202" s="23" t="str">
        <f t="shared" si="140"/>
        <v>C149</v>
      </c>
      <c r="F202" s="14">
        <v>45349</v>
      </c>
      <c r="G202" s="19">
        <v>1</v>
      </c>
      <c r="H202" s="15" t="s">
        <v>35</v>
      </c>
      <c r="I202" s="16" t="s">
        <v>36</v>
      </c>
      <c r="L202" s="162"/>
      <c r="M202" s="146" t="s">
        <v>32</v>
      </c>
      <c r="N202" s="6">
        <v>10</v>
      </c>
      <c r="O202" s="6">
        <v>6</v>
      </c>
      <c r="Q202" s="16">
        <v>800</v>
      </c>
      <c r="R202" s="16">
        <v>500</v>
      </c>
      <c r="S202" s="16">
        <v>510</v>
      </c>
      <c r="T202" s="16">
        <v>145</v>
      </c>
      <c r="U202" s="16">
        <v>510</v>
      </c>
      <c r="V202" s="16">
        <v>145</v>
      </c>
      <c r="W202" s="5" t="s">
        <v>33</v>
      </c>
      <c r="X202" s="18"/>
      <c r="Y202" s="6" t="s">
        <v>38</v>
      </c>
      <c r="Z202" s="235" t="str">
        <f t="shared" si="112"/>
        <v>610AD</v>
      </c>
      <c r="AA202" s="236" t="str">
        <f t="shared" si="113"/>
        <v>FEC149026-10 E7</v>
      </c>
      <c r="AB202" s="237" t="str">
        <f t="shared" si="114"/>
        <v xml:space="preserve">FE 0800X0500 6D7 10 0510X145 PC  </v>
      </c>
      <c r="AC202" s="236" t="str">
        <f t="shared" si="115"/>
        <v>FXC149026-10 E7</v>
      </c>
      <c r="AD202" s="237" t="str">
        <f t="shared" si="116"/>
        <v xml:space="preserve">FX 0800X0500 6D7 10 0510X145 PC  </v>
      </c>
      <c r="AE202" s="255" t="str">
        <f t="shared" si="117"/>
        <v>TUBLS015</v>
      </c>
      <c r="AF202" s="256" t="str">
        <f t="shared" si="118"/>
        <v>TB150815</v>
      </c>
      <c r="AG202" s="257">
        <f t="shared" si="119"/>
        <v>37.701900000000002</v>
      </c>
      <c r="AH202" s="258">
        <f t="shared" si="120"/>
        <v>294</v>
      </c>
      <c r="AI202" s="259">
        <f t="shared" si="121"/>
        <v>11084.358600000001</v>
      </c>
      <c r="AJ202" s="238" t="str">
        <f t="shared" si="122"/>
        <v>BCU6D</v>
      </c>
      <c r="AK202" s="239" t="str">
        <f t="shared" si="123"/>
        <v>AT6D0500</v>
      </c>
      <c r="AL202" s="240">
        <f t="shared" si="124"/>
        <v>38.521465985308204</v>
      </c>
      <c r="AM202" s="241">
        <f t="shared" si="125"/>
        <v>284.63636363636363</v>
      </c>
      <c r="AN202" s="242">
        <f>IF(M202="TR",VLOOKUP(Z202,[1]don!$B$2:$M$30,9,FALSE)*((Q202-20)*VLOOKUP(Z202,[1]don!$B$2:$M$30,6,FALSE))*(INT((R202-20-VLOOKUP(Z202,[1]don!$B$2:$M$30,5,FALSE))/N202)+2),VLOOKUP(Z202,[1]don!$B$2:$M$30,9,FALSE)*R202*(INT((Q202-20)/3)+1))</f>
        <v>10964.609999999999</v>
      </c>
      <c r="AO202" s="243" t="str">
        <f t="shared" si="126"/>
        <v>CL6P0510C145</v>
      </c>
      <c r="AP202" s="244">
        <f t="shared" si="127"/>
        <v>673.36500000000001</v>
      </c>
      <c r="AQ202" s="245" t="str">
        <f t="shared" si="128"/>
        <v>CL6P0510C145</v>
      </c>
      <c r="AR202" s="244">
        <f t="shared" si="129"/>
        <v>673.36500000000001</v>
      </c>
      <c r="AS202" s="244" t="str">
        <f t="shared" si="130"/>
        <v>BNLC06</v>
      </c>
      <c r="AT202" s="246">
        <f t="shared" si="131"/>
        <v>1346.73</v>
      </c>
      <c r="AU202" s="247" t="str">
        <f t="shared" si="132"/>
        <v>6D</v>
      </c>
      <c r="AV202" s="248" t="s">
        <v>1346</v>
      </c>
      <c r="AW202" s="249" t="str">
        <f t="shared" si="133"/>
        <v>FJ6D0800</v>
      </c>
      <c r="AX202" s="247">
        <f t="shared" si="134"/>
        <v>574.4</v>
      </c>
      <c r="AY202" s="249">
        <f t="shared" si="135"/>
        <v>1148.8</v>
      </c>
      <c r="AZ202" s="249" t="str">
        <f t="shared" si="136"/>
        <v>-</v>
      </c>
      <c r="BA202" s="247" t="str">
        <f t="shared" si="137"/>
        <v>-</v>
      </c>
      <c r="BB202" s="247"/>
      <c r="BC202" s="250">
        <f t="shared" si="138"/>
        <v>1148.8</v>
      </c>
    </row>
    <row r="203" spans="1:55" ht="18" customHeight="1" x14ac:dyDescent="0.3">
      <c r="A203" s="1" t="str">
        <f>"\\B-tech3\soneras\RAD\RAD 2023\"&amp;B203</f>
        <v>\\B-tech3\soneras\RAD\RAD 2023\B005</v>
      </c>
      <c r="B203" s="19" t="s">
        <v>1112</v>
      </c>
      <c r="C203" s="158" t="s">
        <v>1131</v>
      </c>
      <c r="D203" s="24" t="s">
        <v>981</v>
      </c>
      <c r="E203" s="23" t="str">
        <f t="shared" si="140"/>
        <v>B005</v>
      </c>
      <c r="F203" s="14">
        <v>45349</v>
      </c>
      <c r="G203" s="19">
        <v>1</v>
      </c>
      <c r="H203" s="15" t="s">
        <v>28</v>
      </c>
      <c r="I203" s="16" t="s">
        <v>1115</v>
      </c>
      <c r="J203" s="5" t="s">
        <v>861</v>
      </c>
      <c r="K203" s="16" t="s">
        <v>1111</v>
      </c>
      <c r="L203" s="162"/>
      <c r="M203" s="146" t="s">
        <v>41</v>
      </c>
      <c r="N203" s="6">
        <v>10</v>
      </c>
      <c r="O203" s="6">
        <v>2</v>
      </c>
      <c r="Q203" s="16">
        <v>500</v>
      </c>
      <c r="R203" s="16">
        <v>355</v>
      </c>
      <c r="S203" s="16">
        <v>355</v>
      </c>
      <c r="T203" s="16">
        <v>57</v>
      </c>
      <c r="U203" s="16">
        <v>355</v>
      </c>
      <c r="V203" s="16">
        <v>57</v>
      </c>
      <c r="W203" s="5" t="s">
        <v>33</v>
      </c>
      <c r="X203" s="18"/>
      <c r="Y203" s="6" t="s">
        <v>38</v>
      </c>
      <c r="Z203" s="235" t="str">
        <f t="shared" si="112"/>
        <v>210AZ</v>
      </c>
      <c r="AA203" s="236" t="str">
        <f t="shared" si="113"/>
        <v>RAB005012-10 E7</v>
      </c>
      <c r="AB203" s="237" t="str">
        <f t="shared" si="114"/>
        <v>RA 0500X0355 2Z7 10 0355X057 PC PERKINS TPN 440</v>
      </c>
      <c r="AC203" s="236" t="str">
        <f t="shared" si="115"/>
        <v>FXB005012-10 E7</v>
      </c>
      <c r="AD203" s="237" t="str">
        <f t="shared" si="116"/>
        <v>FX 0500X0355 2Z7 10 0355X057 PC PERKINS TPN 440</v>
      </c>
      <c r="AE203" s="255" t="str">
        <f t="shared" si="117"/>
        <v>TUBLS015</v>
      </c>
      <c r="AF203" s="256" t="str">
        <f t="shared" si="118"/>
        <v>TB150515</v>
      </c>
      <c r="AG203" s="257">
        <f t="shared" si="119"/>
        <v>23.823900000000002</v>
      </c>
      <c r="AH203" s="258">
        <f t="shared" si="120"/>
        <v>64</v>
      </c>
      <c r="AI203" s="259">
        <f t="shared" si="121"/>
        <v>1524.7296000000001</v>
      </c>
      <c r="AJ203" s="238" t="str">
        <f t="shared" si="122"/>
        <v>BCU2Z</v>
      </c>
      <c r="AK203" s="239" t="str">
        <f t="shared" si="123"/>
        <v>AT2Z0480</v>
      </c>
      <c r="AL203" s="240">
        <f t="shared" si="124"/>
        <v>33.495563636363634</v>
      </c>
      <c r="AM203" s="241">
        <f t="shared" si="125"/>
        <v>33</v>
      </c>
      <c r="AN203" s="242">
        <f>IF(M203="TR",VLOOKUP(Z203,[1]don!$B$2:$M$30,9,FALSE)*((Q203-20)*VLOOKUP(Z203,[1]don!$B$2:$M$30,6,FALSE))*(INT((R203-20-VLOOKUP(Z203,[1]don!$B$2:$M$30,5,FALSE))/N203)+2),VLOOKUP(Z203,[1]don!$B$2:$M$30,9,FALSE)*R203*(INT((Q203-20)/3)+1))</f>
        <v>1105.3535999999999</v>
      </c>
      <c r="AO203" s="243" t="str">
        <f t="shared" si="126"/>
        <v>CL2P0355C057</v>
      </c>
      <c r="AP203" s="244">
        <f t="shared" si="127"/>
        <v>222.33750000000001</v>
      </c>
      <c r="AQ203" s="245" t="str">
        <f t="shared" si="128"/>
        <v>CL2P0355C057</v>
      </c>
      <c r="AR203" s="244">
        <f t="shared" si="129"/>
        <v>222.33750000000001</v>
      </c>
      <c r="AS203" s="244" t="str">
        <f t="shared" si="130"/>
        <v>BNLC06</v>
      </c>
      <c r="AT203" s="246">
        <f t="shared" si="131"/>
        <v>444.67500000000001</v>
      </c>
      <c r="AU203" s="247" t="str">
        <f t="shared" si="132"/>
        <v>2Z</v>
      </c>
      <c r="AV203" s="248" t="s">
        <v>1346</v>
      </c>
      <c r="AW203" s="249" t="str">
        <f t="shared" si="133"/>
        <v>FJ2Z0500</v>
      </c>
      <c r="AX203" s="247">
        <f t="shared" si="134"/>
        <v>138</v>
      </c>
      <c r="AY203" s="249">
        <f t="shared" si="135"/>
        <v>276</v>
      </c>
      <c r="AZ203" s="249" t="str">
        <f t="shared" si="136"/>
        <v>PJ2Z0500</v>
      </c>
      <c r="BA203" s="247">
        <f t="shared" si="137"/>
        <v>138</v>
      </c>
      <c r="BB203" s="247"/>
      <c r="BC203" s="250">
        <f t="shared" si="138"/>
        <v>276</v>
      </c>
    </row>
    <row r="204" spans="1:55" ht="18" customHeight="1" x14ac:dyDescent="0.3">
      <c r="A204" s="1" t="str">
        <f t="shared" si="139"/>
        <v>\\B-tech3\soneras\RAD\RAD 2024\C150</v>
      </c>
      <c r="B204" s="19" t="s">
        <v>1132</v>
      </c>
      <c r="C204" s="158" t="s">
        <v>1133</v>
      </c>
      <c r="D204" s="24" t="s">
        <v>982</v>
      </c>
      <c r="E204" s="23" t="str">
        <f t="shared" si="140"/>
        <v>C150</v>
      </c>
      <c r="F204" s="14">
        <v>45350</v>
      </c>
      <c r="G204" s="19">
        <v>1</v>
      </c>
      <c r="H204" s="15" t="s">
        <v>35</v>
      </c>
      <c r="I204" s="16" t="s">
        <v>400</v>
      </c>
      <c r="L204" s="162"/>
      <c r="M204" s="146" t="s">
        <v>41</v>
      </c>
      <c r="N204" s="6">
        <v>10</v>
      </c>
      <c r="O204" s="6">
        <v>2</v>
      </c>
      <c r="Q204" s="16">
        <v>325</v>
      </c>
      <c r="R204" s="16">
        <v>175</v>
      </c>
      <c r="S204" s="16">
        <v>185</v>
      </c>
      <c r="T204" s="16">
        <v>40</v>
      </c>
      <c r="U204" s="16">
        <v>185</v>
      </c>
      <c r="V204" s="16">
        <v>40</v>
      </c>
      <c r="W204" s="5" t="s">
        <v>33</v>
      </c>
      <c r="X204" s="18"/>
      <c r="Y204" s="6" t="s">
        <v>38</v>
      </c>
      <c r="Z204" s="235" t="str">
        <f t="shared" si="112"/>
        <v>210AZ</v>
      </c>
      <c r="AA204" s="236" t="str">
        <f t="shared" si="113"/>
        <v>FEC150012-10 E7</v>
      </c>
      <c r="AB204" s="237" t="str">
        <f t="shared" si="114"/>
        <v xml:space="preserve">FE 0325X0175 2Z7 10 0185X040 PC  </v>
      </c>
      <c r="AC204" s="236" t="str">
        <f t="shared" si="115"/>
        <v>FXC150012-10 E7</v>
      </c>
      <c r="AD204" s="237" t="str">
        <f t="shared" si="116"/>
        <v xml:space="preserve">FX 0325X0175 2Z7 10 0185X040 PC  </v>
      </c>
      <c r="AE204" s="255" t="str">
        <f t="shared" si="117"/>
        <v>TUBLS015</v>
      </c>
      <c r="AF204" s="256" t="str">
        <f t="shared" si="118"/>
        <v>TB150340</v>
      </c>
      <c r="AG204" s="257">
        <f t="shared" si="119"/>
        <v>15.728400000000001</v>
      </c>
      <c r="AH204" s="258">
        <f t="shared" si="120"/>
        <v>28</v>
      </c>
      <c r="AI204" s="259">
        <f t="shared" si="121"/>
        <v>440.39520000000005</v>
      </c>
      <c r="AJ204" s="238" t="str">
        <f t="shared" si="122"/>
        <v>BCU2Z</v>
      </c>
      <c r="AK204" s="239" t="str">
        <f t="shared" si="123"/>
        <v>AT2Z0305</v>
      </c>
      <c r="AL204" s="240">
        <f t="shared" si="124"/>
        <v>22.034826666666667</v>
      </c>
      <c r="AM204" s="241">
        <f t="shared" si="125"/>
        <v>15</v>
      </c>
      <c r="AN204" s="242">
        <f>IF(M204="TR",VLOOKUP(Z204,[1]don!$B$2:$M$30,9,FALSE)*((Q204-20)*VLOOKUP(Z204,[1]don!$B$2:$M$30,6,FALSE))*(INT((R204-20-VLOOKUP(Z204,[1]don!$B$2:$M$30,5,FALSE))/N204)+2),VLOOKUP(Z204,[1]don!$B$2:$M$30,9,FALSE)*R204*(INT((Q204-20)/3)+1))</f>
        <v>330.5224</v>
      </c>
      <c r="AO204" s="243" t="str">
        <f t="shared" si="126"/>
        <v>CL2P0185C040</v>
      </c>
      <c r="AP204" s="244">
        <f t="shared" si="127"/>
        <v>94.710000000000008</v>
      </c>
      <c r="AQ204" s="245" t="str">
        <f t="shared" si="128"/>
        <v>CL2P0185C040</v>
      </c>
      <c r="AR204" s="244">
        <f t="shared" si="129"/>
        <v>94.710000000000008</v>
      </c>
      <c r="AS204" s="244" t="str">
        <f t="shared" si="130"/>
        <v>BNLC06</v>
      </c>
      <c r="AT204" s="246">
        <f t="shared" si="131"/>
        <v>189.42000000000002</v>
      </c>
      <c r="AU204" s="247" t="str">
        <f t="shared" si="132"/>
        <v>2Z</v>
      </c>
      <c r="AV204" s="248" t="s">
        <v>1346</v>
      </c>
      <c r="AW204" s="249" t="str">
        <f t="shared" si="133"/>
        <v>FJ2Z0325</v>
      </c>
      <c r="AX204" s="247">
        <f t="shared" si="134"/>
        <v>89.7</v>
      </c>
      <c r="AY204" s="249">
        <f t="shared" si="135"/>
        <v>179.4</v>
      </c>
      <c r="AZ204" s="249" t="str">
        <f t="shared" si="136"/>
        <v>PJ2Z0325</v>
      </c>
      <c r="BA204" s="247">
        <f t="shared" si="137"/>
        <v>89.7</v>
      </c>
      <c r="BB204" s="247"/>
      <c r="BC204" s="250">
        <f t="shared" si="138"/>
        <v>179.4</v>
      </c>
    </row>
    <row r="205" spans="1:55" ht="18" customHeight="1" x14ac:dyDescent="0.3">
      <c r="A205" s="1" t="str">
        <f t="shared" si="139"/>
        <v>\\B-tech3\soneras\RAD\RAD 2024\C151</v>
      </c>
      <c r="B205" s="19" t="s">
        <v>1135</v>
      </c>
      <c r="C205" s="158" t="s">
        <v>1279</v>
      </c>
      <c r="D205" s="24" t="s">
        <v>983</v>
      </c>
      <c r="E205" s="23" t="str">
        <f t="shared" si="140"/>
        <v>C151</v>
      </c>
      <c r="F205" s="14">
        <v>45354</v>
      </c>
      <c r="G205" s="19">
        <v>1</v>
      </c>
      <c r="H205" s="15" t="s">
        <v>35</v>
      </c>
      <c r="I205" s="16" t="s">
        <v>76</v>
      </c>
      <c r="L205" s="162"/>
      <c r="M205" s="146" t="s">
        <v>41</v>
      </c>
      <c r="N205" s="6">
        <v>12</v>
      </c>
      <c r="O205" s="6">
        <v>4</v>
      </c>
      <c r="Q205" s="16">
        <v>880</v>
      </c>
      <c r="R205" s="16">
        <v>830</v>
      </c>
      <c r="S205" s="16">
        <v>840</v>
      </c>
      <c r="T205" s="16">
        <v>90</v>
      </c>
      <c r="U205" s="16">
        <v>840</v>
      </c>
      <c r="V205" s="16">
        <v>90</v>
      </c>
      <c r="W205" s="5" t="s">
        <v>33</v>
      </c>
      <c r="X205" s="18"/>
      <c r="Y205" s="6" t="s">
        <v>38</v>
      </c>
      <c r="Z205" s="235" t="str">
        <f t="shared" si="112"/>
        <v>412AZ</v>
      </c>
      <c r="AA205" s="236" t="str">
        <f t="shared" si="113"/>
        <v>FEC151014-12 E7</v>
      </c>
      <c r="AB205" s="237" t="str">
        <f t="shared" si="114"/>
        <v xml:space="preserve">FE 0880X0830 4Z7 12 0840X090 PC  </v>
      </c>
      <c r="AC205" s="236" t="str">
        <f t="shared" si="115"/>
        <v>FXC151014-12 E7</v>
      </c>
      <c r="AD205" s="237" t="str">
        <f t="shared" si="116"/>
        <v xml:space="preserve">FX 0880X0830 4Z7 12 0840X090 PC  </v>
      </c>
      <c r="AE205" s="255" t="str">
        <f t="shared" si="117"/>
        <v>TUBLS015</v>
      </c>
      <c r="AF205" s="256" t="str">
        <f t="shared" si="118"/>
        <v>TB150895</v>
      </c>
      <c r="AG205" s="257">
        <f t="shared" si="119"/>
        <v>41.402700000000003</v>
      </c>
      <c r="AH205" s="258">
        <f t="shared" si="120"/>
        <v>264</v>
      </c>
      <c r="AI205" s="259">
        <f t="shared" si="121"/>
        <v>10930.312800000002</v>
      </c>
      <c r="AJ205" s="238" t="str">
        <f t="shared" si="122"/>
        <v>BCU4Z</v>
      </c>
      <c r="AK205" s="239" t="str">
        <f t="shared" si="123"/>
        <v>AT4Z0860</v>
      </c>
      <c r="AL205" s="240">
        <f t="shared" si="124"/>
        <v>122.99216835820896</v>
      </c>
      <c r="AM205" s="241">
        <f t="shared" si="125"/>
        <v>67</v>
      </c>
      <c r="AN205" s="242">
        <f>IF(M205="TR",VLOOKUP(Z205,[1]don!$B$2:$M$30,9,FALSE)*((Q205-20)*VLOOKUP(Z205,[1]don!$B$2:$M$30,6,FALSE))*(INT((R205-20-VLOOKUP(Z205,[1]don!$B$2:$M$30,5,FALSE))/N205)+2),VLOOKUP(Z205,[1]don!$B$2:$M$30,9,FALSE)*R205*(INT((Q205-20)/3)+1))</f>
        <v>8240.4752800000006</v>
      </c>
      <c r="AO205" s="243" t="str">
        <f t="shared" si="126"/>
        <v>CL4P0840C090</v>
      </c>
      <c r="AP205" s="244">
        <f t="shared" si="127"/>
        <v>728.42000000000007</v>
      </c>
      <c r="AQ205" s="245" t="str">
        <f t="shared" si="128"/>
        <v>CL4P0840C090</v>
      </c>
      <c r="AR205" s="244">
        <f t="shared" si="129"/>
        <v>728.42000000000007</v>
      </c>
      <c r="AS205" s="244" t="str">
        <f t="shared" si="130"/>
        <v>BNLC06</v>
      </c>
      <c r="AT205" s="246">
        <f t="shared" si="131"/>
        <v>1456.8400000000001</v>
      </c>
      <c r="AU205" s="247" t="str">
        <f t="shared" si="132"/>
        <v>4Z</v>
      </c>
      <c r="AV205" s="248" t="s">
        <v>1346</v>
      </c>
      <c r="AW205" s="249" t="str">
        <f t="shared" si="133"/>
        <v>FJ4Z0880</v>
      </c>
      <c r="AX205" s="247">
        <f t="shared" si="134"/>
        <v>403.04</v>
      </c>
      <c r="AY205" s="249">
        <f t="shared" si="135"/>
        <v>806.08</v>
      </c>
      <c r="AZ205" s="249" t="str">
        <f t="shared" si="136"/>
        <v>PJ4Z0880</v>
      </c>
      <c r="BA205" s="247">
        <f t="shared" si="137"/>
        <v>403.04</v>
      </c>
      <c r="BB205" s="247"/>
      <c r="BC205" s="250">
        <f t="shared" si="138"/>
        <v>806.08</v>
      </c>
    </row>
    <row r="206" spans="1:55" ht="18" customHeight="1" x14ac:dyDescent="0.3">
      <c r="A206" s="1" t="str">
        <f t="shared" si="139"/>
        <v>\\B-tech3\soneras\RAD\RAD 2024\C152</v>
      </c>
      <c r="B206" s="19" t="s">
        <v>1136</v>
      </c>
      <c r="C206" s="158" t="s">
        <v>1280</v>
      </c>
      <c r="D206" s="24" t="s">
        <v>984</v>
      </c>
      <c r="E206" s="23" t="str">
        <f t="shared" si="140"/>
        <v>C152</v>
      </c>
      <c r="F206" s="14">
        <v>45354</v>
      </c>
      <c r="G206" s="19">
        <v>1</v>
      </c>
      <c r="H206" s="15" t="s">
        <v>35</v>
      </c>
      <c r="I206" s="16" t="s">
        <v>76</v>
      </c>
      <c r="L206" s="162"/>
      <c r="M206" s="146" t="s">
        <v>41</v>
      </c>
      <c r="N206" s="6">
        <v>12</v>
      </c>
      <c r="O206" s="6">
        <v>4</v>
      </c>
      <c r="Q206" s="16">
        <v>820</v>
      </c>
      <c r="R206" s="16">
        <v>800</v>
      </c>
      <c r="S206" s="16">
        <v>830</v>
      </c>
      <c r="T206" s="16">
        <v>100</v>
      </c>
      <c r="U206" s="16">
        <v>830</v>
      </c>
      <c r="V206" s="16">
        <v>100</v>
      </c>
      <c r="W206" s="5" t="s">
        <v>33</v>
      </c>
      <c r="X206" s="18"/>
      <c r="Y206" s="6" t="s">
        <v>38</v>
      </c>
      <c r="Z206" s="235" t="str">
        <f t="shared" si="112"/>
        <v>412AZ</v>
      </c>
      <c r="AA206" s="236" t="str">
        <f t="shared" si="113"/>
        <v>FEC152014-12 E7</v>
      </c>
      <c r="AB206" s="237" t="str">
        <f t="shared" si="114"/>
        <v xml:space="preserve">FE 0820X0800 4Z7 12 0830X100 PC  </v>
      </c>
      <c r="AC206" s="236" t="str">
        <f t="shared" si="115"/>
        <v>FXC152014-12 E7</v>
      </c>
      <c r="AD206" s="237" t="str">
        <f t="shared" si="116"/>
        <v xml:space="preserve">FX 0820X0800 4Z7 12 0830X100 PC  </v>
      </c>
      <c r="AE206" s="255" t="str">
        <f t="shared" si="117"/>
        <v>TUBLS015</v>
      </c>
      <c r="AF206" s="256" t="str">
        <f t="shared" si="118"/>
        <v>TB150835</v>
      </c>
      <c r="AG206" s="257">
        <f t="shared" si="119"/>
        <v>38.627099999999999</v>
      </c>
      <c r="AH206" s="258">
        <f t="shared" si="120"/>
        <v>256</v>
      </c>
      <c r="AI206" s="259">
        <f t="shared" si="121"/>
        <v>9888.5375999999997</v>
      </c>
      <c r="AJ206" s="238" t="str">
        <f t="shared" si="122"/>
        <v>BCU4Z</v>
      </c>
      <c r="AK206" s="239" t="str">
        <f t="shared" si="123"/>
        <v>AT4Z0800</v>
      </c>
      <c r="AL206" s="240">
        <f t="shared" si="124"/>
        <v>114.46308923076921</v>
      </c>
      <c r="AM206" s="241">
        <f t="shared" si="125"/>
        <v>65</v>
      </c>
      <c r="AN206" s="242">
        <f>IF(M206="TR",VLOOKUP(Z206,[1]don!$B$2:$M$30,9,FALSE)*((Q206-20)*VLOOKUP(Z206,[1]don!$B$2:$M$30,6,FALSE))*(INT((R206-20-VLOOKUP(Z206,[1]don!$B$2:$M$30,5,FALSE))/N206)+2),VLOOKUP(Z206,[1]don!$B$2:$M$30,9,FALSE)*R206*(INT((Q206-20)/3)+1))</f>
        <v>7440.1007999999993</v>
      </c>
      <c r="AO206" s="243" t="str">
        <f t="shared" si="126"/>
        <v>CL4P0830C100</v>
      </c>
      <c r="AP206" s="244">
        <f t="shared" si="127"/>
        <v>785.4</v>
      </c>
      <c r="AQ206" s="245" t="str">
        <f t="shared" si="128"/>
        <v>CL4P0830C100</v>
      </c>
      <c r="AR206" s="244">
        <f t="shared" si="129"/>
        <v>785.4</v>
      </c>
      <c r="AS206" s="244" t="str">
        <f t="shared" si="130"/>
        <v>BNLC06</v>
      </c>
      <c r="AT206" s="246">
        <f t="shared" si="131"/>
        <v>1570.8</v>
      </c>
      <c r="AU206" s="247" t="str">
        <f t="shared" si="132"/>
        <v>4Z</v>
      </c>
      <c r="AV206" s="248" t="s">
        <v>1346</v>
      </c>
      <c r="AW206" s="249" t="str">
        <f t="shared" si="133"/>
        <v>FJ4Z0820</v>
      </c>
      <c r="AX206" s="247">
        <f t="shared" si="134"/>
        <v>375.56</v>
      </c>
      <c r="AY206" s="249">
        <f t="shared" si="135"/>
        <v>751.12</v>
      </c>
      <c r="AZ206" s="249" t="str">
        <f t="shared" si="136"/>
        <v>PJ4Z0820</v>
      </c>
      <c r="BA206" s="247">
        <f t="shared" si="137"/>
        <v>375.56</v>
      </c>
      <c r="BB206" s="247"/>
      <c r="BC206" s="250">
        <f t="shared" si="138"/>
        <v>751.12</v>
      </c>
    </row>
    <row r="207" spans="1:55" ht="18" customHeight="1" x14ac:dyDescent="0.3">
      <c r="A207" s="1" t="str">
        <f t="shared" si="139"/>
        <v>\\B-tech3\soneras\RAD\RAD 2024\C153</v>
      </c>
      <c r="B207" s="19" t="s">
        <v>1137</v>
      </c>
      <c r="C207" s="158" t="s">
        <v>1281</v>
      </c>
      <c r="D207" s="24" t="s">
        <v>985</v>
      </c>
      <c r="E207" s="23" t="str">
        <f t="shared" si="140"/>
        <v>C153</v>
      </c>
      <c r="F207" s="14">
        <v>45354</v>
      </c>
      <c r="G207" s="19">
        <v>1</v>
      </c>
      <c r="H207" s="15" t="s">
        <v>35</v>
      </c>
      <c r="I207" s="16" t="s">
        <v>76</v>
      </c>
      <c r="L207" s="162"/>
      <c r="M207" s="146" t="s">
        <v>32</v>
      </c>
      <c r="N207" s="6">
        <v>10</v>
      </c>
      <c r="O207" s="6">
        <v>4</v>
      </c>
      <c r="Q207" s="16">
        <v>560</v>
      </c>
      <c r="R207" s="16">
        <v>580</v>
      </c>
      <c r="S207" s="16">
        <v>590</v>
      </c>
      <c r="T207" s="16">
        <v>90</v>
      </c>
      <c r="U207" s="16">
        <v>590</v>
      </c>
      <c r="V207" s="16">
        <v>90</v>
      </c>
      <c r="W207" s="5" t="s">
        <v>33</v>
      </c>
      <c r="X207" s="18"/>
      <c r="Y207" s="6" t="s">
        <v>38</v>
      </c>
      <c r="Z207" s="235" t="str">
        <f t="shared" si="112"/>
        <v>410AD</v>
      </c>
      <c r="AA207" s="236" t="str">
        <f t="shared" si="113"/>
        <v>FEC153024-10 E7</v>
      </c>
      <c r="AB207" s="237" t="str">
        <f t="shared" si="114"/>
        <v xml:space="preserve">FE 0560X0580 4D7 10 0590X090 PC  </v>
      </c>
      <c r="AC207" s="236" t="str">
        <f t="shared" si="115"/>
        <v>FXC153024-10 E7</v>
      </c>
      <c r="AD207" s="237" t="str">
        <f t="shared" si="116"/>
        <v xml:space="preserve">FX 0560X0580 4D7 10 0590X090 PC  </v>
      </c>
      <c r="AE207" s="255" t="str">
        <f t="shared" si="117"/>
        <v>TUBLS015</v>
      </c>
      <c r="AF207" s="256" t="str">
        <f t="shared" si="118"/>
        <v>TB150575</v>
      </c>
      <c r="AG207" s="257">
        <f t="shared" si="119"/>
        <v>26.599500000000003</v>
      </c>
      <c r="AH207" s="258">
        <f t="shared" si="120"/>
        <v>228</v>
      </c>
      <c r="AI207" s="259">
        <f t="shared" si="121"/>
        <v>6064.6860000000006</v>
      </c>
      <c r="AJ207" s="238" t="str">
        <f t="shared" si="122"/>
        <v>BCU4D</v>
      </c>
      <c r="AK207" s="239" t="str">
        <f t="shared" si="123"/>
        <v>AT4D0580</v>
      </c>
      <c r="AL207" s="240">
        <f t="shared" si="124"/>
        <v>26.840257392906498</v>
      </c>
      <c r="AM207" s="241">
        <f t="shared" si="125"/>
        <v>197.36363636363637</v>
      </c>
      <c r="AN207" s="242">
        <f>IF(M207="TR",VLOOKUP(Z207,[1]don!$B$2:$M$30,9,FALSE)*((Q207-20)*VLOOKUP(Z207,[1]don!$B$2:$M$30,6,FALSE))*(INT((R207-20-VLOOKUP(Z207,[1]don!$B$2:$M$30,5,FALSE))/N207)+2),VLOOKUP(Z207,[1]don!$B$2:$M$30,9,FALSE)*R207*(INT((Q207-20)/3)+1))</f>
        <v>5297.2908000000007</v>
      </c>
      <c r="AO207" s="243" t="str">
        <f t="shared" si="126"/>
        <v>CL4P0590C090</v>
      </c>
      <c r="AP207" s="244">
        <f t="shared" si="127"/>
        <v>516.67000000000007</v>
      </c>
      <c r="AQ207" s="245" t="str">
        <f t="shared" si="128"/>
        <v>CL4P0590C090</v>
      </c>
      <c r="AR207" s="244">
        <f t="shared" si="129"/>
        <v>516.67000000000007</v>
      </c>
      <c r="AS207" s="244" t="str">
        <f t="shared" si="130"/>
        <v>BNLC06</v>
      </c>
      <c r="AT207" s="246">
        <f t="shared" si="131"/>
        <v>1033.3400000000001</v>
      </c>
      <c r="AU207" s="247" t="str">
        <f t="shared" si="132"/>
        <v>4D</v>
      </c>
      <c r="AV207" s="248" t="s">
        <v>1346</v>
      </c>
      <c r="AW207" s="249" t="str">
        <f t="shared" si="133"/>
        <v>FJ4D0560</v>
      </c>
      <c r="AX207" s="247">
        <f t="shared" si="134"/>
        <v>296.8</v>
      </c>
      <c r="AY207" s="249">
        <f t="shared" si="135"/>
        <v>593.6</v>
      </c>
      <c r="AZ207" s="249" t="str">
        <f t="shared" si="136"/>
        <v>-</v>
      </c>
      <c r="BA207" s="247" t="str">
        <f t="shared" si="137"/>
        <v>-</v>
      </c>
      <c r="BB207" s="247"/>
      <c r="BC207" s="250">
        <f t="shared" si="138"/>
        <v>593.6</v>
      </c>
    </row>
    <row r="208" spans="1:55" ht="18" customHeight="1" x14ac:dyDescent="0.3">
      <c r="A208" s="1" t="str">
        <f t="shared" si="139"/>
        <v>\\B-tech3\soneras\RAD\RAD 2024\C154</v>
      </c>
      <c r="B208" s="19" t="s">
        <v>1138</v>
      </c>
      <c r="C208" s="158" t="s">
        <v>1282</v>
      </c>
      <c r="D208" s="24" t="s">
        <v>986</v>
      </c>
      <c r="E208" s="23" t="str">
        <f t="shared" si="140"/>
        <v>C154</v>
      </c>
      <c r="F208" s="14">
        <v>45354</v>
      </c>
      <c r="G208" s="19">
        <v>1</v>
      </c>
      <c r="H208" s="15" t="s">
        <v>35</v>
      </c>
      <c r="I208" s="16" t="s">
        <v>76</v>
      </c>
      <c r="L208" s="162"/>
      <c r="M208" s="146" t="s">
        <v>32</v>
      </c>
      <c r="N208" s="6">
        <v>10</v>
      </c>
      <c r="O208" s="6">
        <v>6</v>
      </c>
      <c r="Q208" s="16">
        <v>1040</v>
      </c>
      <c r="R208" s="16">
        <v>980</v>
      </c>
      <c r="S208" s="16">
        <v>1050</v>
      </c>
      <c r="T208" s="16">
        <v>200</v>
      </c>
      <c r="U208" s="16">
        <v>1050</v>
      </c>
      <c r="V208" s="16">
        <v>200</v>
      </c>
      <c r="W208" s="5" t="s">
        <v>37</v>
      </c>
      <c r="X208" s="18"/>
      <c r="Y208" s="6" t="s">
        <v>38</v>
      </c>
      <c r="Z208" s="235" t="str">
        <f t="shared" si="112"/>
        <v>610AD</v>
      </c>
      <c r="AA208" s="236" t="str">
        <f t="shared" si="113"/>
        <v>FEC154026-10 E7</v>
      </c>
      <c r="AB208" s="237" t="str">
        <f t="shared" si="114"/>
        <v xml:space="preserve">FE 1040X0980 6D7 10 1050X200 BC  </v>
      </c>
      <c r="AC208" s="236" t="str">
        <f t="shared" si="115"/>
        <v>FXC154026-10 E7</v>
      </c>
      <c r="AD208" s="237" t="str">
        <f t="shared" si="116"/>
        <v xml:space="preserve">FX 1040X0980 6D7 10 1050X200 BC  </v>
      </c>
      <c r="AE208" s="255" t="str">
        <f t="shared" si="117"/>
        <v>TUBLS015</v>
      </c>
      <c r="AF208" s="256" t="str">
        <f t="shared" si="118"/>
        <v>TB151055</v>
      </c>
      <c r="AG208" s="257">
        <f t="shared" si="119"/>
        <v>48.804300000000005</v>
      </c>
      <c r="AH208" s="258">
        <f t="shared" si="120"/>
        <v>582</v>
      </c>
      <c r="AI208" s="259">
        <f t="shared" si="121"/>
        <v>28404.102600000002</v>
      </c>
      <c r="AJ208" s="238" t="str">
        <f t="shared" si="122"/>
        <v>BCU6D</v>
      </c>
      <c r="AK208" s="239" t="str">
        <f t="shared" si="123"/>
        <v>AT6D0980</v>
      </c>
      <c r="AL208" s="240">
        <f t="shared" si="124"/>
        <v>75.496416426301636</v>
      </c>
      <c r="AM208" s="241">
        <f t="shared" si="125"/>
        <v>371.90909090909093</v>
      </c>
      <c r="AN208" s="242">
        <f>IF(M208="TR",VLOOKUP(Z208,[1]don!$B$2:$M$30,9,FALSE)*((Q208-20)*VLOOKUP(Z208,[1]don!$B$2:$M$30,6,FALSE))*(INT((R208-20-VLOOKUP(Z208,[1]don!$B$2:$M$30,5,FALSE))/N208)+2),VLOOKUP(Z208,[1]don!$B$2:$M$30,9,FALSE)*R208*(INT((Q208-20)/3)+1))</f>
        <v>28077.803600000003</v>
      </c>
      <c r="AO208" s="243" t="str">
        <f t="shared" si="126"/>
        <v>CL6B1050C200</v>
      </c>
      <c r="AP208" s="244">
        <f t="shared" si="127"/>
        <v>2803.5</v>
      </c>
      <c r="AQ208" s="245" t="str">
        <f t="shared" si="128"/>
        <v>CL6B1050C200</v>
      </c>
      <c r="AR208" s="244">
        <f t="shared" si="129"/>
        <v>3142.59</v>
      </c>
      <c r="AS208" s="244" t="str">
        <f t="shared" si="130"/>
        <v>PL15</v>
      </c>
      <c r="AT208" s="246">
        <f t="shared" si="131"/>
        <v>5946.09</v>
      </c>
      <c r="AU208" s="247" t="str">
        <f t="shared" si="132"/>
        <v>6D</v>
      </c>
      <c r="AV208" s="248" t="s">
        <v>1346</v>
      </c>
      <c r="AW208" s="249" t="str">
        <f t="shared" si="133"/>
        <v>FJ6D1040</v>
      </c>
      <c r="AX208" s="247">
        <f t="shared" si="134"/>
        <v>746.72</v>
      </c>
      <c r="AY208" s="249">
        <f t="shared" si="135"/>
        <v>1493.44</v>
      </c>
      <c r="AZ208" s="249" t="str">
        <f t="shared" si="136"/>
        <v>-</v>
      </c>
      <c r="BA208" s="247" t="str">
        <f t="shared" si="137"/>
        <v>-</v>
      </c>
      <c r="BB208" s="247"/>
      <c r="BC208" s="250">
        <f t="shared" si="138"/>
        <v>1493.44</v>
      </c>
    </row>
    <row r="209" spans="1:55" ht="18" customHeight="1" x14ac:dyDescent="0.3">
      <c r="A209" s="1" t="str">
        <f>"\\B-tech3\soneras\RAD\RAD 2023\"&amp;B209</f>
        <v>\\B-tech3\soneras\RAD\RAD 2023\B087</v>
      </c>
      <c r="B209" s="19" t="s">
        <v>1134</v>
      </c>
      <c r="C209" s="158" t="s">
        <v>1283</v>
      </c>
      <c r="D209" s="24" t="s">
        <v>987</v>
      </c>
      <c r="E209" s="23" t="str">
        <f t="shared" si="140"/>
        <v>B087</v>
      </c>
      <c r="F209" s="14">
        <v>45354</v>
      </c>
      <c r="G209" s="19">
        <v>1</v>
      </c>
      <c r="H209" s="15" t="s">
        <v>35</v>
      </c>
      <c r="I209" s="16" t="s">
        <v>76</v>
      </c>
      <c r="L209" s="162"/>
      <c r="M209" s="146" t="s">
        <v>41</v>
      </c>
      <c r="N209" s="6">
        <v>12</v>
      </c>
      <c r="O209" s="6">
        <v>5</v>
      </c>
      <c r="Q209" s="16">
        <v>895</v>
      </c>
      <c r="R209" s="16">
        <v>850</v>
      </c>
      <c r="S209" s="16">
        <v>940</v>
      </c>
      <c r="T209" s="16">
        <v>170</v>
      </c>
      <c r="U209" s="16">
        <v>940</v>
      </c>
      <c r="V209" s="16">
        <v>170</v>
      </c>
      <c r="W209" s="5" t="s">
        <v>37</v>
      </c>
      <c r="X209" s="18"/>
      <c r="Y209" s="6" t="s">
        <v>38</v>
      </c>
      <c r="Z209" s="235" t="str">
        <f t="shared" si="112"/>
        <v>512AZ</v>
      </c>
      <c r="AA209" s="236" t="str">
        <f t="shared" si="113"/>
        <v>FEB087015-12 E7</v>
      </c>
      <c r="AB209" s="237" t="str">
        <f t="shared" si="114"/>
        <v xml:space="preserve">FE 0895X0850 5Z7 12 0940X170 BC  </v>
      </c>
      <c r="AC209" s="236" t="str">
        <f t="shared" si="115"/>
        <v>FXB087015-12 E7</v>
      </c>
      <c r="AD209" s="237" t="str">
        <f t="shared" si="116"/>
        <v xml:space="preserve">FX 0895X0850 5Z7 12 0940X170 BC  </v>
      </c>
      <c r="AE209" s="255" t="str">
        <f t="shared" si="117"/>
        <v>TUBLS015</v>
      </c>
      <c r="AF209" s="256" t="str">
        <f t="shared" si="118"/>
        <v>TB150910</v>
      </c>
      <c r="AG209" s="257">
        <f t="shared" si="119"/>
        <v>42.096600000000002</v>
      </c>
      <c r="AH209" s="258">
        <f t="shared" si="120"/>
        <v>340</v>
      </c>
      <c r="AI209" s="259">
        <f t="shared" si="121"/>
        <v>14312.844000000001</v>
      </c>
      <c r="AJ209" s="238" t="str">
        <f t="shared" si="122"/>
        <v>BCU5Z</v>
      </c>
      <c r="AK209" s="239" t="str">
        <f t="shared" si="123"/>
        <v>AT5Z0875</v>
      </c>
      <c r="AL209" s="240">
        <f t="shared" si="124"/>
        <v>129.23128623188404</v>
      </c>
      <c r="AM209" s="241">
        <f t="shared" si="125"/>
        <v>69</v>
      </c>
      <c r="AN209" s="242">
        <f>IF(M209="TR",VLOOKUP(Z209,[1]don!$B$2:$M$30,9,FALSE)*((Q209-20)*VLOOKUP(Z209,[1]don!$B$2:$M$30,6,FALSE))*(INT((R209-20-VLOOKUP(Z209,[1]don!$B$2:$M$30,5,FALSE))/N209)+2),VLOOKUP(Z209,[1]don!$B$2:$M$30,9,FALSE)*R209*(INT((Q209-20)/3)+1))</f>
        <v>8916.958749999998</v>
      </c>
      <c r="AO209" s="243" t="str">
        <f t="shared" si="126"/>
        <v>CL5B0940C170</v>
      </c>
      <c r="AP209" s="244">
        <f t="shared" si="127"/>
        <v>2133.33</v>
      </c>
      <c r="AQ209" s="245" t="str">
        <f t="shared" si="128"/>
        <v>CL5B0940C170</v>
      </c>
      <c r="AR209" s="244">
        <f t="shared" si="129"/>
        <v>2435.04</v>
      </c>
      <c r="AS209" s="244" t="str">
        <f t="shared" si="130"/>
        <v>PL15</v>
      </c>
      <c r="AT209" s="246">
        <f t="shared" si="131"/>
        <v>4568.37</v>
      </c>
      <c r="AU209" s="247" t="str">
        <f t="shared" si="132"/>
        <v>5Z</v>
      </c>
      <c r="AV209" s="248" t="s">
        <v>1346</v>
      </c>
      <c r="AW209" s="249" t="str">
        <f t="shared" si="133"/>
        <v>FJ5Z0895</v>
      </c>
      <c r="AX209" s="247">
        <f t="shared" si="134"/>
        <v>484.19500000000005</v>
      </c>
      <c r="AY209" s="249">
        <f t="shared" si="135"/>
        <v>968.3900000000001</v>
      </c>
      <c r="AZ209" s="249" t="str">
        <f t="shared" si="136"/>
        <v>PJ5Z0895</v>
      </c>
      <c r="BA209" s="247">
        <f t="shared" si="137"/>
        <v>484.19500000000005</v>
      </c>
      <c r="BB209" s="247"/>
      <c r="BC209" s="250">
        <f t="shared" si="138"/>
        <v>968.3900000000001</v>
      </c>
    </row>
    <row r="210" spans="1:55" ht="18" customHeight="1" x14ac:dyDescent="0.3">
      <c r="A210" s="1" t="str">
        <f t="shared" si="139"/>
        <v>\\B-tech3\soneras\RAD\RAD 2024\C155</v>
      </c>
      <c r="B210" s="19" t="s">
        <v>1274</v>
      </c>
      <c r="C210" s="158" t="s">
        <v>1284</v>
      </c>
      <c r="D210" s="24" t="s">
        <v>988</v>
      </c>
      <c r="E210" s="23" t="str">
        <f t="shared" si="140"/>
        <v>C155</v>
      </c>
      <c r="F210" s="14">
        <v>45355</v>
      </c>
      <c r="G210" s="19">
        <v>1</v>
      </c>
      <c r="H210" s="15" t="s">
        <v>35</v>
      </c>
      <c r="I210" s="16" t="s">
        <v>76</v>
      </c>
      <c r="L210" s="162"/>
      <c r="M210" s="146" t="s">
        <v>41</v>
      </c>
      <c r="N210" s="6">
        <v>10</v>
      </c>
      <c r="O210" s="6">
        <v>2</v>
      </c>
      <c r="Q210" s="16">
        <v>290</v>
      </c>
      <c r="R210" s="16">
        <v>230</v>
      </c>
      <c r="S210" s="16">
        <v>230</v>
      </c>
      <c r="T210" s="16">
        <v>35</v>
      </c>
      <c r="U210" s="16">
        <v>230</v>
      </c>
      <c r="V210" s="16">
        <v>35</v>
      </c>
      <c r="W210" s="5" t="s">
        <v>33</v>
      </c>
      <c r="X210" s="18"/>
      <c r="Y210" s="6" t="s">
        <v>38</v>
      </c>
      <c r="Z210" s="235" t="str">
        <f t="shared" si="112"/>
        <v>210AZ</v>
      </c>
      <c r="AA210" s="236" t="str">
        <f t="shared" si="113"/>
        <v>FEC155012-10 E7</v>
      </c>
      <c r="AB210" s="237" t="str">
        <f t="shared" si="114"/>
        <v xml:space="preserve">FE 0290X0230 2Z7 10 0230X035 PC  </v>
      </c>
      <c r="AC210" s="236" t="str">
        <f t="shared" si="115"/>
        <v>FXC155012-10 E7</v>
      </c>
      <c r="AD210" s="237" t="str">
        <f t="shared" si="116"/>
        <v xml:space="preserve">FX 0290X0230 2Z7 10 0230X035 PC  </v>
      </c>
      <c r="AE210" s="255" t="str">
        <f t="shared" si="117"/>
        <v>TUBLS015</v>
      </c>
      <c r="AF210" s="256" t="str">
        <f t="shared" si="118"/>
        <v>TB150305</v>
      </c>
      <c r="AG210" s="257">
        <f t="shared" si="119"/>
        <v>14.109300000000001</v>
      </c>
      <c r="AH210" s="258">
        <f t="shared" si="120"/>
        <v>40</v>
      </c>
      <c r="AI210" s="259">
        <f t="shared" si="121"/>
        <v>564.37200000000007</v>
      </c>
      <c r="AJ210" s="238" t="str">
        <f t="shared" si="122"/>
        <v>BCU2Z</v>
      </c>
      <c r="AK210" s="239" t="str">
        <f t="shared" si="123"/>
        <v>AT2Z0270</v>
      </c>
      <c r="AL210" s="240">
        <f t="shared" si="124"/>
        <v>19.157914285714284</v>
      </c>
      <c r="AM210" s="241">
        <f t="shared" si="125"/>
        <v>21</v>
      </c>
      <c r="AN210" s="242">
        <f>IF(M210="TR",VLOOKUP(Z210,[1]don!$B$2:$M$30,9,FALSE)*((Q210-20)*VLOOKUP(Z210,[1]don!$B$2:$M$30,6,FALSE))*(INT((R210-20-VLOOKUP(Z210,[1]don!$B$2:$M$30,5,FALSE))/N210)+2),VLOOKUP(Z210,[1]don!$B$2:$M$30,9,FALSE)*R210*(INT((Q210-20)/3)+1))</f>
        <v>402.31619999999998</v>
      </c>
      <c r="AO210" s="243" t="str">
        <f t="shared" si="126"/>
        <v>CL2P0230C035</v>
      </c>
      <c r="AP210" s="244">
        <f t="shared" si="127"/>
        <v>105.875</v>
      </c>
      <c r="AQ210" s="245" t="str">
        <f t="shared" si="128"/>
        <v>CL2P0230C035</v>
      </c>
      <c r="AR210" s="244">
        <f t="shared" si="129"/>
        <v>105.875</v>
      </c>
      <c r="AS210" s="244" t="str">
        <f t="shared" si="130"/>
        <v>BNLC06</v>
      </c>
      <c r="AT210" s="246">
        <f t="shared" si="131"/>
        <v>211.75</v>
      </c>
      <c r="AU210" s="247" t="str">
        <f t="shared" si="132"/>
        <v>2Z</v>
      </c>
      <c r="AV210" s="248" t="s">
        <v>1346</v>
      </c>
      <c r="AW210" s="249" t="str">
        <f t="shared" si="133"/>
        <v>FJ2Z0290</v>
      </c>
      <c r="AX210" s="247">
        <f t="shared" si="134"/>
        <v>80.040000000000006</v>
      </c>
      <c r="AY210" s="249">
        <f t="shared" si="135"/>
        <v>160.08000000000001</v>
      </c>
      <c r="AZ210" s="249" t="str">
        <f t="shared" si="136"/>
        <v>PJ2Z0290</v>
      </c>
      <c r="BA210" s="247">
        <f t="shared" si="137"/>
        <v>80.040000000000006</v>
      </c>
      <c r="BB210" s="247"/>
      <c r="BC210" s="250">
        <f t="shared" si="138"/>
        <v>160.08000000000001</v>
      </c>
    </row>
    <row r="211" spans="1:55" ht="18" customHeight="1" x14ac:dyDescent="0.3">
      <c r="A211" s="1" t="str">
        <f t="shared" si="139"/>
        <v>\\B-tech3\soneras\RAD\RAD 2024\C156</v>
      </c>
      <c r="B211" s="19" t="s">
        <v>1275</v>
      </c>
      <c r="C211" s="158" t="s">
        <v>1285</v>
      </c>
      <c r="D211" s="24" t="s">
        <v>989</v>
      </c>
      <c r="E211" s="23" t="str">
        <f t="shared" si="140"/>
        <v>C156</v>
      </c>
      <c r="F211" s="14">
        <v>45355</v>
      </c>
      <c r="G211" s="19">
        <v>1</v>
      </c>
      <c r="H211" s="15" t="s">
        <v>35</v>
      </c>
      <c r="I211" s="16" t="s">
        <v>36</v>
      </c>
      <c r="L211" s="162"/>
      <c r="M211" s="146" t="s">
        <v>32</v>
      </c>
      <c r="N211" s="6">
        <v>10</v>
      </c>
      <c r="O211" s="6">
        <v>3</v>
      </c>
      <c r="Q211" s="16">
        <v>860</v>
      </c>
      <c r="R211" s="16">
        <v>850</v>
      </c>
      <c r="S211" s="16">
        <v>900</v>
      </c>
      <c r="T211" s="16">
        <v>105</v>
      </c>
      <c r="U211" s="16">
        <v>900</v>
      </c>
      <c r="V211" s="16">
        <v>105</v>
      </c>
      <c r="W211" s="5" t="s">
        <v>33</v>
      </c>
      <c r="X211" s="18"/>
      <c r="Y211" s="6" t="s">
        <v>38</v>
      </c>
      <c r="Z211" s="235" t="str">
        <f t="shared" si="112"/>
        <v>310AD</v>
      </c>
      <c r="AA211" s="236" t="str">
        <f t="shared" si="113"/>
        <v>FEC156023-10 E7</v>
      </c>
      <c r="AB211" s="237" t="str">
        <f t="shared" si="114"/>
        <v xml:space="preserve">FE 0860X0850 3D7 10 0900X105 PC  </v>
      </c>
      <c r="AC211" s="236" t="str">
        <f t="shared" si="115"/>
        <v>FXC156023-10 E7</v>
      </c>
      <c r="AD211" s="237" t="str">
        <f t="shared" si="116"/>
        <v xml:space="preserve">FX 0860X0850 3D7 10 0900X105 PC  </v>
      </c>
      <c r="AE211" s="255" t="str">
        <f t="shared" si="117"/>
        <v>TUBLS015</v>
      </c>
      <c r="AF211" s="256" t="str">
        <f t="shared" si="118"/>
        <v>TB150875</v>
      </c>
      <c r="AG211" s="257">
        <f t="shared" si="119"/>
        <v>40.477499999999999</v>
      </c>
      <c r="AH211" s="258">
        <f t="shared" si="120"/>
        <v>252</v>
      </c>
      <c r="AI211" s="259">
        <f t="shared" si="121"/>
        <v>10200.33</v>
      </c>
      <c r="AJ211" s="238" t="str">
        <f t="shared" si="122"/>
        <v>BCU3D</v>
      </c>
      <c r="AK211" s="239" t="str">
        <f t="shared" si="123"/>
        <v>AT3D0850</v>
      </c>
      <c r="AL211" s="240">
        <f t="shared" si="124"/>
        <v>25.38498650252151</v>
      </c>
      <c r="AM211" s="241">
        <f t="shared" si="125"/>
        <v>306.45454545454544</v>
      </c>
      <c r="AN211" s="242">
        <f>IF(M211="TR",VLOOKUP(Z211,[1]don!$B$2:$M$30,9,FALSE)*((Q211-20)*VLOOKUP(Z211,[1]don!$B$2:$M$30,6,FALSE))*(INT((R211-20-VLOOKUP(Z211,[1]don!$B$2:$M$30,5,FALSE))/N211)+2),VLOOKUP(Z211,[1]don!$B$2:$M$30,9,FALSE)*R211*(INT((Q211-20)/3)+1))</f>
        <v>7779.3445000000002</v>
      </c>
      <c r="AO211" s="243" t="str">
        <f t="shared" si="126"/>
        <v>CL3P0900C105</v>
      </c>
      <c r="AP211" s="244">
        <f t="shared" si="127"/>
        <v>885.5</v>
      </c>
      <c r="AQ211" s="245" t="str">
        <f t="shared" si="128"/>
        <v>CL3P0900C105</v>
      </c>
      <c r="AR211" s="244">
        <f t="shared" si="129"/>
        <v>885.5</v>
      </c>
      <c r="AS211" s="244" t="str">
        <f t="shared" si="130"/>
        <v>BNLC06</v>
      </c>
      <c r="AT211" s="246">
        <f t="shared" si="131"/>
        <v>1771</v>
      </c>
      <c r="AU211" s="247" t="str">
        <f t="shared" si="132"/>
        <v>3D</v>
      </c>
      <c r="AV211" s="248" t="s">
        <v>1346</v>
      </c>
      <c r="AW211" s="249" t="str">
        <f t="shared" si="133"/>
        <v>FJ3D0860</v>
      </c>
      <c r="AX211" s="247">
        <f t="shared" si="134"/>
        <v>362.06</v>
      </c>
      <c r="AY211" s="249">
        <f t="shared" si="135"/>
        <v>724.12</v>
      </c>
      <c r="AZ211" s="249" t="str">
        <f t="shared" si="136"/>
        <v>-</v>
      </c>
      <c r="BA211" s="247" t="str">
        <f t="shared" si="137"/>
        <v>-</v>
      </c>
      <c r="BB211" s="247"/>
      <c r="BC211" s="250">
        <f t="shared" si="138"/>
        <v>724.12</v>
      </c>
    </row>
    <row r="212" spans="1:55" ht="18" customHeight="1" x14ac:dyDescent="0.3">
      <c r="A212" s="1" t="str">
        <f t="shared" si="139"/>
        <v>\\B-tech3\soneras\RAD\RAD 2024\C157</v>
      </c>
      <c r="B212" s="19" t="s">
        <v>1276</v>
      </c>
      <c r="C212" s="158" t="s">
        <v>1286</v>
      </c>
      <c r="D212" s="24" t="s">
        <v>990</v>
      </c>
      <c r="E212" s="23" t="str">
        <f t="shared" si="140"/>
        <v>C157</v>
      </c>
      <c r="F212" s="14">
        <v>45355</v>
      </c>
      <c r="G212" s="19">
        <v>1</v>
      </c>
      <c r="H212" s="15" t="s">
        <v>28</v>
      </c>
      <c r="I212" s="16" t="s">
        <v>36</v>
      </c>
      <c r="K212" s="16" t="s">
        <v>1273</v>
      </c>
      <c r="L212" s="162"/>
      <c r="M212" s="146" t="s">
        <v>41</v>
      </c>
      <c r="N212" s="6">
        <v>10</v>
      </c>
      <c r="O212" s="6">
        <v>2</v>
      </c>
      <c r="Q212" s="16">
        <v>525</v>
      </c>
      <c r="R212" s="16">
        <v>720</v>
      </c>
      <c r="S212" s="16">
        <v>720</v>
      </c>
      <c r="T212" s="16">
        <v>43</v>
      </c>
      <c r="U212" s="16">
        <v>720</v>
      </c>
      <c r="V212" s="16">
        <v>53</v>
      </c>
      <c r="W212" s="5" t="s">
        <v>33</v>
      </c>
      <c r="X212" s="18"/>
      <c r="Y212" s="6" t="s">
        <v>38</v>
      </c>
      <c r="Z212" s="235" t="str">
        <f t="shared" si="112"/>
        <v>210AZ</v>
      </c>
      <c r="AA212" s="236" t="str">
        <f t="shared" si="113"/>
        <v>RAC157012-10 E7</v>
      </c>
      <c r="AB212" s="237" t="str">
        <f t="shared" si="114"/>
        <v>RA 0525X0720 2Z7 10 0720X043 PC  PAJERO 3 V76</v>
      </c>
      <c r="AC212" s="236" t="str">
        <f t="shared" si="115"/>
        <v>FXC157012-10 E7</v>
      </c>
      <c r="AD212" s="237" t="str">
        <f t="shared" si="116"/>
        <v>FX 0525X0720 2Z7 10 0720X043 PC  PAJERO 3 V76</v>
      </c>
      <c r="AE212" s="255" t="str">
        <f t="shared" si="117"/>
        <v>TUBLS015</v>
      </c>
      <c r="AF212" s="256" t="str">
        <f t="shared" si="118"/>
        <v>TB150540</v>
      </c>
      <c r="AG212" s="257">
        <f t="shared" si="119"/>
        <v>24.980400000000003</v>
      </c>
      <c r="AH212" s="258">
        <f t="shared" si="120"/>
        <v>138</v>
      </c>
      <c r="AI212" s="259">
        <f t="shared" si="121"/>
        <v>3447.2952000000005</v>
      </c>
      <c r="AJ212" s="238" t="str">
        <f t="shared" si="122"/>
        <v>BCU2Z</v>
      </c>
      <c r="AK212" s="239" t="str">
        <f t="shared" si="123"/>
        <v>AT2Z0505</v>
      </c>
      <c r="AL212" s="240">
        <f t="shared" si="124"/>
        <v>34.692273571428565</v>
      </c>
      <c r="AM212" s="241">
        <f t="shared" si="125"/>
        <v>70</v>
      </c>
      <c r="AN212" s="242">
        <f>IF(M212="TR",VLOOKUP(Z212,[1]don!$B$2:$M$30,9,FALSE)*((Q212-20)*VLOOKUP(Z212,[1]don!$B$2:$M$30,6,FALSE))*(INT((R212-20-VLOOKUP(Z212,[1]don!$B$2:$M$30,5,FALSE))/N212)+2),VLOOKUP(Z212,[1]don!$B$2:$M$30,9,FALSE)*R212*(INT((Q212-20)/3)+1))</f>
        <v>2428.4591499999997</v>
      </c>
      <c r="AO212" s="243" t="str">
        <f t="shared" si="126"/>
        <v>CL2P0720C043</v>
      </c>
      <c r="AP212" s="244">
        <f t="shared" si="127"/>
        <v>358.97399999999999</v>
      </c>
      <c r="AQ212" s="245" t="str">
        <f t="shared" si="128"/>
        <v>CL2P0720C053</v>
      </c>
      <c r="AR212" s="244">
        <f t="shared" si="129"/>
        <v>415.95400000000001</v>
      </c>
      <c r="AS212" s="244" t="str">
        <f t="shared" si="130"/>
        <v>BNLC06</v>
      </c>
      <c r="AT212" s="246">
        <f t="shared" si="131"/>
        <v>774.928</v>
      </c>
      <c r="AU212" s="247" t="str">
        <f t="shared" si="132"/>
        <v>2Z</v>
      </c>
      <c r="AV212" s="248" t="s">
        <v>1346</v>
      </c>
      <c r="AW212" s="249" t="str">
        <f t="shared" si="133"/>
        <v>FJ2Z0525</v>
      </c>
      <c r="AX212" s="247">
        <f t="shared" si="134"/>
        <v>144.9</v>
      </c>
      <c r="AY212" s="249">
        <f t="shared" si="135"/>
        <v>289.8</v>
      </c>
      <c r="AZ212" s="249" t="str">
        <f t="shared" si="136"/>
        <v>PJ2Z0525</v>
      </c>
      <c r="BA212" s="247">
        <f t="shared" si="137"/>
        <v>144.9</v>
      </c>
      <c r="BB212" s="247"/>
      <c r="BC212" s="250">
        <f t="shared" si="138"/>
        <v>289.8</v>
      </c>
    </row>
    <row r="213" spans="1:55" ht="18" customHeight="1" x14ac:dyDescent="0.3">
      <c r="A213" s="1" t="str">
        <f t="shared" si="139"/>
        <v>\\B-tech3\soneras\RAD\RAD 2024\C158</v>
      </c>
      <c r="B213" s="19" t="s">
        <v>1277</v>
      </c>
      <c r="C213" s="158" t="s">
        <v>1287</v>
      </c>
      <c r="D213" s="24" t="s">
        <v>991</v>
      </c>
      <c r="E213" s="23" t="str">
        <f t="shared" si="140"/>
        <v>C158</v>
      </c>
      <c r="F213" s="14">
        <v>45355</v>
      </c>
      <c r="G213" s="19">
        <v>1</v>
      </c>
      <c r="H213" s="15" t="s">
        <v>35</v>
      </c>
      <c r="I213" s="16" t="s">
        <v>36</v>
      </c>
      <c r="L213" s="162"/>
      <c r="M213" s="146" t="s">
        <v>32</v>
      </c>
      <c r="N213" s="6">
        <v>10</v>
      </c>
      <c r="O213" s="6">
        <v>4</v>
      </c>
      <c r="Q213" s="16">
        <v>760</v>
      </c>
      <c r="R213" s="16">
        <v>820</v>
      </c>
      <c r="W213" s="5" t="s">
        <v>33</v>
      </c>
      <c r="X213" s="18"/>
      <c r="Y213" s="6"/>
      <c r="Z213" s="235" t="str">
        <f t="shared" si="112"/>
        <v>410AD</v>
      </c>
      <c r="AA213" s="236" t="str">
        <f t="shared" si="113"/>
        <v xml:space="preserve">FEC158024-10 </v>
      </c>
      <c r="AB213" s="237" t="str">
        <f t="shared" si="114"/>
        <v xml:space="preserve">FE 0760X0820 4DM 10 0X0 PC  </v>
      </c>
      <c r="AC213" s="236" t="str">
        <f t="shared" si="115"/>
        <v xml:space="preserve">FXC158024-10 </v>
      </c>
      <c r="AD213" s="237" t="str">
        <f t="shared" si="116"/>
        <v xml:space="preserve">FX 0760X0820 4DM 10 0X0 PC  </v>
      </c>
      <c r="AE213" s="255" t="b">
        <f t="shared" si="117"/>
        <v>0</v>
      </c>
      <c r="AF213" s="256" t="str">
        <f t="shared" si="118"/>
        <v>TB0775</v>
      </c>
      <c r="AG213" s="257">
        <f t="shared" si="119"/>
        <v>35.851500000000001</v>
      </c>
      <c r="AH213" s="258">
        <f t="shared" si="120"/>
        <v>324</v>
      </c>
      <c r="AI213" s="259">
        <f t="shared" si="121"/>
        <v>11615.886</v>
      </c>
      <c r="AJ213" s="238" t="str">
        <f t="shared" si="122"/>
        <v>BCU4D</v>
      </c>
      <c r="AK213" s="239" t="str">
        <f t="shared" si="123"/>
        <v>AT4D0820</v>
      </c>
      <c r="AL213" s="240">
        <f t="shared" si="124"/>
        <v>37.839734904072706</v>
      </c>
      <c r="AM213" s="241">
        <f t="shared" si="125"/>
        <v>270.09090909090907</v>
      </c>
      <c r="AN213" s="242">
        <f>IF(M213="TR",VLOOKUP(Z213,[1]don!$B$2:$M$30,9,FALSE)*((Q213-20)*VLOOKUP(Z213,[1]don!$B$2:$M$30,6,FALSE))*(INT((R213-20-VLOOKUP(Z213,[1]don!$B$2:$M$30,5,FALSE))/N213)+2),VLOOKUP(Z213,[1]don!$B$2:$M$30,9,FALSE)*R213*(INT((Q213-20)/3)+1))</f>
        <v>10220.1684</v>
      </c>
      <c r="AO213" s="243" t="str">
        <f t="shared" si="126"/>
        <v>CL4P0C0</v>
      </c>
      <c r="AP213" s="244">
        <f t="shared" si="127"/>
        <v>3.08</v>
      </c>
      <c r="AQ213" s="245" t="str">
        <f t="shared" si="128"/>
        <v>CL4P0C0</v>
      </c>
      <c r="AR213" s="244">
        <f t="shared" si="129"/>
        <v>3.08</v>
      </c>
      <c r="AS213" s="244" t="str">
        <f t="shared" si="130"/>
        <v>BNLC06</v>
      </c>
      <c r="AT213" s="246">
        <f t="shared" si="131"/>
        <v>6.16</v>
      </c>
      <c r="AU213" s="247" t="str">
        <f t="shared" si="132"/>
        <v>4D</v>
      </c>
      <c r="AV213" s="248" t="s">
        <v>1346</v>
      </c>
      <c r="AW213" s="249" t="str">
        <f t="shared" si="133"/>
        <v>FJ4D0760</v>
      </c>
      <c r="AX213" s="247">
        <f t="shared" si="134"/>
        <v>402.8</v>
      </c>
      <c r="AY213" s="249">
        <f t="shared" si="135"/>
        <v>805.6</v>
      </c>
      <c r="AZ213" s="249" t="str">
        <f t="shared" si="136"/>
        <v>-</v>
      </c>
      <c r="BA213" s="247" t="str">
        <f t="shared" si="137"/>
        <v>-</v>
      </c>
      <c r="BB213" s="247"/>
      <c r="BC213" s="250">
        <f t="shared" si="138"/>
        <v>805.6</v>
      </c>
    </row>
    <row r="214" spans="1:55" ht="18" customHeight="1" x14ac:dyDescent="0.3">
      <c r="A214" s="1" t="str">
        <f t="shared" si="139"/>
        <v>\\B-tech3\soneras\RAD\RAD 2024\C159</v>
      </c>
      <c r="B214" s="19" t="s">
        <v>1278</v>
      </c>
      <c r="C214" s="158" t="s">
        <v>1288</v>
      </c>
      <c r="D214" s="24" t="s">
        <v>992</v>
      </c>
      <c r="E214" s="23" t="str">
        <f t="shared" si="140"/>
        <v>C159</v>
      </c>
      <c r="F214" s="14">
        <v>45355</v>
      </c>
      <c r="G214" s="19">
        <v>1</v>
      </c>
      <c r="H214" s="15" t="s">
        <v>35</v>
      </c>
      <c r="I214" s="16" t="s">
        <v>400</v>
      </c>
      <c r="L214" s="162"/>
      <c r="M214" s="146" t="s">
        <v>32</v>
      </c>
      <c r="N214" s="6">
        <v>10</v>
      </c>
      <c r="O214" s="6">
        <v>5</v>
      </c>
      <c r="Q214" s="16">
        <v>680</v>
      </c>
      <c r="R214" s="16">
        <v>340</v>
      </c>
      <c r="S214" s="16">
        <v>345</v>
      </c>
      <c r="T214" s="16">
        <v>125</v>
      </c>
      <c r="U214" s="16">
        <v>345</v>
      </c>
      <c r="V214" s="16">
        <v>125</v>
      </c>
      <c r="W214" s="5" t="s">
        <v>33</v>
      </c>
      <c r="X214" s="18"/>
      <c r="Y214" s="6" t="s">
        <v>38</v>
      </c>
      <c r="Z214" s="235" t="str">
        <f t="shared" si="112"/>
        <v>510AD</v>
      </c>
      <c r="AA214" s="236" t="str">
        <f t="shared" si="113"/>
        <v>FEC159025-10 E7</v>
      </c>
      <c r="AB214" s="237" t="str">
        <f t="shared" si="114"/>
        <v xml:space="preserve">FE 0680X0340 5D7 10 0345X125 PC  </v>
      </c>
      <c r="AC214" s="236" t="str">
        <f t="shared" si="115"/>
        <v>FXC159025-10 E7</v>
      </c>
      <c r="AD214" s="237" t="str">
        <f t="shared" si="116"/>
        <v xml:space="preserve">FX 0680X0340 5D7 10 0345X125 PC  </v>
      </c>
      <c r="AE214" s="255" t="str">
        <f t="shared" si="117"/>
        <v>TUBLS015</v>
      </c>
      <c r="AF214" s="256" t="str">
        <f t="shared" si="118"/>
        <v>TB150695</v>
      </c>
      <c r="AG214" s="257">
        <f t="shared" si="119"/>
        <v>32.150700000000001</v>
      </c>
      <c r="AH214" s="258">
        <f t="shared" si="120"/>
        <v>165</v>
      </c>
      <c r="AI214" s="259">
        <f t="shared" si="121"/>
        <v>5304.8654999999999</v>
      </c>
      <c r="AJ214" s="238" t="str">
        <f t="shared" si="122"/>
        <v>BCU5D</v>
      </c>
      <c r="AK214" s="239" t="str">
        <f t="shared" si="123"/>
        <v>AT5D0340</v>
      </c>
      <c r="AL214" s="240">
        <f t="shared" si="124"/>
        <v>19.230851452282156</v>
      </c>
      <c r="AM214" s="241">
        <f t="shared" si="125"/>
        <v>241</v>
      </c>
      <c r="AN214" s="242">
        <f>IF(M214="TR",VLOOKUP(Z214,[1]don!$B$2:$M$30,9,FALSE)*((Q214-20)*VLOOKUP(Z214,[1]don!$B$2:$M$30,6,FALSE))*(INT((R214-20-VLOOKUP(Z214,[1]don!$B$2:$M$30,5,FALSE))/N214)+2),VLOOKUP(Z214,[1]don!$B$2:$M$30,9,FALSE)*R214*(INT((Q214-20)/3)+1))</f>
        <v>4634.6351999999997</v>
      </c>
      <c r="AO214" s="243" t="str">
        <f t="shared" si="126"/>
        <v>CL5P0345C125</v>
      </c>
      <c r="AP214" s="244">
        <f t="shared" si="127"/>
        <v>407.52250000000004</v>
      </c>
      <c r="AQ214" s="245" t="str">
        <f t="shared" si="128"/>
        <v>CL5P0345C125</v>
      </c>
      <c r="AR214" s="244">
        <f t="shared" si="129"/>
        <v>407.52250000000004</v>
      </c>
      <c r="AS214" s="244" t="str">
        <f t="shared" si="130"/>
        <v>BNLC06</v>
      </c>
      <c r="AT214" s="246">
        <f t="shared" si="131"/>
        <v>815.04500000000007</v>
      </c>
      <c r="AU214" s="247" t="str">
        <f t="shared" si="132"/>
        <v>5D</v>
      </c>
      <c r="AV214" s="248" t="s">
        <v>1346</v>
      </c>
      <c r="AW214" s="249" t="str">
        <f t="shared" si="133"/>
        <v>FJ5D0680</v>
      </c>
      <c r="AX214" s="247">
        <f t="shared" si="134"/>
        <v>420.92</v>
      </c>
      <c r="AY214" s="249">
        <f t="shared" si="135"/>
        <v>841.84</v>
      </c>
      <c r="AZ214" s="249" t="str">
        <f t="shared" si="136"/>
        <v>-</v>
      </c>
      <c r="BA214" s="247" t="str">
        <f t="shared" si="137"/>
        <v>-</v>
      </c>
      <c r="BB214" s="247"/>
      <c r="BC214" s="250">
        <f t="shared" si="138"/>
        <v>841.84</v>
      </c>
    </row>
    <row r="215" spans="1:55" ht="18" customHeight="1" x14ac:dyDescent="0.3">
      <c r="A215" s="1" t="str">
        <f t="shared" si="139"/>
        <v>\\B-tech3\soneras\RAD\RAD 2024\C160</v>
      </c>
      <c r="B215" s="19" t="s">
        <v>1290</v>
      </c>
      <c r="C215" s="158" t="s">
        <v>1292</v>
      </c>
      <c r="D215" s="24" t="s">
        <v>993</v>
      </c>
      <c r="E215" s="23" t="str">
        <f t="shared" si="140"/>
        <v>C160</v>
      </c>
      <c r="F215" s="14">
        <v>45356</v>
      </c>
      <c r="G215" s="19">
        <v>1</v>
      </c>
      <c r="H215" s="15" t="s">
        <v>35</v>
      </c>
      <c r="I215" s="16" t="s">
        <v>1289</v>
      </c>
      <c r="L215" s="162"/>
      <c r="M215" s="146" t="s">
        <v>32</v>
      </c>
      <c r="N215" s="6">
        <v>10</v>
      </c>
      <c r="O215" s="6">
        <v>5</v>
      </c>
      <c r="Q215" s="16">
        <v>670</v>
      </c>
      <c r="R215" s="16">
        <v>300</v>
      </c>
      <c r="S215" s="16">
        <v>310</v>
      </c>
      <c r="T215" s="16">
        <v>110</v>
      </c>
      <c r="U215" s="16">
        <v>310</v>
      </c>
      <c r="V215" s="16">
        <v>110</v>
      </c>
      <c r="W215" s="5" t="s">
        <v>33</v>
      </c>
      <c r="X215" s="18"/>
      <c r="Y215" s="6" t="s">
        <v>38</v>
      </c>
      <c r="Z215" s="235" t="str">
        <f t="shared" si="112"/>
        <v>510AD</v>
      </c>
      <c r="AA215" s="236" t="str">
        <f t="shared" si="113"/>
        <v>FEC160025-10 E7</v>
      </c>
      <c r="AB215" s="237" t="str">
        <f t="shared" si="114"/>
        <v xml:space="preserve">FE 0670X0300 5D7 10 0310X110 PC  </v>
      </c>
      <c r="AC215" s="236" t="str">
        <f t="shared" si="115"/>
        <v>FXC160025-10 E7</v>
      </c>
      <c r="AD215" s="237" t="str">
        <f t="shared" si="116"/>
        <v xml:space="preserve">FX 0670X0300 5D7 10 0310X110 PC  </v>
      </c>
      <c r="AE215" s="255" t="str">
        <f t="shared" si="117"/>
        <v>TUBLS015</v>
      </c>
      <c r="AF215" s="256" t="str">
        <f t="shared" si="118"/>
        <v>TB150685</v>
      </c>
      <c r="AG215" s="257">
        <f t="shared" si="119"/>
        <v>31.688100000000002</v>
      </c>
      <c r="AH215" s="258">
        <f t="shared" si="120"/>
        <v>145</v>
      </c>
      <c r="AI215" s="259">
        <f t="shared" si="121"/>
        <v>4594.7745000000004</v>
      </c>
      <c r="AJ215" s="238" t="str">
        <f t="shared" si="122"/>
        <v>BCU5D</v>
      </c>
      <c r="AK215" s="239" t="str">
        <f t="shared" si="123"/>
        <v>AT5D0300</v>
      </c>
      <c r="AL215" s="240">
        <f t="shared" si="124"/>
        <v>16.916525469168903</v>
      </c>
      <c r="AM215" s="241">
        <f t="shared" si="125"/>
        <v>237.36363636363637</v>
      </c>
      <c r="AN215" s="242">
        <f>IF(M215="TR",VLOOKUP(Z215,[1]don!$B$2:$M$30,9,FALSE)*((Q215-20)*VLOOKUP(Z215,[1]don!$B$2:$M$30,6,FALSE))*(INT((R215-20-VLOOKUP(Z215,[1]don!$B$2:$M$30,5,FALSE))/N215)+2),VLOOKUP(Z215,[1]don!$B$2:$M$30,9,FALSE)*R215*(INT((Q215-20)/3)+1))</f>
        <v>4015.3680000000004</v>
      </c>
      <c r="AO215" s="243" t="str">
        <f t="shared" si="126"/>
        <v>CL5P0310C110</v>
      </c>
      <c r="AP215" s="244">
        <f t="shared" si="127"/>
        <v>330.33</v>
      </c>
      <c r="AQ215" s="245" t="str">
        <f t="shared" si="128"/>
        <v>CL5P0310C110</v>
      </c>
      <c r="AR215" s="244">
        <f t="shared" si="129"/>
        <v>330.33</v>
      </c>
      <c r="AS215" s="244" t="str">
        <f t="shared" si="130"/>
        <v>BNLC06</v>
      </c>
      <c r="AT215" s="246">
        <f t="shared" si="131"/>
        <v>660.66</v>
      </c>
      <c r="AU215" s="247" t="str">
        <f t="shared" si="132"/>
        <v>5D</v>
      </c>
      <c r="AV215" s="248" t="s">
        <v>1346</v>
      </c>
      <c r="AW215" s="249" t="str">
        <f t="shared" si="133"/>
        <v>FJ5D0670</v>
      </c>
      <c r="AX215" s="247">
        <f t="shared" si="134"/>
        <v>414.73</v>
      </c>
      <c r="AY215" s="249">
        <f t="shared" si="135"/>
        <v>829.46</v>
      </c>
      <c r="AZ215" s="249" t="str">
        <f t="shared" si="136"/>
        <v>-</v>
      </c>
      <c r="BA215" s="247" t="str">
        <f t="shared" si="137"/>
        <v>-</v>
      </c>
      <c r="BB215" s="247"/>
      <c r="BC215" s="250">
        <f t="shared" si="138"/>
        <v>829.46</v>
      </c>
    </row>
    <row r="216" spans="1:55" ht="18" customHeight="1" x14ac:dyDescent="0.3">
      <c r="A216" s="1" t="str">
        <f t="shared" si="139"/>
        <v>\\B-tech3\soneras\RAD\RAD 2024\C161</v>
      </c>
      <c r="B216" s="19" t="s">
        <v>1291</v>
      </c>
      <c r="C216" s="158" t="s">
        <v>1293</v>
      </c>
      <c r="D216" s="24" t="s">
        <v>994</v>
      </c>
      <c r="E216" s="23" t="str">
        <f t="shared" si="140"/>
        <v>C161</v>
      </c>
      <c r="F216" s="14">
        <v>45357</v>
      </c>
      <c r="G216" s="19">
        <v>1</v>
      </c>
      <c r="H216" s="15" t="s">
        <v>35</v>
      </c>
      <c r="I216" s="16" t="s">
        <v>400</v>
      </c>
      <c r="L216" s="162"/>
      <c r="M216" s="146" t="s">
        <v>32</v>
      </c>
      <c r="N216" s="6">
        <v>10</v>
      </c>
      <c r="O216" s="6">
        <v>4</v>
      </c>
      <c r="Q216" s="16">
        <v>355</v>
      </c>
      <c r="R216" s="16">
        <v>450</v>
      </c>
      <c r="S216" s="16">
        <v>470</v>
      </c>
      <c r="T216" s="16">
        <v>85</v>
      </c>
      <c r="U216" s="16">
        <v>470</v>
      </c>
      <c r="V216" s="16">
        <v>85</v>
      </c>
      <c r="W216" s="5" t="s">
        <v>33</v>
      </c>
      <c r="X216" s="18"/>
      <c r="Y216" s="6" t="s">
        <v>38</v>
      </c>
      <c r="Z216" s="235" t="str">
        <f t="shared" si="112"/>
        <v>410AD</v>
      </c>
      <c r="AA216" s="236" t="str">
        <f t="shared" si="113"/>
        <v>FEC161024-10 E7</v>
      </c>
      <c r="AB216" s="237" t="str">
        <f t="shared" si="114"/>
        <v xml:space="preserve">FE 0355X0450 4D7 10 0470X085 PC  </v>
      </c>
      <c r="AC216" s="236" t="str">
        <f t="shared" si="115"/>
        <v>FXC161024-10 E7</v>
      </c>
      <c r="AD216" s="237" t="str">
        <f t="shared" si="116"/>
        <v xml:space="preserve">FX 0355X0450 4D7 10 0470X085 PC  </v>
      </c>
      <c r="AE216" s="255" t="str">
        <f t="shared" si="117"/>
        <v>TUBLS015</v>
      </c>
      <c r="AF216" s="256" t="str">
        <f t="shared" si="118"/>
        <v>TB150370</v>
      </c>
      <c r="AG216" s="257">
        <f t="shared" si="119"/>
        <v>17.116199999999999</v>
      </c>
      <c r="AH216" s="258">
        <f t="shared" si="120"/>
        <v>176</v>
      </c>
      <c r="AI216" s="259">
        <f t="shared" si="121"/>
        <v>3012.4512</v>
      </c>
      <c r="AJ216" s="238" t="str">
        <f t="shared" si="122"/>
        <v>BCU4D</v>
      </c>
      <c r="AK216" s="239" t="str">
        <f t="shared" si="123"/>
        <v>AT4D0450</v>
      </c>
      <c r="AL216" s="240">
        <f t="shared" si="124"/>
        <v>20.706901554404148</v>
      </c>
      <c r="AM216" s="241">
        <f t="shared" si="125"/>
        <v>122.81818181818181</v>
      </c>
      <c r="AN216" s="242">
        <f>IF(M216="TR",VLOOKUP(Z216,[1]don!$B$2:$M$30,9,FALSE)*((Q216-20)*VLOOKUP(Z216,[1]don!$B$2:$M$30,6,FALSE))*(INT((R216-20-VLOOKUP(Z216,[1]don!$B$2:$M$30,5,FALSE))/N216)+2),VLOOKUP(Z216,[1]don!$B$2:$M$30,9,FALSE)*R216*(INT((Q216-20)/3)+1))</f>
        <v>2543.1840000000002</v>
      </c>
      <c r="AO216" s="243" t="str">
        <f t="shared" si="126"/>
        <v>CL4P0470C085</v>
      </c>
      <c r="AP216" s="244">
        <f t="shared" si="127"/>
        <v>396.16500000000002</v>
      </c>
      <c r="AQ216" s="245" t="str">
        <f t="shared" si="128"/>
        <v>CL4P0470C085</v>
      </c>
      <c r="AR216" s="244">
        <f t="shared" si="129"/>
        <v>396.16500000000002</v>
      </c>
      <c r="AS216" s="244" t="str">
        <f t="shared" si="130"/>
        <v>BNLC06</v>
      </c>
      <c r="AT216" s="246">
        <f t="shared" si="131"/>
        <v>792.33</v>
      </c>
      <c r="AU216" s="247" t="str">
        <f t="shared" si="132"/>
        <v>4D</v>
      </c>
      <c r="AV216" s="248" t="s">
        <v>1346</v>
      </c>
      <c r="AW216" s="249" t="str">
        <f t="shared" si="133"/>
        <v>FJ4D0355</v>
      </c>
      <c r="AX216" s="247">
        <f t="shared" si="134"/>
        <v>188.15</v>
      </c>
      <c r="AY216" s="249">
        <f t="shared" si="135"/>
        <v>376.3</v>
      </c>
      <c r="AZ216" s="249" t="str">
        <f t="shared" si="136"/>
        <v>-</v>
      </c>
      <c r="BA216" s="247" t="str">
        <f t="shared" si="137"/>
        <v>-</v>
      </c>
      <c r="BB216" s="247"/>
      <c r="BC216" s="250">
        <f t="shared" si="138"/>
        <v>376.3</v>
      </c>
    </row>
    <row r="217" spans="1:55" s="197" customFormat="1" ht="18" customHeight="1" x14ac:dyDescent="0.3">
      <c r="A217" s="1" t="str">
        <f t="shared" si="139"/>
        <v>\\B-tech3\soneras\RAD\RAD 2024\C162</v>
      </c>
      <c r="B217" s="19" t="s">
        <v>1295</v>
      </c>
      <c r="C217" s="158" t="s">
        <v>1300</v>
      </c>
      <c r="D217" s="19" t="s">
        <v>995</v>
      </c>
      <c r="E217" s="23" t="str">
        <f t="shared" si="140"/>
        <v>C162</v>
      </c>
      <c r="F217" s="14">
        <v>45357</v>
      </c>
      <c r="G217" s="19">
        <v>1</v>
      </c>
      <c r="H217" s="19" t="s">
        <v>35</v>
      </c>
      <c r="I217" s="19" t="s">
        <v>400</v>
      </c>
      <c r="J217" s="19"/>
      <c r="K217" s="19"/>
      <c r="L217" s="198"/>
      <c r="M217" s="146" t="s">
        <v>32</v>
      </c>
      <c r="N217" s="6">
        <v>10</v>
      </c>
      <c r="O217" s="6">
        <v>6</v>
      </c>
      <c r="P217" s="196"/>
      <c r="Q217" s="16">
        <v>635</v>
      </c>
      <c r="R217" s="16">
        <v>880</v>
      </c>
      <c r="S217" s="16">
        <v>880</v>
      </c>
      <c r="T217" s="16">
        <v>130</v>
      </c>
      <c r="U217" s="16">
        <v>880</v>
      </c>
      <c r="V217" s="16">
        <v>130</v>
      </c>
      <c r="W217" s="5" t="s">
        <v>33</v>
      </c>
      <c r="X217" s="18"/>
      <c r="Y217" s="6" t="s">
        <v>38</v>
      </c>
      <c r="Z217" s="235" t="str">
        <f t="shared" si="112"/>
        <v>610AD</v>
      </c>
      <c r="AA217" s="236" t="str">
        <f t="shared" si="113"/>
        <v>FEC162026-10 E7</v>
      </c>
      <c r="AB217" s="237" t="str">
        <f t="shared" si="114"/>
        <v xml:space="preserve">FE 0635X0880 6D7 10 0880X130 PC  </v>
      </c>
      <c r="AC217" s="236" t="str">
        <f t="shared" si="115"/>
        <v>FXC162026-10 E7</v>
      </c>
      <c r="AD217" s="237" t="str">
        <f t="shared" si="116"/>
        <v xml:space="preserve">FX 0635X0880 6D7 10 0880X130 PC  </v>
      </c>
      <c r="AE217" s="255" t="str">
        <f t="shared" si="117"/>
        <v>TUBLS015</v>
      </c>
      <c r="AF217" s="256" t="str">
        <f t="shared" si="118"/>
        <v>TB150650</v>
      </c>
      <c r="AG217" s="257">
        <f t="shared" si="119"/>
        <v>30.069000000000003</v>
      </c>
      <c r="AH217" s="258">
        <f t="shared" si="120"/>
        <v>522</v>
      </c>
      <c r="AI217" s="259">
        <f t="shared" si="121"/>
        <v>15696.018000000002</v>
      </c>
      <c r="AJ217" s="238" t="str">
        <f t="shared" si="122"/>
        <v>BCU6D</v>
      </c>
      <c r="AK217" s="239" t="str">
        <f t="shared" si="123"/>
        <v>AT6D0880</v>
      </c>
      <c r="AL217" s="240">
        <f t="shared" si="124"/>
        <v>67.803561958721161</v>
      </c>
      <c r="AM217" s="241">
        <f t="shared" si="125"/>
        <v>224.63636363636363</v>
      </c>
      <c r="AN217" s="242">
        <f>IF(M217="TR",VLOOKUP(Z217,[1]don!$B$2:$M$30,9,FALSE)*((Q217-20)*VLOOKUP(Z217,[1]don!$B$2:$M$30,6,FALSE))*(INT((R217-20-VLOOKUP(Z217,[1]don!$B$2:$M$30,5,FALSE))/N217)+2),VLOOKUP(Z217,[1]don!$B$2:$M$30,9,FALSE)*R217*(INT((Q217-20)/3)+1))</f>
        <v>15231.1456</v>
      </c>
      <c r="AO217" s="243" t="str">
        <f t="shared" si="126"/>
        <v>CL6P0880C130</v>
      </c>
      <c r="AP217" s="244">
        <f t="shared" si="127"/>
        <v>1039.5</v>
      </c>
      <c r="AQ217" s="245" t="str">
        <f t="shared" si="128"/>
        <v>CL6P0880C130</v>
      </c>
      <c r="AR217" s="244">
        <f t="shared" si="129"/>
        <v>1039.5</v>
      </c>
      <c r="AS217" s="244" t="str">
        <f t="shared" si="130"/>
        <v>BNLC06</v>
      </c>
      <c r="AT217" s="246">
        <f t="shared" si="131"/>
        <v>2079</v>
      </c>
      <c r="AU217" s="247" t="str">
        <f t="shared" si="132"/>
        <v>6D</v>
      </c>
      <c r="AV217" s="248" t="s">
        <v>1346</v>
      </c>
      <c r="AW217" s="249" t="str">
        <f t="shared" si="133"/>
        <v>FJ6D0635</v>
      </c>
      <c r="AX217" s="247">
        <f t="shared" si="134"/>
        <v>455.93</v>
      </c>
      <c r="AY217" s="249">
        <f t="shared" si="135"/>
        <v>911.86</v>
      </c>
      <c r="AZ217" s="249" t="str">
        <f t="shared" si="136"/>
        <v>-</v>
      </c>
      <c r="BA217" s="247" t="str">
        <f t="shared" si="137"/>
        <v>-</v>
      </c>
      <c r="BB217" s="247"/>
      <c r="BC217" s="250">
        <f t="shared" si="138"/>
        <v>911.86</v>
      </c>
    </row>
    <row r="218" spans="1:55" s="197" customFormat="1" ht="18" customHeight="1" x14ac:dyDescent="0.3">
      <c r="A218" s="1" t="str">
        <f t="shared" si="139"/>
        <v>\\B-tech3\soneras\RAD\RAD 2024\C163</v>
      </c>
      <c r="B218" s="19" t="s">
        <v>1296</v>
      </c>
      <c r="C218" s="158" t="s">
        <v>1301</v>
      </c>
      <c r="D218" s="19" t="s">
        <v>996</v>
      </c>
      <c r="E218" s="23" t="str">
        <f t="shared" si="140"/>
        <v>C163</v>
      </c>
      <c r="F218" s="14">
        <v>45357</v>
      </c>
      <c r="G218" s="19">
        <v>1</v>
      </c>
      <c r="H218" s="19" t="s">
        <v>35</v>
      </c>
      <c r="I218" s="19" t="s">
        <v>483</v>
      </c>
      <c r="J218" s="19"/>
      <c r="K218" s="19"/>
      <c r="L218" s="198"/>
      <c r="M218" s="146" t="s">
        <v>32</v>
      </c>
      <c r="N218" s="6">
        <v>10</v>
      </c>
      <c r="O218" s="6">
        <v>4</v>
      </c>
      <c r="P218" s="196"/>
      <c r="Q218" s="16">
        <v>780</v>
      </c>
      <c r="R218" s="16">
        <v>410</v>
      </c>
      <c r="S218" s="16">
        <v>800</v>
      </c>
      <c r="T218" s="16">
        <v>160</v>
      </c>
      <c r="U218" s="16">
        <v>800</v>
      </c>
      <c r="V218" s="16">
        <v>160</v>
      </c>
      <c r="W218" s="5" t="s">
        <v>33</v>
      </c>
      <c r="X218" s="18"/>
      <c r="Y218" s="6" t="s">
        <v>38</v>
      </c>
      <c r="Z218" s="235" t="str">
        <f t="shared" si="112"/>
        <v>410AD</v>
      </c>
      <c r="AA218" s="236" t="str">
        <f t="shared" si="113"/>
        <v>FEC163024-10 E7</v>
      </c>
      <c r="AB218" s="237" t="str">
        <f t="shared" si="114"/>
        <v xml:space="preserve">FE 0780X0410 4D7 10 0800X160 PC  </v>
      </c>
      <c r="AC218" s="236" t="str">
        <f t="shared" si="115"/>
        <v>FXC163024-10 E7</v>
      </c>
      <c r="AD218" s="237" t="str">
        <f t="shared" si="116"/>
        <v xml:space="preserve">FX 0780X0410 4D7 10 0800X160 PC  </v>
      </c>
      <c r="AE218" s="255" t="str">
        <f t="shared" si="117"/>
        <v>TUBLS015</v>
      </c>
      <c r="AF218" s="256" t="str">
        <f t="shared" si="118"/>
        <v>TB150795</v>
      </c>
      <c r="AG218" s="257">
        <f t="shared" si="119"/>
        <v>36.776700000000005</v>
      </c>
      <c r="AH218" s="258">
        <f t="shared" si="120"/>
        <v>160</v>
      </c>
      <c r="AI218" s="259">
        <f t="shared" si="121"/>
        <v>5884.2720000000008</v>
      </c>
      <c r="AJ218" s="238" t="str">
        <f t="shared" si="122"/>
        <v>BCU4D</v>
      </c>
      <c r="AK218" s="239" t="str">
        <f t="shared" si="123"/>
        <v>AT4D0410</v>
      </c>
      <c r="AL218" s="240">
        <f t="shared" si="124"/>
        <v>18.945902458210423</v>
      </c>
      <c r="AM218" s="241">
        <f t="shared" si="125"/>
        <v>277.36363636363637</v>
      </c>
      <c r="AN218" s="242">
        <f>IF(M218="TR",VLOOKUP(Z218,[1]don!$B$2:$M$30,9,FALSE)*((Q218-20)*VLOOKUP(Z218,[1]don!$B$2:$M$30,6,FALSE))*(INT((R218-20-VLOOKUP(Z218,[1]don!$B$2:$M$30,5,FALSE))/N218)+2),VLOOKUP(Z218,[1]don!$B$2:$M$30,9,FALSE)*R218*(INT((Q218-20)/3)+1))</f>
        <v>5254.9044000000004</v>
      </c>
      <c r="AO218" s="243" t="str">
        <f t="shared" si="126"/>
        <v>CL4P0800C160</v>
      </c>
      <c r="AP218" s="244">
        <f t="shared" si="127"/>
        <v>1136.52</v>
      </c>
      <c r="AQ218" s="245" t="str">
        <f t="shared" si="128"/>
        <v>CL4P0800C160</v>
      </c>
      <c r="AR218" s="244">
        <f t="shared" si="129"/>
        <v>1136.52</v>
      </c>
      <c r="AS218" s="244" t="str">
        <f t="shared" si="130"/>
        <v>BNLC06</v>
      </c>
      <c r="AT218" s="246">
        <f t="shared" si="131"/>
        <v>2273.04</v>
      </c>
      <c r="AU218" s="247" t="str">
        <f t="shared" si="132"/>
        <v>4D</v>
      </c>
      <c r="AV218" s="248" t="s">
        <v>1346</v>
      </c>
      <c r="AW218" s="249" t="str">
        <f t="shared" si="133"/>
        <v>FJ4D0780</v>
      </c>
      <c r="AX218" s="247">
        <f t="shared" si="134"/>
        <v>413.40000000000003</v>
      </c>
      <c r="AY218" s="249">
        <f t="shared" si="135"/>
        <v>826.80000000000007</v>
      </c>
      <c r="AZ218" s="249" t="str">
        <f t="shared" si="136"/>
        <v>-</v>
      </c>
      <c r="BA218" s="247" t="str">
        <f t="shared" si="137"/>
        <v>-</v>
      </c>
      <c r="BB218" s="247"/>
      <c r="BC218" s="250">
        <f t="shared" si="138"/>
        <v>826.80000000000007</v>
      </c>
    </row>
    <row r="219" spans="1:55" s="197" customFormat="1" ht="18" customHeight="1" x14ac:dyDescent="0.3">
      <c r="A219" s="1" t="str">
        <f t="shared" si="139"/>
        <v>\\B-tech3\soneras\RAD\RAD 2024\C164</v>
      </c>
      <c r="B219" s="19" t="s">
        <v>1297</v>
      </c>
      <c r="C219" s="158" t="s">
        <v>1302</v>
      </c>
      <c r="D219" s="19" t="s">
        <v>997</v>
      </c>
      <c r="E219" s="23" t="str">
        <f t="shared" si="140"/>
        <v>C164</v>
      </c>
      <c r="F219" s="14">
        <v>45358</v>
      </c>
      <c r="G219" s="19">
        <v>1</v>
      </c>
      <c r="H219" s="19" t="s">
        <v>35</v>
      </c>
      <c r="I219" s="19" t="s">
        <v>36</v>
      </c>
      <c r="J219" s="19"/>
      <c r="K219" s="19"/>
      <c r="L219" s="198"/>
      <c r="M219" s="146" t="s">
        <v>32</v>
      </c>
      <c r="N219" s="6">
        <v>10</v>
      </c>
      <c r="O219" s="6">
        <v>5</v>
      </c>
      <c r="P219" s="196"/>
      <c r="Q219" s="16">
        <v>910</v>
      </c>
      <c r="R219" s="16">
        <v>370</v>
      </c>
      <c r="S219" s="16">
        <v>380</v>
      </c>
      <c r="T219" s="16">
        <v>120</v>
      </c>
      <c r="U219" s="16">
        <v>380</v>
      </c>
      <c r="V219" s="16">
        <v>120</v>
      </c>
      <c r="W219" s="5" t="s">
        <v>33</v>
      </c>
      <c r="X219" s="18"/>
      <c r="Y219" s="6" t="s">
        <v>38</v>
      </c>
      <c r="Z219" s="235" t="str">
        <f t="shared" si="112"/>
        <v>510AD</v>
      </c>
      <c r="AA219" s="236" t="str">
        <f t="shared" si="113"/>
        <v>FEC164025-10 E7</v>
      </c>
      <c r="AB219" s="237" t="str">
        <f t="shared" si="114"/>
        <v xml:space="preserve">FE 0910X0370 5D7 10 0380X120 PC  </v>
      </c>
      <c r="AC219" s="236" t="str">
        <f t="shared" si="115"/>
        <v>FXC164025-10 E7</v>
      </c>
      <c r="AD219" s="237" t="str">
        <f t="shared" si="116"/>
        <v xml:space="preserve">FX 0910X0370 5D7 10 0380X120 PC  </v>
      </c>
      <c r="AE219" s="255" t="str">
        <f t="shared" si="117"/>
        <v>TUBLS015</v>
      </c>
      <c r="AF219" s="256" t="str">
        <f t="shared" si="118"/>
        <v>TB150925</v>
      </c>
      <c r="AG219" s="257">
        <f t="shared" si="119"/>
        <v>42.790500000000002</v>
      </c>
      <c r="AH219" s="258">
        <f t="shared" si="120"/>
        <v>180</v>
      </c>
      <c r="AI219" s="259">
        <f t="shared" si="121"/>
        <v>7702.29</v>
      </c>
      <c r="AJ219" s="238" t="str">
        <f t="shared" si="122"/>
        <v>BCU5D</v>
      </c>
      <c r="AK219" s="239" t="str">
        <f t="shared" si="123"/>
        <v>AT5D0370</v>
      </c>
      <c r="AL219" s="240">
        <f t="shared" si="124"/>
        <v>20.87879227107253</v>
      </c>
      <c r="AM219" s="241">
        <f t="shared" si="125"/>
        <v>324.63636363636363</v>
      </c>
      <c r="AN219" s="242">
        <f>IF(M219="TR",VLOOKUP(Z219,[1]don!$B$2:$M$30,9,FALSE)*((Q219-20)*VLOOKUP(Z219,[1]don!$B$2:$M$30,6,FALSE))*(INT((R219-20-VLOOKUP(Z219,[1]don!$B$2:$M$30,5,FALSE))/N219)+2),VLOOKUP(Z219,[1]don!$B$2:$M$30,9,FALSE)*R219*(INT((Q219-20)/3)+1))</f>
        <v>6778.0151999999998</v>
      </c>
      <c r="AO219" s="243" t="str">
        <f t="shared" si="126"/>
        <v>CL5P0380C120</v>
      </c>
      <c r="AP219" s="244">
        <f t="shared" si="127"/>
        <v>431.2</v>
      </c>
      <c r="AQ219" s="245" t="str">
        <f t="shared" si="128"/>
        <v>CL5P0380C120</v>
      </c>
      <c r="AR219" s="244">
        <f t="shared" si="129"/>
        <v>431.2</v>
      </c>
      <c r="AS219" s="244" t="str">
        <f t="shared" si="130"/>
        <v>BNLC06</v>
      </c>
      <c r="AT219" s="246">
        <f t="shared" si="131"/>
        <v>862.4</v>
      </c>
      <c r="AU219" s="247" t="str">
        <f t="shared" si="132"/>
        <v>5D</v>
      </c>
      <c r="AV219" s="248" t="s">
        <v>1346</v>
      </c>
      <c r="AW219" s="249" t="str">
        <f t="shared" si="133"/>
        <v>FJ5D0910</v>
      </c>
      <c r="AX219" s="247">
        <f t="shared" si="134"/>
        <v>563.29</v>
      </c>
      <c r="AY219" s="249">
        <f t="shared" si="135"/>
        <v>1126.58</v>
      </c>
      <c r="AZ219" s="249" t="str">
        <f t="shared" si="136"/>
        <v>-</v>
      </c>
      <c r="BA219" s="247" t="str">
        <f t="shared" si="137"/>
        <v>-</v>
      </c>
      <c r="BB219" s="247"/>
      <c r="BC219" s="250">
        <f t="shared" si="138"/>
        <v>1126.58</v>
      </c>
    </row>
    <row r="220" spans="1:55" s="197" customFormat="1" ht="18.75" x14ac:dyDescent="0.3">
      <c r="A220" s="1" t="str">
        <f t="shared" si="139"/>
        <v>\\B-tech3\soneras\RAD\RAD 2024\C165</v>
      </c>
      <c r="B220" s="19" t="s">
        <v>1298</v>
      </c>
      <c r="C220" s="158" t="s">
        <v>1303</v>
      </c>
      <c r="D220" s="19" t="s">
        <v>998</v>
      </c>
      <c r="E220" s="23" t="str">
        <f t="shared" si="140"/>
        <v>C165</v>
      </c>
      <c r="F220" s="14">
        <v>45358</v>
      </c>
      <c r="G220" s="19">
        <v>4</v>
      </c>
      <c r="H220" s="15" t="s">
        <v>28</v>
      </c>
      <c r="I220" s="16" t="s">
        <v>857</v>
      </c>
      <c r="J220" s="19"/>
      <c r="K220" s="16"/>
      <c r="L220" s="198"/>
      <c r="M220" s="146" t="s">
        <v>32</v>
      </c>
      <c r="N220" s="6">
        <v>10</v>
      </c>
      <c r="O220" s="6">
        <v>6</v>
      </c>
      <c r="P220" s="196"/>
      <c r="Q220" s="16">
        <v>675</v>
      </c>
      <c r="R220" s="16">
        <v>500</v>
      </c>
      <c r="S220" s="16">
        <v>500</v>
      </c>
      <c r="T220" s="16">
        <v>140</v>
      </c>
      <c r="U220" s="16">
        <v>500</v>
      </c>
      <c r="V220" s="16">
        <v>140</v>
      </c>
      <c r="W220" s="5" t="s">
        <v>33</v>
      </c>
      <c r="X220" s="18"/>
      <c r="Y220" s="6" t="s">
        <v>38</v>
      </c>
      <c r="Z220" s="235" t="str">
        <f t="shared" si="112"/>
        <v>610AD</v>
      </c>
      <c r="AA220" s="236" t="str">
        <f t="shared" si="113"/>
        <v>RAC165026-10 E7</v>
      </c>
      <c r="AB220" s="237" t="str">
        <f t="shared" si="114"/>
        <v xml:space="preserve">RA 0675X0500 6D7 10 0500X140 PC  </v>
      </c>
      <c r="AC220" s="236" t="str">
        <f t="shared" si="115"/>
        <v>FXC165026-10 E7</v>
      </c>
      <c r="AD220" s="237" t="str">
        <f t="shared" si="116"/>
        <v xml:space="preserve">FX 0675X0500 6D7 10 0500X140 PC  </v>
      </c>
      <c r="AE220" s="255" t="str">
        <f t="shared" si="117"/>
        <v>TUBLS015</v>
      </c>
      <c r="AF220" s="256" t="str">
        <f t="shared" si="118"/>
        <v>TB150690</v>
      </c>
      <c r="AG220" s="257">
        <f t="shared" si="119"/>
        <v>31.919400000000003</v>
      </c>
      <c r="AH220" s="258">
        <f t="shared" si="120"/>
        <v>294</v>
      </c>
      <c r="AI220" s="259">
        <f t="shared" si="121"/>
        <v>9384.3036000000011</v>
      </c>
      <c r="AJ220" s="238" t="str">
        <f t="shared" si="122"/>
        <v>BCU6D</v>
      </c>
      <c r="AK220" s="239" t="str">
        <f t="shared" si="123"/>
        <v>AT6D0500</v>
      </c>
      <c r="AL220" s="240">
        <f t="shared" si="124"/>
        <v>38.465256556442412</v>
      </c>
      <c r="AM220" s="241">
        <f t="shared" si="125"/>
        <v>239.18181818181819</v>
      </c>
      <c r="AN220" s="242">
        <f>IF(M220="TR",VLOOKUP(Z220,[1]don!$B$2:$M$30,9,FALSE)*((Q220-20)*VLOOKUP(Z220,[1]don!$B$2:$M$30,6,FALSE))*(INT((R220-20-VLOOKUP(Z220,[1]don!$B$2:$M$30,5,FALSE))/N220)+2),VLOOKUP(Z220,[1]don!$B$2:$M$30,9,FALSE)*R220*(INT((Q220-20)/3)+1))</f>
        <v>9200.1899999999987</v>
      </c>
      <c r="AO220" s="243" t="str">
        <f t="shared" si="126"/>
        <v>CL6P0500C140</v>
      </c>
      <c r="AP220" s="244">
        <f t="shared" si="127"/>
        <v>640.64</v>
      </c>
      <c r="AQ220" s="245" t="str">
        <f t="shared" si="128"/>
        <v>CL6P0500C140</v>
      </c>
      <c r="AR220" s="244">
        <f t="shared" si="129"/>
        <v>640.64</v>
      </c>
      <c r="AS220" s="244" t="str">
        <f t="shared" si="130"/>
        <v>BNLC06</v>
      </c>
      <c r="AT220" s="246">
        <f t="shared" si="131"/>
        <v>1281.28</v>
      </c>
      <c r="AU220" s="247" t="str">
        <f t="shared" si="132"/>
        <v>6D</v>
      </c>
      <c r="AV220" s="248" t="s">
        <v>1346</v>
      </c>
      <c r="AW220" s="249" t="str">
        <f t="shared" si="133"/>
        <v>FJ6D0675</v>
      </c>
      <c r="AX220" s="247">
        <f t="shared" si="134"/>
        <v>484.65</v>
      </c>
      <c r="AY220" s="249">
        <f t="shared" si="135"/>
        <v>969.3</v>
      </c>
      <c r="AZ220" s="249" t="str">
        <f t="shared" si="136"/>
        <v>-</v>
      </c>
      <c r="BA220" s="247" t="str">
        <f t="shared" si="137"/>
        <v>-</v>
      </c>
      <c r="BB220" s="247"/>
      <c r="BC220" s="250">
        <f t="shared" si="138"/>
        <v>969.3</v>
      </c>
    </row>
    <row r="221" spans="1:55" s="197" customFormat="1" ht="18" customHeight="1" x14ac:dyDescent="0.3">
      <c r="A221" s="1" t="str">
        <f t="shared" si="139"/>
        <v>\\B-tech3\soneras\RAD\RAD 2024\C166</v>
      </c>
      <c r="B221" s="19" t="s">
        <v>1299</v>
      </c>
      <c r="C221" s="158" t="s">
        <v>1304</v>
      </c>
      <c r="D221" s="19" t="s">
        <v>999</v>
      </c>
      <c r="E221" s="23" t="str">
        <f t="shared" si="140"/>
        <v>C166</v>
      </c>
      <c r="F221" s="14">
        <v>45358</v>
      </c>
      <c r="G221" s="19">
        <v>1</v>
      </c>
      <c r="H221" s="19" t="s">
        <v>35</v>
      </c>
      <c r="I221" s="19" t="s">
        <v>36</v>
      </c>
      <c r="J221" s="19"/>
      <c r="K221" s="19"/>
      <c r="L221" s="198"/>
      <c r="M221" s="146" t="s">
        <v>32</v>
      </c>
      <c r="N221" s="6">
        <v>10</v>
      </c>
      <c r="O221" s="6">
        <v>3</v>
      </c>
      <c r="P221" s="196"/>
      <c r="Q221" s="16">
        <v>385</v>
      </c>
      <c r="R221" s="16">
        <v>340</v>
      </c>
      <c r="S221" s="16">
        <v>355</v>
      </c>
      <c r="T221" s="16">
        <v>65</v>
      </c>
      <c r="U221" s="16">
        <v>355</v>
      </c>
      <c r="V221" s="16">
        <v>65</v>
      </c>
      <c r="W221" s="5" t="s">
        <v>33</v>
      </c>
      <c r="X221" s="18"/>
      <c r="Y221" s="6" t="s">
        <v>38</v>
      </c>
      <c r="Z221" s="235" t="str">
        <f t="shared" si="112"/>
        <v>310AD</v>
      </c>
      <c r="AA221" s="236" t="str">
        <f t="shared" si="113"/>
        <v>FEC166023-10 E7</v>
      </c>
      <c r="AB221" s="237" t="str">
        <f t="shared" si="114"/>
        <v xml:space="preserve">FE 0385X0340 3D7 10 0355X065 PC  </v>
      </c>
      <c r="AC221" s="236" t="str">
        <f t="shared" si="115"/>
        <v>FXC166023-10 E7</v>
      </c>
      <c r="AD221" s="237" t="str">
        <f t="shared" si="116"/>
        <v xml:space="preserve">FX 0385X0340 3D7 10 0355X065 PC  </v>
      </c>
      <c r="AE221" s="255" t="str">
        <f t="shared" si="117"/>
        <v>TUBLS015</v>
      </c>
      <c r="AF221" s="256" t="str">
        <f t="shared" si="118"/>
        <v>TB150400</v>
      </c>
      <c r="AG221" s="257">
        <f t="shared" si="119"/>
        <v>18.504000000000001</v>
      </c>
      <c r="AH221" s="258">
        <f t="shared" si="120"/>
        <v>99</v>
      </c>
      <c r="AI221" s="259">
        <f t="shared" si="121"/>
        <v>1831.8960000000002</v>
      </c>
      <c r="AJ221" s="238" t="str">
        <f t="shared" si="122"/>
        <v>BCU3D</v>
      </c>
      <c r="AK221" s="239" t="str">
        <f t="shared" si="123"/>
        <v>AT3D0340</v>
      </c>
      <c r="AL221" s="240">
        <f t="shared" si="124"/>
        <v>10.10267817811013</v>
      </c>
      <c r="AM221" s="241">
        <f t="shared" si="125"/>
        <v>133.72727272727272</v>
      </c>
      <c r="AN221" s="242">
        <f>IF(M221="TR",VLOOKUP(Z221,[1]don!$B$2:$M$30,9,FALSE)*((Q221-20)*VLOOKUP(Z221,[1]don!$B$2:$M$30,6,FALSE))*(INT((R221-20-VLOOKUP(Z221,[1]don!$B$2:$M$30,5,FALSE))/N221)+2),VLOOKUP(Z221,[1]don!$B$2:$M$30,9,FALSE)*R221*(INT((Q221-20)/3)+1))</f>
        <v>1351.0036</v>
      </c>
      <c r="AO221" s="243" t="str">
        <f t="shared" si="126"/>
        <v>CL3P0355C065</v>
      </c>
      <c r="AP221" s="244">
        <f t="shared" si="127"/>
        <v>245.4375</v>
      </c>
      <c r="AQ221" s="245" t="str">
        <f t="shared" si="128"/>
        <v>CL3P0355C065</v>
      </c>
      <c r="AR221" s="244">
        <f t="shared" si="129"/>
        <v>245.4375</v>
      </c>
      <c r="AS221" s="244" t="str">
        <f t="shared" si="130"/>
        <v>BNLC06</v>
      </c>
      <c r="AT221" s="246">
        <f t="shared" si="131"/>
        <v>490.875</v>
      </c>
      <c r="AU221" s="247" t="str">
        <f t="shared" si="132"/>
        <v>3D</v>
      </c>
      <c r="AV221" s="248" t="s">
        <v>1346</v>
      </c>
      <c r="AW221" s="249" t="str">
        <f t="shared" si="133"/>
        <v>FJ3D0385</v>
      </c>
      <c r="AX221" s="247">
        <f t="shared" si="134"/>
        <v>162.08500000000001</v>
      </c>
      <c r="AY221" s="249">
        <f t="shared" si="135"/>
        <v>324.17</v>
      </c>
      <c r="AZ221" s="249" t="str">
        <f t="shared" si="136"/>
        <v>-</v>
      </c>
      <c r="BA221" s="247" t="str">
        <f t="shared" si="137"/>
        <v>-</v>
      </c>
      <c r="BB221" s="247"/>
      <c r="BC221" s="250">
        <f t="shared" si="138"/>
        <v>324.17</v>
      </c>
    </row>
    <row r="222" spans="1:55" s="197" customFormat="1" ht="18" customHeight="1" x14ac:dyDescent="0.3">
      <c r="A222" s="1" t="str">
        <f t="shared" si="139"/>
        <v>\\B-tech3\soneras\RAD\RAD 2024\C167</v>
      </c>
      <c r="B222" s="19" t="s">
        <v>1305</v>
      </c>
      <c r="C222" s="158" t="s">
        <v>1306</v>
      </c>
      <c r="D222" s="19" t="s">
        <v>1310</v>
      </c>
      <c r="E222" s="23" t="str">
        <f t="shared" si="140"/>
        <v>C167</v>
      </c>
      <c r="F222" s="14">
        <v>45360</v>
      </c>
      <c r="G222" s="19">
        <v>1</v>
      </c>
      <c r="H222" s="15" t="s">
        <v>35</v>
      </c>
      <c r="I222" s="19" t="s">
        <v>40</v>
      </c>
      <c r="J222" s="5"/>
      <c r="K222" s="16"/>
      <c r="L222" s="162"/>
      <c r="M222" s="19" t="s">
        <v>32</v>
      </c>
      <c r="N222" s="19">
        <v>10</v>
      </c>
      <c r="O222" s="19">
        <v>4</v>
      </c>
      <c r="P222" s="202"/>
      <c r="Q222" s="19">
        <v>800</v>
      </c>
      <c r="R222" s="19">
        <v>760</v>
      </c>
      <c r="S222" s="19">
        <v>765</v>
      </c>
      <c r="T222" s="19">
        <v>95</v>
      </c>
      <c r="U222" s="19">
        <v>765</v>
      </c>
      <c r="V222" s="19">
        <v>95</v>
      </c>
      <c r="W222" s="19" t="s">
        <v>33</v>
      </c>
      <c r="X222" s="18"/>
      <c r="Y222" s="19" t="s">
        <v>38</v>
      </c>
      <c r="Z222" s="235" t="str">
        <f t="shared" si="112"/>
        <v>410AD</v>
      </c>
      <c r="AA222" s="236" t="str">
        <f t="shared" si="113"/>
        <v>FEC167024-10 E7</v>
      </c>
      <c r="AB222" s="237" t="str">
        <f t="shared" si="114"/>
        <v xml:space="preserve">FE 0800X0760 4D7 10 0765X095 PC  </v>
      </c>
      <c r="AC222" s="236" t="str">
        <f t="shared" si="115"/>
        <v>FXC167024-10 E7</v>
      </c>
      <c r="AD222" s="237" t="str">
        <f t="shared" si="116"/>
        <v xml:space="preserve">FX 0800X0760 4D7 10 0765X095 PC  </v>
      </c>
      <c r="AE222" s="255" t="str">
        <f t="shared" si="117"/>
        <v>TUBLS015</v>
      </c>
      <c r="AF222" s="256" t="str">
        <f t="shared" si="118"/>
        <v>TB150815</v>
      </c>
      <c r="AG222" s="257">
        <f t="shared" si="119"/>
        <v>37.701900000000002</v>
      </c>
      <c r="AH222" s="258">
        <f t="shared" si="120"/>
        <v>300</v>
      </c>
      <c r="AI222" s="259">
        <f t="shared" si="121"/>
        <v>11310.57</v>
      </c>
      <c r="AJ222" s="238" t="str">
        <f t="shared" si="122"/>
        <v>BCU4D</v>
      </c>
      <c r="AK222" s="239" t="str">
        <f t="shared" si="123"/>
        <v>AT4D0760</v>
      </c>
      <c r="AL222" s="240">
        <f t="shared" si="124"/>
        <v>35.165027658894921</v>
      </c>
      <c r="AM222" s="241">
        <f t="shared" si="125"/>
        <v>284.63636363636363</v>
      </c>
      <c r="AN222" s="242">
        <f>IF(M222="TR",VLOOKUP(Z222,[1]don!$B$2:$M$30,9,FALSE)*((Q222-20)*VLOOKUP(Z222,[1]don!$B$2:$M$30,6,FALSE))*(INT((R222-20-VLOOKUP(Z222,[1]don!$B$2:$M$30,5,FALSE))/N222)+2),VLOOKUP(Z222,[1]don!$B$2:$M$30,9,FALSE)*R222*(INT((Q222-20)/3)+1))</f>
        <v>10009.2456</v>
      </c>
      <c r="AO222" s="243" t="str">
        <f t="shared" si="126"/>
        <v>CL4P0765C095</v>
      </c>
      <c r="AP222" s="244">
        <f t="shared" si="127"/>
        <v>695.11750000000006</v>
      </c>
      <c r="AQ222" s="245" t="str">
        <f t="shared" si="128"/>
        <v>CL4P0765C095</v>
      </c>
      <c r="AR222" s="244">
        <f t="shared" si="129"/>
        <v>695.11750000000006</v>
      </c>
      <c r="AS222" s="244" t="str">
        <f t="shared" si="130"/>
        <v>BNLC06</v>
      </c>
      <c r="AT222" s="246">
        <f t="shared" si="131"/>
        <v>1390.2350000000001</v>
      </c>
      <c r="AU222" s="247" t="str">
        <f t="shared" si="132"/>
        <v>4D</v>
      </c>
      <c r="AV222" s="248" t="s">
        <v>1346</v>
      </c>
      <c r="AW222" s="249" t="str">
        <f t="shared" si="133"/>
        <v>FJ4D0800</v>
      </c>
      <c r="AX222" s="247">
        <f t="shared" si="134"/>
        <v>424</v>
      </c>
      <c r="AY222" s="249">
        <f t="shared" si="135"/>
        <v>848</v>
      </c>
      <c r="AZ222" s="249" t="str">
        <f t="shared" si="136"/>
        <v>-</v>
      </c>
      <c r="BA222" s="247" t="str">
        <f t="shared" si="137"/>
        <v>-</v>
      </c>
      <c r="BB222" s="247"/>
      <c r="BC222" s="250">
        <f t="shared" si="138"/>
        <v>848</v>
      </c>
    </row>
    <row r="223" spans="1:55" ht="18" customHeight="1" x14ac:dyDescent="0.3">
      <c r="A223" s="1" t="str">
        <f t="shared" si="139"/>
        <v>\\B-tech3\soneras\RAD\RAD 2024\C168</v>
      </c>
      <c r="B223" s="19" t="s">
        <v>1315</v>
      </c>
      <c r="C223" s="205" t="s">
        <v>1317</v>
      </c>
      <c r="D223" s="19" t="s">
        <v>1307</v>
      </c>
      <c r="E223" s="23" t="str">
        <f t="shared" si="140"/>
        <v>C168</v>
      </c>
      <c r="F223" s="14">
        <v>45360</v>
      </c>
      <c r="G223" s="19">
        <v>1</v>
      </c>
      <c r="H223" s="15" t="s">
        <v>58</v>
      </c>
      <c r="I223" s="19" t="s">
        <v>1308</v>
      </c>
      <c r="J223" s="5" t="s">
        <v>1313</v>
      </c>
      <c r="K223" s="16" t="s">
        <v>1314</v>
      </c>
      <c r="M223" s="146" t="s">
        <v>41</v>
      </c>
      <c r="N223" s="6">
        <v>10</v>
      </c>
      <c r="O223" s="6">
        <v>3</v>
      </c>
      <c r="Q223" s="16">
        <v>640</v>
      </c>
      <c r="R223" s="16">
        <v>440</v>
      </c>
      <c r="S223" s="16">
        <v>460</v>
      </c>
      <c r="T223" s="16">
        <v>65</v>
      </c>
      <c r="U223" s="16">
        <v>460</v>
      </c>
      <c r="V223" s="16">
        <v>65</v>
      </c>
      <c r="W223" s="5" t="s">
        <v>33</v>
      </c>
      <c r="X223" s="18"/>
      <c r="Y223" s="19" t="s">
        <v>38</v>
      </c>
      <c r="Z223" s="235" t="str">
        <f t="shared" si="112"/>
        <v>310AZ</v>
      </c>
      <c r="AA223" s="236" t="str">
        <f t="shared" si="113"/>
        <v>REC168013-10 E7</v>
      </c>
      <c r="AB223" s="237" t="str">
        <f t="shared" si="114"/>
        <v>RE 0640X0440 3Z7 10 0460X065 PC NISSAN  P40</v>
      </c>
      <c r="AC223" s="236" t="str">
        <f t="shared" si="115"/>
        <v>FXC168013-10 E7</v>
      </c>
      <c r="AD223" s="237" t="str">
        <f t="shared" si="116"/>
        <v>FX 0640X0440 3Z7 10 0460X065 PC NISSAN  P40</v>
      </c>
      <c r="AE223" s="255" t="str">
        <f t="shared" si="117"/>
        <v>TUBLS015</v>
      </c>
      <c r="AF223" s="256" t="str">
        <f t="shared" si="118"/>
        <v>TB150655</v>
      </c>
      <c r="AG223" s="257">
        <f t="shared" si="119"/>
        <v>30.3003</v>
      </c>
      <c r="AH223" s="258">
        <f t="shared" si="120"/>
        <v>123</v>
      </c>
      <c r="AI223" s="259">
        <f t="shared" si="121"/>
        <v>3726.9369000000002</v>
      </c>
      <c r="AJ223" s="238" t="str">
        <f t="shared" si="122"/>
        <v>BCU3Z</v>
      </c>
      <c r="AK223" s="239" t="str">
        <f t="shared" si="123"/>
        <v>AT3Z0620</v>
      </c>
      <c r="AL223" s="240">
        <f t="shared" si="124"/>
        <v>65.142440476190473</v>
      </c>
      <c r="AM223" s="241">
        <f t="shared" si="125"/>
        <v>42</v>
      </c>
      <c r="AN223" s="242">
        <f>IF(M223="TR",VLOOKUP(Z223,[1]don!$B$2:$M$30,9,FALSE)*((Q223-20)*VLOOKUP(Z223,[1]don!$B$2:$M$30,6,FALSE))*(INT((R223-20-VLOOKUP(Z223,[1]don!$B$2:$M$30,5,FALSE))/N223)+2),VLOOKUP(Z223,[1]don!$B$2:$M$30,9,FALSE)*R223*(INT((Q223-20)/3)+1))</f>
        <v>2735.9825000000001</v>
      </c>
      <c r="AO223" s="243" t="str">
        <f t="shared" si="126"/>
        <v>CL3P0460C065</v>
      </c>
      <c r="AP223" s="244">
        <f t="shared" si="127"/>
        <v>314.16000000000003</v>
      </c>
      <c r="AQ223" s="245" t="str">
        <f t="shared" si="128"/>
        <v>CL3P0460C065</v>
      </c>
      <c r="AR223" s="244">
        <f t="shared" si="129"/>
        <v>314.16000000000003</v>
      </c>
      <c r="AS223" s="244" t="str">
        <f t="shared" si="130"/>
        <v>BNLC06</v>
      </c>
      <c r="AT223" s="246">
        <f t="shared" si="131"/>
        <v>628.32000000000005</v>
      </c>
      <c r="AU223" s="247" t="str">
        <f t="shared" si="132"/>
        <v>3Z</v>
      </c>
      <c r="AV223" s="248" t="s">
        <v>1346</v>
      </c>
      <c r="AW223" s="249" t="str">
        <f t="shared" si="133"/>
        <v>FJ3Z0640</v>
      </c>
      <c r="AX223" s="247">
        <f t="shared" si="134"/>
        <v>239.36</v>
      </c>
      <c r="AY223" s="249">
        <f t="shared" si="135"/>
        <v>478.72</v>
      </c>
      <c r="AZ223" s="249" t="str">
        <f t="shared" si="136"/>
        <v>PJ3Z0640</v>
      </c>
      <c r="BA223" s="247">
        <f t="shared" si="137"/>
        <v>239.36</v>
      </c>
      <c r="BB223" s="247"/>
      <c r="BC223" s="250">
        <f t="shared" si="138"/>
        <v>478.72</v>
      </c>
    </row>
    <row r="224" spans="1:55" ht="18" customHeight="1" x14ac:dyDescent="0.3">
      <c r="A224" s="1" t="str">
        <f t="shared" si="139"/>
        <v>\\B-tech3\soneras\RAD\RAD 2024\C169</v>
      </c>
      <c r="B224" s="19" t="s">
        <v>1316</v>
      </c>
      <c r="C224" s="205" t="s">
        <v>1318</v>
      </c>
      <c r="D224" s="19" t="s">
        <v>1309</v>
      </c>
      <c r="E224" s="23" t="str">
        <f t="shared" si="140"/>
        <v>C169</v>
      </c>
      <c r="F224" s="14">
        <v>45360</v>
      </c>
      <c r="G224" s="19">
        <v>1</v>
      </c>
      <c r="H224" s="15" t="s">
        <v>35</v>
      </c>
      <c r="I224" s="19" t="s">
        <v>36</v>
      </c>
      <c r="M224" s="146" t="s">
        <v>32</v>
      </c>
      <c r="N224" s="6">
        <v>10</v>
      </c>
      <c r="O224" s="6">
        <v>6</v>
      </c>
      <c r="Q224" s="16">
        <v>1070</v>
      </c>
      <c r="R224" s="16">
        <v>480</v>
      </c>
      <c r="S224" s="16">
        <v>490</v>
      </c>
      <c r="T224" s="16">
        <v>140</v>
      </c>
      <c r="U224" s="16">
        <v>490</v>
      </c>
      <c r="V224" s="16">
        <v>140</v>
      </c>
      <c r="W224" s="19" t="s">
        <v>33</v>
      </c>
      <c r="X224" s="18"/>
      <c r="Y224" s="19" t="s">
        <v>38</v>
      </c>
      <c r="Z224" s="235" t="str">
        <f t="shared" si="112"/>
        <v>610AD</v>
      </c>
      <c r="AA224" s="236" t="str">
        <f t="shared" si="113"/>
        <v>FEC169026-10 E7</v>
      </c>
      <c r="AB224" s="237" t="str">
        <f t="shared" si="114"/>
        <v xml:space="preserve">FE 1070X0480 6D7 10 0490X140 PC  </v>
      </c>
      <c r="AC224" s="236" t="str">
        <f t="shared" si="115"/>
        <v>FXC169026-10 E7</v>
      </c>
      <c r="AD224" s="237" t="str">
        <f t="shared" si="116"/>
        <v xml:space="preserve">FX 1070X0480 6D7 10 0490X140 PC  </v>
      </c>
      <c r="AE224" s="255" t="str">
        <f t="shared" si="117"/>
        <v>TUBLS015</v>
      </c>
      <c r="AF224" s="256" t="str">
        <f t="shared" si="118"/>
        <v>TB151085</v>
      </c>
      <c r="AG224" s="257">
        <f t="shared" si="119"/>
        <v>50.192100000000003</v>
      </c>
      <c r="AH224" s="258">
        <f t="shared" si="120"/>
        <v>282</v>
      </c>
      <c r="AI224" s="259">
        <f t="shared" si="121"/>
        <v>14154.172200000001</v>
      </c>
      <c r="AJ224" s="238" t="str">
        <f t="shared" si="122"/>
        <v>BCU6D</v>
      </c>
      <c r="AK224" s="239" t="str">
        <f t="shared" si="123"/>
        <v>AT6D0480</v>
      </c>
      <c r="AL224" s="240">
        <f t="shared" si="124"/>
        <v>36.977579102350987</v>
      </c>
      <c r="AM224" s="241">
        <f t="shared" si="125"/>
        <v>382.81818181818181</v>
      </c>
      <c r="AN224" s="242">
        <f>IF(M224="TR",VLOOKUP(Z224,[1]don!$B$2:$M$30,9,FALSE)*((Q224-20)*VLOOKUP(Z224,[1]don!$B$2:$M$30,6,FALSE))*(INT((R224-20-VLOOKUP(Z224,[1]don!$B$2:$M$30,5,FALSE))/N224)+2),VLOOKUP(Z224,[1]don!$B$2:$M$30,9,FALSE)*R224*(INT((Q224-20)/3)+1))</f>
        <v>14155.6896</v>
      </c>
      <c r="AO224" s="243" t="str">
        <f t="shared" si="126"/>
        <v>CL6P0490C140</v>
      </c>
      <c r="AP224" s="244">
        <f t="shared" si="127"/>
        <v>628.32000000000005</v>
      </c>
      <c r="AQ224" s="245" t="str">
        <f t="shared" si="128"/>
        <v>CL6P0490C140</v>
      </c>
      <c r="AR224" s="244">
        <f t="shared" si="129"/>
        <v>628.32000000000005</v>
      </c>
      <c r="AS224" s="244" t="str">
        <f t="shared" si="130"/>
        <v>BNLC06</v>
      </c>
      <c r="AT224" s="246">
        <f t="shared" si="131"/>
        <v>1256.6400000000001</v>
      </c>
      <c r="AU224" s="247" t="str">
        <f t="shared" si="132"/>
        <v>6D</v>
      </c>
      <c r="AV224" s="248" t="s">
        <v>1346</v>
      </c>
      <c r="AW224" s="249" t="str">
        <f t="shared" si="133"/>
        <v>FJ6D1070</v>
      </c>
      <c r="AX224" s="247">
        <f t="shared" si="134"/>
        <v>768.26</v>
      </c>
      <c r="AY224" s="249">
        <f t="shared" si="135"/>
        <v>1536.52</v>
      </c>
      <c r="AZ224" s="249" t="str">
        <f t="shared" si="136"/>
        <v>-</v>
      </c>
      <c r="BA224" s="247" t="str">
        <f t="shared" si="137"/>
        <v>-</v>
      </c>
      <c r="BB224" s="247"/>
      <c r="BC224" s="250">
        <f t="shared" si="138"/>
        <v>1536.52</v>
      </c>
    </row>
    <row r="225" spans="1:55" ht="18" customHeight="1" x14ac:dyDescent="0.3">
      <c r="A225" s="1" t="str">
        <f t="shared" si="139"/>
        <v>\\B-tech3\soneras\RAD\RAD 2024\C170</v>
      </c>
      <c r="B225" s="19" t="s">
        <v>1319</v>
      </c>
      <c r="C225" s="206" t="s">
        <v>1321</v>
      </c>
      <c r="D225" s="19" t="s">
        <v>1311</v>
      </c>
      <c r="E225" s="23" t="str">
        <f t="shared" si="140"/>
        <v>C170</v>
      </c>
      <c r="F225" s="14">
        <v>45361</v>
      </c>
      <c r="G225" s="19">
        <v>2</v>
      </c>
      <c r="H225" s="19" t="s">
        <v>35</v>
      </c>
      <c r="I225" s="16" t="s">
        <v>76</v>
      </c>
      <c r="J225" s="19"/>
      <c r="L225" s="13"/>
      <c r="M225" s="146" t="s">
        <v>77</v>
      </c>
      <c r="N225" s="6">
        <v>10</v>
      </c>
      <c r="O225" s="6">
        <v>5</v>
      </c>
      <c r="Q225" s="16">
        <v>470</v>
      </c>
      <c r="R225" s="16">
        <v>510</v>
      </c>
      <c r="S225" s="16">
        <v>535</v>
      </c>
      <c r="T225" s="16">
        <v>125</v>
      </c>
      <c r="U225" s="16">
        <v>535</v>
      </c>
      <c r="V225" s="16">
        <v>125</v>
      </c>
      <c r="W225" s="19" t="s">
        <v>33</v>
      </c>
      <c r="X225" s="18"/>
      <c r="Y225" s="16" t="s">
        <v>38</v>
      </c>
      <c r="Z225" s="235" t="str">
        <f t="shared" si="112"/>
        <v>510AD</v>
      </c>
      <c r="AA225" s="236" t="str">
        <f t="shared" si="113"/>
        <v>FEC170035-10 E7</v>
      </c>
      <c r="AB225" s="237" t="str">
        <f t="shared" si="114"/>
        <v xml:space="preserve">FE 0470X0510 5D7 10 0535X125 PC  </v>
      </c>
      <c r="AC225" s="236" t="str">
        <f t="shared" si="115"/>
        <v>FXC170035-10 E7</v>
      </c>
      <c r="AD225" s="237" t="str">
        <f t="shared" si="116"/>
        <v xml:space="preserve">FX 0470X0510 5D7 10 0535X125 PC  </v>
      </c>
      <c r="AE225" s="255" t="str">
        <f t="shared" si="117"/>
        <v>TUBLS015</v>
      </c>
      <c r="AF225" s="256" t="str">
        <f t="shared" si="118"/>
        <v>TB150485</v>
      </c>
      <c r="AG225" s="257">
        <f t="shared" si="119"/>
        <v>22.4361</v>
      </c>
      <c r="AH225" s="258">
        <f t="shared" si="120"/>
        <v>250</v>
      </c>
      <c r="AI225" s="259">
        <f t="shared" si="121"/>
        <v>5609.0249999999996</v>
      </c>
      <c r="AJ225" s="238" t="str">
        <f t="shared" si="122"/>
        <v>BCU5D</v>
      </c>
      <c r="AK225" s="239" t="str">
        <f t="shared" si="123"/>
        <v>AT5D0510</v>
      </c>
      <c r="AL225" s="240">
        <f t="shared" si="124"/>
        <v>57.702644726670343</v>
      </c>
      <c r="AM225" s="241">
        <f t="shared" si="125"/>
        <v>82.318181818181813</v>
      </c>
      <c r="AN225" s="242">
        <f>IF(M225="TR",VLOOKUP(Z225,[1]don!$B$2:$M$30,9,FALSE)*((Q225-20)*VLOOKUP(Z225,[1]don!$B$2:$M$30,6,FALSE))*(INT((R225-20-VLOOKUP(Z225,[1]don!$B$2:$M$30,5,FALSE))/N225)+2),VLOOKUP(Z225,[1]don!$B$2:$M$30,9,FALSE)*R225*(INT((Q225-20)/3)+1))</f>
        <v>4749.9767999999995</v>
      </c>
      <c r="AO225" s="243" t="str">
        <f t="shared" si="126"/>
        <v>CL5P0535C125</v>
      </c>
      <c r="AP225" s="244">
        <f t="shared" si="127"/>
        <v>619.65750000000003</v>
      </c>
      <c r="AQ225" s="245" t="str">
        <f t="shared" si="128"/>
        <v>CL5P0535C125</v>
      </c>
      <c r="AR225" s="244">
        <f t="shared" si="129"/>
        <v>619.65750000000003</v>
      </c>
      <c r="AS225" s="244" t="str">
        <f t="shared" si="130"/>
        <v>BNLC06</v>
      </c>
      <c r="AT225" s="246">
        <f t="shared" si="131"/>
        <v>1239.3150000000001</v>
      </c>
      <c r="AU225" s="247" t="str">
        <f t="shared" si="132"/>
        <v>5D</v>
      </c>
      <c r="AV225" s="248" t="s">
        <v>1346</v>
      </c>
      <c r="AW225" s="249" t="str">
        <f t="shared" si="133"/>
        <v>FJ5D0470</v>
      </c>
      <c r="AX225" s="247">
        <f t="shared" si="134"/>
        <v>290.93</v>
      </c>
      <c r="AY225" s="249">
        <f t="shared" si="135"/>
        <v>581.86</v>
      </c>
      <c r="AZ225" s="249" t="str">
        <f t="shared" si="136"/>
        <v>-</v>
      </c>
      <c r="BA225" s="247" t="str">
        <f t="shared" si="137"/>
        <v>-</v>
      </c>
      <c r="BB225" s="247"/>
      <c r="BC225" s="250">
        <f t="shared" si="138"/>
        <v>581.86</v>
      </c>
    </row>
    <row r="226" spans="1:55" ht="18" customHeight="1" x14ac:dyDescent="0.3">
      <c r="A226" s="1" t="str">
        <f>"\\B-tech3\soneras\RAD\RAD 2023\"&amp;B226</f>
        <v>\\B-tech3\soneras\RAD\RAD 2023\B270</v>
      </c>
      <c r="B226" s="19" t="s">
        <v>82</v>
      </c>
      <c r="C226" s="206" t="s">
        <v>1322</v>
      </c>
      <c r="D226" s="19" t="s">
        <v>1312</v>
      </c>
      <c r="E226" s="23" t="str">
        <f t="shared" si="140"/>
        <v>B270</v>
      </c>
      <c r="F226" s="14">
        <v>45361</v>
      </c>
      <c r="G226" s="19">
        <v>2</v>
      </c>
      <c r="H226" s="19" t="s">
        <v>35</v>
      </c>
      <c r="I226" s="16" t="s">
        <v>76</v>
      </c>
      <c r="J226" s="19"/>
      <c r="M226" s="19" t="s">
        <v>32</v>
      </c>
      <c r="N226" s="6">
        <v>10</v>
      </c>
      <c r="O226" s="6">
        <v>6</v>
      </c>
      <c r="Q226" s="16">
        <v>1000</v>
      </c>
      <c r="R226" s="16">
        <v>535</v>
      </c>
      <c r="S226" s="16">
        <v>535</v>
      </c>
      <c r="T226" s="16">
        <v>140</v>
      </c>
      <c r="U226" s="16">
        <v>535</v>
      </c>
      <c r="V226" s="16">
        <v>140</v>
      </c>
      <c r="W226" s="19" t="s">
        <v>33</v>
      </c>
      <c r="X226" s="18"/>
      <c r="Y226" s="16" t="s">
        <v>38</v>
      </c>
      <c r="Z226" s="235" t="str">
        <f t="shared" si="112"/>
        <v>610AD</v>
      </c>
      <c r="AA226" s="236" t="str">
        <f t="shared" si="113"/>
        <v>FEB270026-10 E7</v>
      </c>
      <c r="AB226" s="237" t="str">
        <f t="shared" si="114"/>
        <v xml:space="preserve">FE 1000X0535 6D7 10 0535X140 PC  </v>
      </c>
      <c r="AC226" s="236" t="str">
        <f t="shared" si="115"/>
        <v>FXB270026-10 E7</v>
      </c>
      <c r="AD226" s="237" t="str">
        <f t="shared" si="116"/>
        <v xml:space="preserve">FX 1000X0535 6D7 10 0535X140 PC  </v>
      </c>
      <c r="AE226" s="255" t="str">
        <f t="shared" si="117"/>
        <v>TUBLS015</v>
      </c>
      <c r="AF226" s="256" t="str">
        <f t="shared" si="118"/>
        <v>TB151015</v>
      </c>
      <c r="AG226" s="257">
        <f t="shared" si="119"/>
        <v>46.953900000000004</v>
      </c>
      <c r="AH226" s="258">
        <f t="shared" si="120"/>
        <v>315</v>
      </c>
      <c r="AI226" s="259">
        <f t="shared" si="121"/>
        <v>14790.478500000001</v>
      </c>
      <c r="AJ226" s="238" t="str">
        <f t="shared" si="122"/>
        <v>BCU6D</v>
      </c>
      <c r="AK226" s="239" t="str">
        <f t="shared" si="123"/>
        <v>AT6D0535</v>
      </c>
      <c r="AL226" s="240">
        <f t="shared" si="124"/>
        <v>41.131434215212415</v>
      </c>
      <c r="AM226" s="241">
        <f t="shared" si="125"/>
        <v>357.36363636363637</v>
      </c>
      <c r="AN226" s="242">
        <f>IF(M226="TR",VLOOKUP(Z226,[1]don!$B$2:$M$30,9,FALSE)*((Q226-20)*VLOOKUP(Z226,[1]don!$B$2:$M$30,6,FALSE))*(INT((R226-20-VLOOKUP(Z226,[1]don!$B$2:$M$30,5,FALSE))/N226)+2),VLOOKUP(Z226,[1]don!$B$2:$M$30,9,FALSE)*R226*(INT((Q226-20)/3)+1))</f>
        <v>14698.8789</v>
      </c>
      <c r="AO226" s="243" t="str">
        <f t="shared" si="126"/>
        <v>CL6P0535C140</v>
      </c>
      <c r="AP226" s="244">
        <f t="shared" si="127"/>
        <v>683.76</v>
      </c>
      <c r="AQ226" s="245" t="str">
        <f t="shared" si="128"/>
        <v>CL6P0535C140</v>
      </c>
      <c r="AR226" s="244">
        <f t="shared" si="129"/>
        <v>683.76</v>
      </c>
      <c r="AS226" s="244" t="str">
        <f t="shared" si="130"/>
        <v>BNLC06</v>
      </c>
      <c r="AT226" s="246">
        <f t="shared" si="131"/>
        <v>1367.52</v>
      </c>
      <c r="AU226" s="247" t="str">
        <f t="shared" si="132"/>
        <v>6D</v>
      </c>
      <c r="AV226" s="248" t="s">
        <v>1346</v>
      </c>
      <c r="AW226" s="249" t="str">
        <f t="shared" si="133"/>
        <v>FJ6D1000</v>
      </c>
      <c r="AX226" s="247">
        <f t="shared" si="134"/>
        <v>718</v>
      </c>
      <c r="AY226" s="249">
        <f t="shared" si="135"/>
        <v>1436</v>
      </c>
      <c r="AZ226" s="249" t="str">
        <f t="shared" si="136"/>
        <v>-</v>
      </c>
      <c r="BA226" s="247" t="str">
        <f t="shared" si="137"/>
        <v>-</v>
      </c>
      <c r="BB226" s="247"/>
      <c r="BC226" s="250">
        <f t="shared" si="138"/>
        <v>1436</v>
      </c>
    </row>
    <row r="227" spans="1:55" ht="18" customHeight="1" x14ac:dyDescent="0.3">
      <c r="A227" s="1" t="str">
        <f t="shared" si="139"/>
        <v>\\B-tech3\soneras\RAD\RAD 2024\C171</v>
      </c>
      <c r="B227" s="19" t="s">
        <v>1320</v>
      </c>
      <c r="C227" s="206" t="s">
        <v>1323</v>
      </c>
      <c r="D227" s="19" t="s">
        <v>1037</v>
      </c>
      <c r="E227" s="23" t="str">
        <f t="shared" si="140"/>
        <v>C171</v>
      </c>
      <c r="F227" s="14">
        <v>45361</v>
      </c>
      <c r="G227" s="19">
        <v>1</v>
      </c>
      <c r="H227" s="19" t="s">
        <v>35</v>
      </c>
      <c r="I227" s="16" t="s">
        <v>76</v>
      </c>
      <c r="J227" s="19"/>
      <c r="K227" s="203"/>
      <c r="L227" s="204"/>
      <c r="M227" s="146" t="s">
        <v>41</v>
      </c>
      <c r="N227" s="6">
        <v>12</v>
      </c>
      <c r="O227" s="6">
        <v>4</v>
      </c>
      <c r="Q227" s="19">
        <v>710</v>
      </c>
      <c r="R227" s="16">
        <v>650</v>
      </c>
      <c r="S227" s="16">
        <v>680</v>
      </c>
      <c r="T227" s="16">
        <v>100</v>
      </c>
      <c r="U227" s="16">
        <v>680</v>
      </c>
      <c r="V227" s="16">
        <v>100</v>
      </c>
      <c r="W227" s="19" t="s">
        <v>33</v>
      </c>
      <c r="X227" s="18"/>
      <c r="Y227" s="16" t="s">
        <v>38</v>
      </c>
      <c r="Z227" s="235" t="str">
        <f t="shared" si="112"/>
        <v>412AZ</v>
      </c>
      <c r="AA227" s="236" t="str">
        <f t="shared" si="113"/>
        <v>FEC171014-12 E7</v>
      </c>
      <c r="AB227" s="237" t="str">
        <f t="shared" si="114"/>
        <v xml:space="preserve">FE 0710X0650 4Z7 12 0680X100 PC  </v>
      </c>
      <c r="AC227" s="236" t="str">
        <f t="shared" si="115"/>
        <v>FXC171014-12 E7</v>
      </c>
      <c r="AD227" s="237" t="str">
        <f t="shared" si="116"/>
        <v xml:space="preserve">FX 0710X0650 4Z7 12 0680X100 PC  </v>
      </c>
      <c r="AE227" s="255" t="str">
        <f t="shared" si="117"/>
        <v>TUBLS015</v>
      </c>
      <c r="AF227" s="256" t="str">
        <f t="shared" si="118"/>
        <v>TB150725</v>
      </c>
      <c r="AG227" s="257">
        <f t="shared" si="119"/>
        <v>33.538499999999999</v>
      </c>
      <c r="AH227" s="258">
        <f t="shared" si="120"/>
        <v>204</v>
      </c>
      <c r="AI227" s="259">
        <f t="shared" si="121"/>
        <v>6841.8539999999994</v>
      </c>
      <c r="AJ227" s="238" t="str">
        <f t="shared" si="122"/>
        <v>BCU4Z</v>
      </c>
      <c r="AK227" s="239" t="str">
        <f t="shared" si="123"/>
        <v>AT4Z0690</v>
      </c>
      <c r="AL227" s="240">
        <f t="shared" si="124"/>
        <v>99.098370576923088</v>
      </c>
      <c r="AM227" s="241">
        <f t="shared" si="125"/>
        <v>52</v>
      </c>
      <c r="AN227" s="242">
        <f>IF(M227="TR",VLOOKUP(Z227,[1]don!$B$2:$M$30,9,FALSE)*((Q227-20)*VLOOKUP(Z227,[1]don!$B$2:$M$30,6,FALSE))*(INT((R227-20-VLOOKUP(Z227,[1]don!$B$2:$M$30,5,FALSE))/N227)+2),VLOOKUP(Z227,[1]don!$B$2:$M$30,9,FALSE)*R227*(INT((Q227-20)/3)+1))</f>
        <v>5153.1152700000002</v>
      </c>
      <c r="AO227" s="243" t="str">
        <f t="shared" si="126"/>
        <v>CL4P0680C100</v>
      </c>
      <c r="AP227" s="244">
        <f t="shared" si="127"/>
        <v>646.80000000000007</v>
      </c>
      <c r="AQ227" s="245" t="str">
        <f t="shared" si="128"/>
        <v>CL4P0680C100</v>
      </c>
      <c r="AR227" s="244">
        <f t="shared" si="129"/>
        <v>646.80000000000007</v>
      </c>
      <c r="AS227" s="244" t="str">
        <f t="shared" si="130"/>
        <v>BNLC06</v>
      </c>
      <c r="AT227" s="246">
        <f t="shared" si="131"/>
        <v>1293.6000000000001</v>
      </c>
      <c r="AU227" s="247" t="str">
        <f t="shared" si="132"/>
        <v>4Z</v>
      </c>
      <c r="AV227" s="248" t="s">
        <v>1346</v>
      </c>
      <c r="AW227" s="249" t="str">
        <f t="shared" si="133"/>
        <v>FJ4Z0710</v>
      </c>
      <c r="AX227" s="247">
        <f t="shared" si="134"/>
        <v>325.18</v>
      </c>
      <c r="AY227" s="249">
        <f t="shared" si="135"/>
        <v>650.36</v>
      </c>
      <c r="AZ227" s="249" t="str">
        <f t="shared" si="136"/>
        <v>PJ4Z0710</v>
      </c>
      <c r="BA227" s="247">
        <f t="shared" si="137"/>
        <v>325.18</v>
      </c>
      <c r="BB227" s="247"/>
      <c r="BC227" s="250">
        <f t="shared" si="138"/>
        <v>650.36</v>
      </c>
    </row>
    <row r="228" spans="1:55" ht="18" customHeight="1" x14ac:dyDescent="0.3">
      <c r="A228" s="1" t="str">
        <f>"\\B-tech3\soneras\RAD\RAD 2023\"&amp;B228</f>
        <v>\\B-tech3\soneras\RAD\RAD 2023\B342</v>
      </c>
      <c r="B228" s="19" t="s">
        <v>1117</v>
      </c>
      <c r="C228" s="206" t="s">
        <v>1128</v>
      </c>
      <c r="D228" s="19" t="s">
        <v>1038</v>
      </c>
      <c r="E228" s="23" t="str">
        <f t="shared" si="140"/>
        <v>B342</v>
      </c>
      <c r="F228" s="14">
        <v>45361</v>
      </c>
      <c r="G228" s="19">
        <v>2</v>
      </c>
      <c r="H228" s="19" t="s">
        <v>35</v>
      </c>
      <c r="I228" s="16" t="s">
        <v>76</v>
      </c>
      <c r="J228" s="19"/>
      <c r="K228" s="19"/>
      <c r="L228" s="19"/>
      <c r="M228" s="19" t="s">
        <v>32</v>
      </c>
      <c r="N228" s="6">
        <v>10</v>
      </c>
      <c r="O228" s="6">
        <v>4</v>
      </c>
      <c r="P228" s="202"/>
      <c r="Q228" s="19">
        <v>560</v>
      </c>
      <c r="R228" s="16">
        <v>580</v>
      </c>
      <c r="S228" s="16">
        <v>590</v>
      </c>
      <c r="T228" s="16">
        <v>95</v>
      </c>
      <c r="U228" s="16">
        <v>590</v>
      </c>
      <c r="V228" s="16">
        <v>95</v>
      </c>
      <c r="W228" s="201" t="s">
        <v>33</v>
      </c>
      <c r="X228" s="18"/>
      <c r="Y228" s="16" t="s">
        <v>38</v>
      </c>
      <c r="Z228" s="235" t="str">
        <f t="shared" si="112"/>
        <v>410AD</v>
      </c>
      <c r="AA228" s="236" t="str">
        <f t="shared" si="113"/>
        <v>FEB342024-10 E7</v>
      </c>
      <c r="AB228" s="237" t="str">
        <f t="shared" si="114"/>
        <v xml:space="preserve">FE 0560X0580 4D7 10 0590X095 PC  </v>
      </c>
      <c r="AC228" s="236" t="str">
        <f t="shared" si="115"/>
        <v>FXB342024-10 E7</v>
      </c>
      <c r="AD228" s="237" t="str">
        <f t="shared" si="116"/>
        <v xml:space="preserve">FX 0560X0580 4D7 10 0590X095 PC  </v>
      </c>
      <c r="AE228" s="255" t="str">
        <f t="shared" si="117"/>
        <v>TUBLS015</v>
      </c>
      <c r="AF228" s="256" t="str">
        <f t="shared" si="118"/>
        <v>TB150575</v>
      </c>
      <c r="AG228" s="257">
        <f t="shared" si="119"/>
        <v>26.599500000000003</v>
      </c>
      <c r="AH228" s="258">
        <f t="shared" si="120"/>
        <v>228</v>
      </c>
      <c r="AI228" s="259">
        <f t="shared" si="121"/>
        <v>6064.6860000000006</v>
      </c>
      <c r="AJ228" s="238" t="str">
        <f t="shared" si="122"/>
        <v>BCU4D</v>
      </c>
      <c r="AK228" s="239" t="str">
        <f t="shared" si="123"/>
        <v>AT4D0580</v>
      </c>
      <c r="AL228" s="240">
        <f t="shared" si="124"/>
        <v>26.840257392906498</v>
      </c>
      <c r="AM228" s="241">
        <f t="shared" si="125"/>
        <v>197.36363636363637</v>
      </c>
      <c r="AN228" s="242">
        <f>IF(M228="TR",VLOOKUP(Z228,[1]don!$B$2:$M$30,9,FALSE)*((Q228-20)*VLOOKUP(Z228,[1]don!$B$2:$M$30,6,FALSE))*(INT((R228-20-VLOOKUP(Z228,[1]don!$B$2:$M$30,5,FALSE))/N228)+2),VLOOKUP(Z228,[1]don!$B$2:$M$30,9,FALSE)*R228*(INT((Q228-20)/3)+1))</f>
        <v>5297.2908000000007</v>
      </c>
      <c r="AO228" s="243" t="str">
        <f t="shared" si="126"/>
        <v>CL4P0590C095</v>
      </c>
      <c r="AP228" s="244">
        <f t="shared" si="127"/>
        <v>540.15499999999997</v>
      </c>
      <c r="AQ228" s="245" t="str">
        <f t="shared" si="128"/>
        <v>CL4P0590C095</v>
      </c>
      <c r="AR228" s="244">
        <f t="shared" si="129"/>
        <v>540.15499999999997</v>
      </c>
      <c r="AS228" s="244" t="str">
        <f t="shared" si="130"/>
        <v>BNLC06</v>
      </c>
      <c r="AT228" s="246">
        <f t="shared" si="131"/>
        <v>1080.31</v>
      </c>
      <c r="AU228" s="247" t="str">
        <f t="shared" si="132"/>
        <v>4D</v>
      </c>
      <c r="AV228" s="248" t="s">
        <v>1346</v>
      </c>
      <c r="AW228" s="249" t="str">
        <f t="shared" si="133"/>
        <v>FJ4D0560</v>
      </c>
      <c r="AX228" s="247">
        <f t="shared" si="134"/>
        <v>296.8</v>
      </c>
      <c r="AY228" s="249">
        <f t="shared" si="135"/>
        <v>593.6</v>
      </c>
      <c r="AZ228" s="249" t="str">
        <f t="shared" si="136"/>
        <v>-</v>
      </c>
      <c r="BA228" s="247" t="str">
        <f t="shared" si="137"/>
        <v>-</v>
      </c>
      <c r="BB228" s="247"/>
      <c r="BC228" s="250">
        <f t="shared" si="138"/>
        <v>593.6</v>
      </c>
    </row>
    <row r="229" spans="1:55" ht="18" customHeight="1" x14ac:dyDescent="0.3">
      <c r="A229" s="1" t="str">
        <f>"\\B-tech3\soneras\RAD\RAD 2023\"&amp;B229</f>
        <v>\\B-tech3\soneras\RAD\RAD 2023\B383</v>
      </c>
      <c r="B229" s="19" t="s">
        <v>1118</v>
      </c>
      <c r="C229" s="206" t="str">
        <f>IF(H229="Fx","FE",IF(H229="Rén","RE",IF(H229="Con","RA","")))&amp;B229&amp;0&amp;IF(M229="TR","1",IF(M229="NL","2",IF(M229="Aé","3","")))&amp;O229&amp;"-"&amp;N229&amp;" "&amp;IF(Y229="ET7","E7","")</f>
        <v>FEB383024-10 E7</v>
      </c>
      <c r="D229" s="19" t="s">
        <v>1039</v>
      </c>
      <c r="E229" s="23" t="str">
        <f t="shared" si="140"/>
        <v>B383</v>
      </c>
      <c r="F229" s="14">
        <v>45361</v>
      </c>
      <c r="G229" s="19">
        <v>3</v>
      </c>
      <c r="H229" s="19" t="s">
        <v>35</v>
      </c>
      <c r="I229" s="16" t="s">
        <v>76</v>
      </c>
      <c r="J229" s="19"/>
      <c r="K229" s="19"/>
      <c r="L229" s="19"/>
      <c r="M229" s="19" t="s">
        <v>32</v>
      </c>
      <c r="N229" s="6">
        <v>10</v>
      </c>
      <c r="O229" s="6">
        <v>4</v>
      </c>
      <c r="P229" s="202"/>
      <c r="Q229" s="19">
        <v>620</v>
      </c>
      <c r="R229" s="16">
        <v>530</v>
      </c>
      <c r="S229" s="16">
        <v>550</v>
      </c>
      <c r="T229" s="16">
        <v>100</v>
      </c>
      <c r="U229" s="16">
        <v>550</v>
      </c>
      <c r="V229" s="16">
        <v>100</v>
      </c>
      <c r="W229" s="201" t="s">
        <v>33</v>
      </c>
      <c r="X229" s="18"/>
      <c r="Y229" s="16" t="s">
        <v>38</v>
      </c>
      <c r="Z229" s="235" t="str">
        <f t="shared" ref="Z229:Z230" si="141">O229&amp;N229&amp;IF(M229="NL","AD",IF(M229="TR","AZ",IF(M229="Aé","AD",)))</f>
        <v>410AD</v>
      </c>
      <c r="AA229" s="236" t="str">
        <f t="shared" ref="AA229:AA230" si="142">IF(H229="Fx","FE",IF(H229="Rén","RE",IF(H229="Con","RA","")))&amp;B229&amp;0&amp;IF(M229="TR","1",IF(M229="NL","2",IF(M229="Aé","3","")))&amp;O229&amp;"-"&amp;N229&amp;" "&amp;IF(Y229="ET7","E7","")</f>
        <v>FEB383024-10 E7</v>
      </c>
      <c r="AB229" s="237" t="str">
        <f t="shared" ref="AB229:AB230" si="143">IF(H229="FX","FE",IF(H229="Rén","RE",IF(H229="Con","RA","")))&amp;" "&amp;IF((Q229)&lt;=999,"0"&amp;(Q229),(Q229))&amp;"X"&amp;IF((R229)&lt;=999,"0"&amp;(R229),(R229))&amp;" "&amp;O229&amp;IF(M229="TR","Z",IF(M229="NL","D",IF(M229="Aé","D","")))&amp;IF(Y229="ET7","7",IF(Y229="ET9","9","M"))&amp;" "&amp;N229&amp;" "&amp;IF((S229)&lt;=999,"0"&amp;(S229),(S229))&amp;"X"&amp;IF((T229)&lt;=99,"0"&amp;(T229),(T229))&amp;" "&amp;IF(W229="PLi","P",IF(W229="BL","B",""))&amp;IF(X229="DEP","D",IF(X229="DEP","D","C"))&amp;" "&amp;J229&amp;" "&amp;K229</f>
        <v xml:space="preserve">FE 0620X0530 4D7 10 0550X100 PC  </v>
      </c>
      <c r="AC229" s="236" t="str">
        <f t="shared" ref="AC229:AC230" si="144">"FX"&amp;B229&amp;0&amp;IF(M229="TR","1",IF(M229="NL","2",IF(M229="Aé","3","")))&amp;O229&amp;"-"&amp;N229&amp;" "&amp;IF(Y229="ET7","E7","")</f>
        <v>FXB383024-10 E7</v>
      </c>
      <c r="AD229" s="237" t="str">
        <f t="shared" ref="AD229:AD230" si="145">"FX"&amp;" "&amp;IF((Q229)&lt;=999,"0"&amp;(Q229),(Q229))&amp;"X"&amp;IF((R229)&lt;=999,"0"&amp;(R229),(R229))&amp;" "&amp;O229&amp;IF(M229="TR","Z",IF(M229="NL","D",IF(M229="Aé","D","")))&amp;IF(Y229="ET7","7",IF(Y229="ET9","9","M"))&amp;" "&amp;N229&amp;" "&amp;IF((S229)&lt;=999,"0"&amp;(S229),(S229))&amp;"X"&amp;IF((T229)&lt;=99,"0"&amp;(T229),(T229))&amp;" "&amp;IF(W229="PLi","P",IF(W229="BL","B",""))&amp;IF(X229="DEP","D","C")&amp;" "&amp;J229&amp;" "&amp;K229</f>
        <v xml:space="preserve">FX 0620X0530 4D7 10 0550X100 PC  </v>
      </c>
      <c r="AE229" s="255" t="str">
        <f t="shared" ref="AE229:AE231" si="146">IF(Y229="Mach-P","BNLT33",IF(Y229="Mach-G","BNLT53",IF(Y229="Et7","TUBLS015",IF(Y229="Et9","TUBLS30"))))</f>
        <v>TUBLS015</v>
      </c>
      <c r="AF229" s="256" t="str">
        <f t="shared" ref="AF229:AF231" si="147">"TB"&amp;IF(Y229="Mach-P","33",IF(Y229="Mach-G","53",IF(Y229="Et7","15",IF(Y229="Et9","30",""))))&amp;IF((Q229+15)&lt;=999,"0"&amp;(Q229+15),(Q229+15))</f>
        <v>TB150635</v>
      </c>
      <c r="AG229" s="257">
        <f t="shared" ref="AG229:AG231" si="148">(Q229+15)*IF(Y229="Mach-P",0.03367,IF(Y229="Mach-G",0.05407,0.04626))</f>
        <v>29.375100000000003</v>
      </c>
      <c r="AH229" s="266">
        <f t="shared" ref="AH229:AH231" si="149">IF(M229="TR",INT((R229-20-N229-IF(N229=8,5.4,IF(N229=10,7.4,9.4)))/N229)+1,INT(R229-10)/10)*O229</f>
        <v>208</v>
      </c>
      <c r="AI229" s="267">
        <f t="shared" ref="AI229:AI231" si="150">AG229*AH229</f>
        <v>6110.0208000000002</v>
      </c>
      <c r="AJ229" s="238" t="str">
        <f t="shared" ref="AJ229:AJ232" si="151">"BCU"&amp;O229&amp;IF(M229="TR","Z",IF(M229="NL","D",IF(M229="Aé","D","")))</f>
        <v>BCU4D</v>
      </c>
      <c r="AK229" s="239" t="str">
        <f t="shared" ref="AK229:AK231" si="152">"AT"&amp;O229&amp;IF(M229="TR","Z",IF(M229="NL","D",IF(M229="Aé","D","")))&amp;IF(M229="TR",IF(Q229&lt;=999,"0"&amp;Q229-20,Q229-20),IF(R229&lt;=999,"0"&amp;R229,R229))</f>
        <v>AT4D0530</v>
      </c>
      <c r="AL229" s="240">
        <f t="shared" ref="AL229:AL232" si="153">AN229/AM229</f>
        <v>24.525318042306097</v>
      </c>
      <c r="AM229" s="241">
        <f t="shared" ref="AM229:AM231" si="154">IF(M229="NL",((Q229-20)/2.75)+1,IF(M229="TR",(AH229/O229)+1,IF(M229="Aé",((Q229-20)/2.75)+1)/2))</f>
        <v>219.18181818181819</v>
      </c>
      <c r="AN229" s="242">
        <f>IF(M229="TR",VLOOKUP(Z229,[1]don!$B$2:$M$30,9,FALSE)*((Q229-20)*VLOOKUP(Z229,[1]don!$B$2:$M$30,6,FALSE))*(INT((R229-20-VLOOKUP(Z229,[1]don!$B$2:$M$30,5,FALSE))/N229)+2),VLOOKUP(Z229,[1]don!$B$2:$M$30,9,FALSE)*R229*(INT((Q229-20)/3)+1))</f>
        <v>5375.5038000000004</v>
      </c>
      <c r="AO229" s="243" t="str">
        <f t="shared" ref="AO229:AO230" si="155">"CL"&amp;O229&amp;IF(W229="PLi","P",IF(W229="BL","B",""))&amp;IF((S229)&lt;=999,"0"&amp;(S229),(S229))&amp;IF(X229="DEP","D","C")&amp;IF((T229)&lt;=99,"0"&amp;(T229),(T229))</f>
        <v>CL4P0550C100</v>
      </c>
      <c r="AP229" s="244">
        <f t="shared" ref="AP229:AP231" si="156">IF(W229="BL",(S229)*(T229)*0.01335,IF(W229="PLi",(S229+20)*(T229+20)*0.0077))</f>
        <v>526.68000000000006</v>
      </c>
      <c r="AQ229" s="245" t="str">
        <f t="shared" ref="AQ229:AQ230" si="157">"CL"&amp;O229&amp;IF(W229="PLi","P",IF(W229="BL","B",""))&amp;IF((U229)&lt;=999,"0"&amp;(U229),(U229))&amp;IF(X229="DEP","D","C")&amp;IF((V229)&lt;=99,"0"&amp;(V229),(V229))</f>
        <v>CL4P0550C100</v>
      </c>
      <c r="AR229" s="244">
        <f t="shared" ref="AR229:AR230" si="158">(U229+20)*(V229+20)*IF(W229="BL",0.01335,IF(W229="Pli",0.0077))</f>
        <v>526.68000000000006</v>
      </c>
      <c r="AS229" s="244" t="str">
        <f t="shared" ref="AS229:AS231" si="159">IF(W229="BL","PL15",IF(W229="PLi","BNLC06"))</f>
        <v>BNLC06</v>
      </c>
      <c r="AT229" s="246">
        <f t="shared" ref="AT229:AT231" si="160">AP229+AR229</f>
        <v>1053.3600000000001</v>
      </c>
      <c r="AU229" s="247" t="str">
        <f t="shared" ref="AU229:AU230" si="161">O229&amp;IF(M229="TR","Z",IF(M229="NL","D",IF(M229="Aé","D",)))</f>
        <v>4D</v>
      </c>
      <c r="AV229" s="248" t="s">
        <v>1346</v>
      </c>
      <c r="AW229" s="249" t="str">
        <f t="shared" ref="AW229:AW231" si="162">"FJ"&amp;AU229&amp;IF((Q229)&lt;=999,"0"&amp;(Q229),(Q229))</f>
        <v>FJ4D0620</v>
      </c>
      <c r="AX229" s="247">
        <f t="shared" ref="AX229:AX231" si="163">Q229*IF(AU229="1Z",0.239,IF(AU229="2Z",0.276,IF(AU229="3Z",0.374,IF(AU229="4Z",0.458,IF(AU229="5Z",0.541,IF(AU229="2D",0.317,IF(AU229="3D",0.421,IF(AU229="4D",0.53,IF(AU229="5D",0.619,IF(AU229="6D",0.718,IF(AU229="7D",0.738,IF(AU229="8D",0.842,""))))))))))))</f>
        <v>328.6</v>
      </c>
      <c r="AY229" s="249">
        <f t="shared" ref="AY229:AY231" si="164">AX229*2</f>
        <v>657.2</v>
      </c>
      <c r="AZ229" s="249" t="str">
        <f t="shared" ref="AZ229:AZ231" si="165">IF(RIGHT(AU229,1)="Z","PJ"&amp;AU229&amp;IF((Q229)&lt;=999,"0"&amp;(Q229),(Q229)),"-")</f>
        <v>-</v>
      </c>
      <c r="BA229" s="247" t="str">
        <f t="shared" ref="BA229:BA231" si="166">IF(RIGHT(AU229,1)="Z",Q229*IF(AU229="1Z",0.239,IF(AU229="2Z",0.276,IF(AU229="3Z",0.374,IF(AU229="4Z",0.458,IF(AU229="5Z",0.541,IF(AU229="2D",0.317,IF(AU229="3D",0.421,IF(AU229="4D",0.53,IF(AU229="5D",0.619,IF(AU229="6D",0.718,IF(AU229="7D",0.738,IF(AU229="8D",0.842,"")))))))))))),"-")</f>
        <v>-</v>
      </c>
      <c r="BB229" s="247"/>
      <c r="BC229" s="250">
        <f t="shared" ref="BC229:BC231" si="167">BB229+AY229</f>
        <v>657.2</v>
      </c>
    </row>
    <row r="230" spans="1:55" ht="18.75" x14ac:dyDescent="0.3">
      <c r="A230" s="1" t="str">
        <f t="shared" si="139"/>
        <v>\\B-tech3\soneras\RAD\RAD 2024\C164</v>
      </c>
      <c r="B230" s="19" t="s">
        <v>1297</v>
      </c>
      <c r="C230" s="206" t="str">
        <f t="shared" ref="C230:C294" si="168">IF(H230="Fx","FE",IF(H230="Rén","RE",IF(H230="Con","RA","")))&amp;B230&amp;0&amp;IF(M230="TR","1",IF(M230="NL","2",IF(M230="Aé","3","")))&amp;O230&amp;"-"&amp;N230&amp;" "&amp;IF(Y230="ET7","E7","")</f>
        <v>FEC164025-10 E7</v>
      </c>
      <c r="D230" s="19" t="s">
        <v>1040</v>
      </c>
      <c r="E230" s="23" t="str">
        <f t="shared" si="140"/>
        <v>C164</v>
      </c>
      <c r="F230" s="14">
        <v>45362</v>
      </c>
      <c r="G230" s="19">
        <v>1</v>
      </c>
      <c r="H230" s="15" t="s">
        <v>35</v>
      </c>
      <c r="I230" s="19" t="s">
        <v>36</v>
      </c>
      <c r="J230" s="19"/>
      <c r="K230" s="19"/>
      <c r="L230" s="19"/>
      <c r="M230" s="19" t="s">
        <v>32</v>
      </c>
      <c r="N230" s="6">
        <v>10</v>
      </c>
      <c r="O230" s="6">
        <v>5</v>
      </c>
      <c r="P230" s="202"/>
      <c r="Q230" s="19">
        <v>910</v>
      </c>
      <c r="R230" s="16">
        <v>370</v>
      </c>
      <c r="S230" s="16">
        <v>380</v>
      </c>
      <c r="T230" s="16">
        <v>120</v>
      </c>
      <c r="U230" s="16">
        <v>380</v>
      </c>
      <c r="V230" s="16">
        <v>120</v>
      </c>
      <c r="W230" s="201" t="s">
        <v>33</v>
      </c>
      <c r="X230" s="18"/>
      <c r="Y230" s="16" t="s">
        <v>38</v>
      </c>
      <c r="Z230" s="235" t="str">
        <f t="shared" si="141"/>
        <v>510AD</v>
      </c>
      <c r="AA230" s="262" t="str">
        <f t="shared" si="142"/>
        <v>FEC164025-10 E7</v>
      </c>
      <c r="AB230" s="263" t="str">
        <f t="shared" si="143"/>
        <v xml:space="preserve">FE 0910X0370 5D7 10 0380X120 PC  </v>
      </c>
      <c r="AC230" s="262" t="str">
        <f t="shared" si="144"/>
        <v>FXC164025-10 E7</v>
      </c>
      <c r="AD230" s="263" t="str">
        <f t="shared" si="145"/>
        <v xml:space="preserve">FX 0910X0370 5D7 10 0380X120 PC  </v>
      </c>
      <c r="AE230" s="264" t="str">
        <f t="shared" si="146"/>
        <v>TUBLS015</v>
      </c>
      <c r="AF230" s="265" t="str">
        <f t="shared" si="147"/>
        <v>TB150925</v>
      </c>
      <c r="AG230" s="280">
        <f t="shared" si="148"/>
        <v>42.790500000000002</v>
      </c>
      <c r="AH230" s="283">
        <f t="shared" si="149"/>
        <v>180</v>
      </c>
      <c r="AI230" s="284">
        <f t="shared" si="150"/>
        <v>7702.29</v>
      </c>
      <c r="AJ230" s="281" t="str">
        <f t="shared" si="151"/>
        <v>BCU5D</v>
      </c>
      <c r="AK230" s="268" t="str">
        <f t="shared" si="152"/>
        <v>AT5D0370</v>
      </c>
      <c r="AL230" s="269">
        <f t="shared" si="153"/>
        <v>20.87879227107253</v>
      </c>
      <c r="AM230" s="270">
        <f t="shared" si="154"/>
        <v>324.63636363636363</v>
      </c>
      <c r="AN230" s="271">
        <f>IF(M230="TR",VLOOKUP(Z230,[1]don!$B$2:$M$30,9,FALSE)*((Q230-20)*VLOOKUP(Z230,[1]don!$B$2:$M$30,6,FALSE))*(INT((R230-20-VLOOKUP(Z230,[1]don!$B$2:$M$30,5,FALSE))/N230)+2),VLOOKUP(Z230,[1]don!$B$2:$M$30,9,FALSE)*R230*(INT((Q230-20)/3)+1))</f>
        <v>6778.0151999999998</v>
      </c>
      <c r="AO230" s="272" t="str">
        <f t="shared" si="155"/>
        <v>CL5P0380C120</v>
      </c>
      <c r="AP230" s="273">
        <f t="shared" si="156"/>
        <v>431.2</v>
      </c>
      <c r="AQ230" s="274" t="str">
        <f t="shared" si="157"/>
        <v>CL5P0380C120</v>
      </c>
      <c r="AR230" s="273">
        <f t="shared" si="158"/>
        <v>431.2</v>
      </c>
      <c r="AS230" s="273" t="str">
        <f t="shared" si="159"/>
        <v>BNLC06</v>
      </c>
      <c r="AT230" s="275">
        <f t="shared" si="160"/>
        <v>862.4</v>
      </c>
      <c r="AU230" s="260" t="str">
        <f t="shared" si="161"/>
        <v>5D</v>
      </c>
      <c r="AV230" s="276" t="s">
        <v>1346</v>
      </c>
      <c r="AW230" s="277" t="str">
        <f t="shared" si="162"/>
        <v>FJ5D0910</v>
      </c>
      <c r="AX230" s="260">
        <f t="shared" si="163"/>
        <v>563.29</v>
      </c>
      <c r="AY230" s="277">
        <f t="shared" si="164"/>
        <v>1126.58</v>
      </c>
      <c r="AZ230" s="277" t="str">
        <f t="shared" si="165"/>
        <v>-</v>
      </c>
      <c r="BA230" s="260" t="str">
        <f t="shared" si="166"/>
        <v>-</v>
      </c>
      <c r="BB230" s="260"/>
      <c r="BC230" s="278">
        <f t="shared" si="167"/>
        <v>1126.58</v>
      </c>
    </row>
    <row r="231" spans="1:55" ht="18.75" x14ac:dyDescent="0.3">
      <c r="A231" s="436" t="str">
        <f>"\\B-tech3\soneras\RAD\RAD 2023\"&amp;B231</f>
        <v>\\B-tech3\soneras\RAD\RAD 2023\B394</v>
      </c>
      <c r="B231" s="364" t="s">
        <v>1327</v>
      </c>
      <c r="C231" s="460" t="str">
        <f>IF(H231="Fx","FE",IF(H231="Rén","RE",IF(H231="Con","RA","")))&amp;B231&amp;0&amp;IF(M231="TR","1",IF(M231="NL","2",IF(M231="Aé","3","")))&amp;O231+O232&amp;"-"&amp;N231&amp;" "&amp;IF(Y231="ET7","E7","")</f>
        <v>RAB394027-10 E7</v>
      </c>
      <c r="D231" s="364" t="s">
        <v>1041</v>
      </c>
      <c r="E231" s="360" t="str">
        <f t="shared" si="140"/>
        <v>B394</v>
      </c>
      <c r="F231" s="362">
        <v>45362</v>
      </c>
      <c r="G231" s="364">
        <v>1</v>
      </c>
      <c r="H231" s="380" t="s">
        <v>28</v>
      </c>
      <c r="I231" s="364" t="s">
        <v>1326</v>
      </c>
      <c r="J231" s="382" t="s">
        <v>1324</v>
      </c>
      <c r="K231" s="364" t="s">
        <v>1325</v>
      </c>
      <c r="M231" s="19" t="s">
        <v>32</v>
      </c>
      <c r="N231" s="6">
        <v>10</v>
      </c>
      <c r="O231" s="6">
        <v>4</v>
      </c>
      <c r="Q231" s="364">
        <v>1120</v>
      </c>
      <c r="R231" s="364">
        <v>370</v>
      </c>
      <c r="S231" s="364">
        <v>390</v>
      </c>
      <c r="T231" s="364">
        <v>180</v>
      </c>
      <c r="U231" s="364">
        <v>390</v>
      </c>
      <c r="V231" s="364">
        <v>180</v>
      </c>
      <c r="W231" s="366" t="s">
        <v>33</v>
      </c>
      <c r="X231" s="18"/>
      <c r="Y231" s="368" t="s">
        <v>38</v>
      </c>
      <c r="Z231" s="261" t="str">
        <f t="shared" ref="Z231:Z236" si="169">O231&amp;N231&amp;IF(M231="NL","AD",IF(M231="TR","AZ",IF(M231="Aé","AD",)))</f>
        <v>410AD</v>
      </c>
      <c r="AA231" s="370" t="str">
        <f>IF(H231="Fx","FE",IF(H231="Rén","RE",IF(H231="Con","RA","")))&amp;B231&amp;0&amp;IF(M231="TR","1",IF(M231="NL","2",IF(M231="Aé","3","")))&amp;O231+O232&amp;"-"&amp;N231&amp;" "&amp;IF(Y231="ET7","E7","")</f>
        <v>RAB394027-10 E7</v>
      </c>
      <c r="AB231" s="372" t="str">
        <f>IF(H231="FX","FE",IF(H231="Rén","RE",IF(H231="Con","RA","")))&amp;" "&amp;IF((Q231)&lt;=999,"0"&amp;(Q231),(Q231))&amp;"X"&amp;IF((R231)&lt;=999,"0"&amp;(R231),(R231))&amp;" "&amp;O231+O232&amp;IF(M231="TR","Z",IF(M231="NL","D",IF(M231="Aé","D","")))&amp;IF(Y231="ET7","7",IF(Y231="ET9","9","M"))&amp;" "&amp;N231&amp;" "&amp;IF((S231)&lt;=999,"0"&amp;(S231),(S231))&amp;"X"&amp;IF((T231)&lt;=99,"0"&amp;(T231),(T231))&amp;" "&amp;IF(W231="PLi","P",IF(W231="BL","B",""))&amp;IF(X231="DEP","D",IF(X231="DEP","D","C"))&amp;" "&amp;J231&amp;" "&amp;K231</f>
        <v>RA 1120X0370 7D7 10 0390X180 PC  HYUNDAI   R320 REF 11QB-45020</v>
      </c>
      <c r="AC231" s="371" t="str">
        <f>"FX"&amp;B231&amp;0&amp;IF(M231="TR","1",IF(M231="NL","2",IF(M231="Aé","3","")))&amp;O231+O232&amp;"-"&amp;N231&amp;" "&amp;IF(Y231="ET7","E7","")</f>
        <v>FXB394027-10 E7</v>
      </c>
      <c r="AD231" s="285" t="str">
        <f>"FX"&amp;" "&amp;IF((Q231)&lt;=999,"0"&amp;(Q231),(Q231))&amp;"X"&amp;IF((R231)&lt;=999,"0"&amp;(R231),(R231))&amp;" "&amp;O231+O232&amp;IF(M231="TR","Z",IF(M231="NL","D",IF(M231="Aé","D","")))&amp;IF(Y231="ET7","7",IF(Y231="ET9","9","M"))&amp;" "&amp;N231&amp;" "&amp;IF((S231)&lt;=999,"0"&amp;(S231),(S231))&amp;"X"&amp;IF((T231)&lt;=99,"0"&amp;(T231),(T231))&amp;" "&amp;IF(W231="PLi","P",IF(W231="BL","B",""))&amp;IF(X231="DEP","D","C")&amp;" "&amp;J231&amp;" "&amp;K231</f>
        <v>FX 1120X0370 7D7 10 0390X180 PC  HYUNDAI   R320 REF 11QB-45020</v>
      </c>
      <c r="AE231" s="391" t="str">
        <f t="shared" si="146"/>
        <v>TUBLS015</v>
      </c>
      <c r="AF231" s="393" t="str">
        <f t="shared" si="147"/>
        <v>TB151135</v>
      </c>
      <c r="AG231" s="395">
        <f t="shared" si="148"/>
        <v>52.505100000000006</v>
      </c>
      <c r="AH231" s="283">
        <f t="shared" si="149"/>
        <v>144</v>
      </c>
      <c r="AI231" s="284">
        <f t="shared" si="150"/>
        <v>7560.7344000000012</v>
      </c>
      <c r="AJ231" s="282" t="str">
        <f t="shared" si="151"/>
        <v>BCU4D</v>
      </c>
      <c r="AK231" s="239" t="str">
        <f t="shared" si="152"/>
        <v>AT4D0370</v>
      </c>
      <c r="AL231" s="240">
        <f t="shared" si="153"/>
        <v>17.087190523690776</v>
      </c>
      <c r="AM231" s="241">
        <f t="shared" si="154"/>
        <v>401</v>
      </c>
      <c r="AN231" s="242">
        <f>IF(M231="TR",VLOOKUP(Z231,[1]don!$B$2:$M$30,9,FALSE)*((Q231-20)*VLOOKUP(Z231,[1]don!$B$2:$M$30,6,FALSE))*(INT((R231-20-VLOOKUP(Z231,[1]don!$B$2:$M$30,5,FALSE))/N231)+2),VLOOKUP(Z231,[1]don!$B$2:$M$30,9,FALSE)*R231*(INT((Q231-20)/3)+1))</f>
        <v>6851.9634000000005</v>
      </c>
      <c r="AO231" s="384" t="str">
        <f>"CL"&amp;O231+O232&amp;IF(W231="PLi","P",IF(W231="BL","B",""))&amp;IF((S231)&lt;=999,"0"&amp;(S231),(S231))&amp;IF(X231="DEP","D","C")&amp;IF((T231)&lt;=99,"0"&amp;(T231),(T231))</f>
        <v>CL7P0390C180</v>
      </c>
      <c r="AP231" s="386">
        <f t="shared" si="156"/>
        <v>631.4</v>
      </c>
      <c r="AQ231" s="388" t="str">
        <f>"CL"&amp;O231+O232&amp;IF(W231="PLi","P",IF(W231="BL","B",""))&amp;IF((U231)&lt;=999,"0"&amp;(U231),(U231))&amp;IF(X231="DEP","D","C")&amp;IF((V231)&lt;=99,"0"&amp;(V231),(V231))</f>
        <v>CL7P0390C180</v>
      </c>
      <c r="AR231" s="386" t="b">
        <f>IF(W231="BL",(U231)*(V231)*0.01335,IF(Y231="PLi",(U231+20)*(V231+20)*0.0077))</f>
        <v>0</v>
      </c>
      <c r="AS231" s="386" t="str">
        <f t="shared" si="159"/>
        <v>BNLC06</v>
      </c>
      <c r="AT231" s="354">
        <f t="shared" si="160"/>
        <v>631.4</v>
      </c>
      <c r="AU231" s="348" t="str">
        <f>O231+O232&amp;IF(M231="TR","Z",IF(M231="NL","D",IF(M231="Aé","D",)))</f>
        <v>7D</v>
      </c>
      <c r="AV231" s="356" t="s">
        <v>1346</v>
      </c>
      <c r="AW231" s="358" t="str">
        <f t="shared" si="162"/>
        <v>FJ7D1120</v>
      </c>
      <c r="AX231" s="348">
        <f t="shared" si="163"/>
        <v>826.56</v>
      </c>
      <c r="AY231" s="358">
        <f t="shared" si="164"/>
        <v>1653.12</v>
      </c>
      <c r="AZ231" s="358" t="str">
        <f t="shared" si="165"/>
        <v>-</v>
      </c>
      <c r="BA231" s="348" t="str">
        <f t="shared" si="166"/>
        <v>-</v>
      </c>
      <c r="BB231" s="350"/>
      <c r="BC231" s="352">
        <f t="shared" si="167"/>
        <v>1653.12</v>
      </c>
    </row>
    <row r="232" spans="1:55" ht="18.75" x14ac:dyDescent="0.3">
      <c r="A232" s="437"/>
      <c r="B232" s="365"/>
      <c r="C232" s="461"/>
      <c r="D232" s="365"/>
      <c r="E232" s="361"/>
      <c r="F232" s="363"/>
      <c r="G232" s="365"/>
      <c r="H232" s="381"/>
      <c r="I232" s="365"/>
      <c r="J232" s="383"/>
      <c r="K232" s="365"/>
      <c r="M232" s="19" t="s">
        <v>32</v>
      </c>
      <c r="N232" s="6">
        <v>10</v>
      </c>
      <c r="O232" s="6">
        <v>3</v>
      </c>
      <c r="Q232" s="365"/>
      <c r="R232" s="365"/>
      <c r="S232" s="365"/>
      <c r="T232" s="365"/>
      <c r="U232" s="365"/>
      <c r="V232" s="365"/>
      <c r="W232" s="367"/>
      <c r="X232" s="18"/>
      <c r="Y232" s="369"/>
      <c r="Z232" s="287" t="str">
        <f t="shared" si="169"/>
        <v>310AD</v>
      </c>
      <c r="AA232" s="371"/>
      <c r="AB232" s="373"/>
      <c r="AC232" s="390"/>
      <c r="AD232" s="263"/>
      <c r="AE232" s="392"/>
      <c r="AF232" s="394"/>
      <c r="AG232" s="396"/>
      <c r="AH232" s="266">
        <f>IF(M232="TR",INT((R231-20-N231-IF(N232=8,5.4,IF(N232=10,7.4,9.4)))/N232)+1,INT(R231-10)/10)*O232</f>
        <v>108</v>
      </c>
      <c r="AI232" s="267">
        <f>AG231*AH232</f>
        <v>5670.5508000000009</v>
      </c>
      <c r="AJ232" s="288" t="str">
        <f t="shared" si="151"/>
        <v>BCU3D</v>
      </c>
      <c r="AK232" s="268" t="str">
        <f>"AT"&amp;O232&amp;IF(M232="TR","Z",IF(M232="NL","D",IF(M232="Aé","D","")))&amp;IF(M232="TR",IF(Q231&lt;=999,"0"&amp;Q231-20,Q231-20),IF(R231&lt;=999,"0"&amp;R231,R231))</f>
        <v>AT3D0370</v>
      </c>
      <c r="AL232" s="269">
        <f t="shared" si="153"/>
        <v>11.029127930174564</v>
      </c>
      <c r="AM232" s="270">
        <f>IF(M232="NL",((Q231-20)/2.75)+1,IF(M232="TR",(AH232/O232)+1,IF(M232="Aé",((Q231-20)/2.75)+1)/2))</f>
        <v>401</v>
      </c>
      <c r="AN232" s="271">
        <f>IF(M232="TR",VLOOKUP(Z232,[1]don!$B$2:$M$30,9,FALSE)*((Q231-20)*VLOOKUP(Z232,[1]don!$B$2:$M$30,6,FALSE))*(INT((R231-20-VLOOKUP(Z232,[1]don!$B$2:$M$30,5,FALSE))/N232)+2),VLOOKUP(Z232,[1]don!$B$2:$M$30,9,FALSE)*R231*(INT((Q231-20)/3)+1))</f>
        <v>4422.6803</v>
      </c>
      <c r="AO232" s="385"/>
      <c r="AP232" s="387"/>
      <c r="AQ232" s="389"/>
      <c r="AR232" s="387"/>
      <c r="AS232" s="387"/>
      <c r="AT232" s="355"/>
      <c r="AU232" s="349"/>
      <c r="AV232" s="357"/>
      <c r="AW232" s="359"/>
      <c r="AX232" s="349"/>
      <c r="AY232" s="359"/>
      <c r="AZ232" s="359"/>
      <c r="BA232" s="349"/>
      <c r="BB232" s="351"/>
      <c r="BC232" s="353"/>
    </row>
    <row r="233" spans="1:55" ht="18" customHeight="1" x14ac:dyDescent="0.3">
      <c r="A233" s="1" t="str">
        <f t="shared" si="139"/>
        <v>\\B-tech3\soneras\RAD\RAD 2024\C172</v>
      </c>
      <c r="B233" s="19" t="s">
        <v>1349</v>
      </c>
      <c r="C233" s="206" t="str">
        <f t="shared" si="168"/>
        <v>FEC172023-10 E7</v>
      </c>
      <c r="D233" s="19" t="s">
        <v>1042</v>
      </c>
      <c r="E233" s="286" t="str">
        <f t="shared" si="140"/>
        <v>C172</v>
      </c>
      <c r="F233" s="279">
        <v>45363</v>
      </c>
      <c r="G233" s="19">
        <v>1</v>
      </c>
      <c r="H233" s="15" t="s">
        <v>35</v>
      </c>
      <c r="I233" s="19" t="s">
        <v>400</v>
      </c>
      <c r="M233" s="19" t="s">
        <v>32</v>
      </c>
      <c r="N233" s="6">
        <v>10</v>
      </c>
      <c r="O233" s="6">
        <v>3</v>
      </c>
      <c r="Q233" s="16">
        <v>460</v>
      </c>
      <c r="R233" s="16">
        <v>430</v>
      </c>
      <c r="S233" s="16">
        <v>435</v>
      </c>
      <c r="T233" s="16">
        <v>60</v>
      </c>
      <c r="U233" s="16">
        <v>435</v>
      </c>
      <c r="V233" s="16">
        <v>60</v>
      </c>
      <c r="W233" s="5" t="s">
        <v>33</v>
      </c>
      <c r="X233" s="18"/>
      <c r="Y233" s="6" t="s">
        <v>38</v>
      </c>
      <c r="Z233" s="289" t="str">
        <f t="shared" si="169"/>
        <v>310AD</v>
      </c>
      <c r="AA233" s="236" t="str">
        <f t="shared" ref="AA233:AA236" si="170">IF(H233="Fx","FE",IF(H233="Rén","RE",IF(H233="Con","RA","")))&amp;B233&amp;0&amp;IF(M233="TR","1",IF(M233="NL","2",IF(M233="Aé","3","")))&amp;O233&amp;"-"&amp;N233&amp;" "&amp;IF(Y233="ET7","E7","")</f>
        <v>FEC172023-10 E7</v>
      </c>
      <c r="AB233" s="290" t="str">
        <f t="shared" ref="AB233:AB236" si="171">IF(H233="FX","FE",IF(H233="Rén","RE",IF(H233="Con","RA","")))&amp;" "&amp;IF((Q233)&lt;=999,"0"&amp;(Q233),(Q233))&amp;"X"&amp;IF((R233)&lt;=999,"0"&amp;(R233),(R233))&amp;" "&amp;O233&amp;IF(M233="TR","Z",IF(M233="NL","D",IF(M233="Aé","D","")))&amp;IF(Y233="ET7","7",IF(Y233="ET9","9","M"))&amp;" "&amp;N233&amp;" "&amp;IF((S233)&lt;=999,"0"&amp;(S233),(S233))&amp;"X"&amp;IF((T233)&lt;=99,"0"&amp;(T233),(T233))&amp;" "&amp;IF(W233="PLi","P",IF(W233="BL","B",""))&amp;IF(X233="DEP","D",IF(X233="DEP","D","C"))&amp;" "&amp;J233&amp;" "&amp;K233</f>
        <v xml:space="preserve">FE 0460X0430 3D7 10 0435X060 PC  </v>
      </c>
      <c r="AC233" s="236" t="str">
        <f t="shared" ref="AC233:AC236" si="172">"FX"&amp;B233&amp;0&amp;IF(M233="TR","1",IF(M233="NL","2",IF(M233="Aé","3","")))&amp;O233&amp;"-"&amp;N233&amp;" "&amp;IF(Y233="ET7","E7","")</f>
        <v>FXC172023-10 E7</v>
      </c>
      <c r="AD233" s="290" t="str">
        <f t="shared" ref="AD233:AD236" si="173">"FX"&amp;" "&amp;IF((Q233)&lt;=999,"0"&amp;(Q233),(Q233))&amp;"X"&amp;IF((R233)&lt;=999,"0"&amp;(R233),(R233))&amp;" "&amp;O233&amp;IF(M233="TR","Z",IF(M233="NL","D",IF(M233="Aé","D","")))&amp;IF(Y233="ET7","7",IF(Y233="ET9","9","M"))&amp;" "&amp;N233&amp;" "&amp;IF((S233)&lt;=999,"0"&amp;(S233),(S233))&amp;"X"&amp;IF((T233)&lt;=99,"0"&amp;(T233),(T233))&amp;" "&amp;IF(W233="PLi","P",IF(W233="BL","B",""))&amp;IF(X233="DEP","D","C")&amp;" "&amp;J233&amp;" "&amp;K233</f>
        <v xml:space="preserve">FX 0460X0430 3D7 10 0435X060 PC  </v>
      </c>
      <c r="AE233" s="291" t="str">
        <f t="shared" ref="AE233:AE236" si="174">IF(Y233="Mach-P","BNLT33",IF(Y233="Mach-G","BNLT53",IF(Y233="Et7","TUBLS015",IF(Y233="Et9","TUBLS30"))))</f>
        <v>TUBLS015</v>
      </c>
      <c r="AF233" s="292" t="str">
        <f t="shared" ref="AF233:AF236" si="175">"TB"&amp;IF(Y233="Mach-P","33",IF(Y233="Mach-G","53",IF(Y233="Et7","15",IF(Y233="Et9","30",""))))&amp;IF((Q233+15)&lt;=999,"0"&amp;(Q233+15),(Q233+15))</f>
        <v>TB150475</v>
      </c>
      <c r="AG233" s="293">
        <f t="shared" ref="AG233:AG236" si="176">(Q233+15)*IF(Y233="Mach-P",0.03367,IF(Y233="Mach-G",0.05407,0.04626))</f>
        <v>21.973500000000001</v>
      </c>
      <c r="AH233" s="283">
        <f t="shared" ref="AH233:AH236" si="177">IF(M233="TR",INT((R233-20-N233-IF(N233=8,5.4,IF(N233=10,7.4,9.4)))/N233)+1,INT(R233-10)/10)*O233</f>
        <v>126</v>
      </c>
      <c r="AI233" s="284">
        <f t="shared" ref="AI233:AI236" si="178">AG233*AH233</f>
        <v>2768.6610000000001</v>
      </c>
      <c r="AJ233" s="294" t="str">
        <f t="shared" ref="AJ233:AJ236" si="179">"BCU"&amp;O233&amp;IF(M233="TR","Z",IF(M233="NL","D",IF(M233="Aé","D","")))</f>
        <v>BCU3D</v>
      </c>
      <c r="AK233" s="295" t="str">
        <f t="shared" ref="AK233:AK236" si="180">"AT"&amp;O233&amp;IF(M233="TR","Z",IF(M233="NL","D",IF(M233="Aé","D","")))&amp;IF(M233="TR",IF(Q233&lt;=999,"0"&amp;Q233-20,Q233-20),IF(R233&lt;=999,"0"&amp;R233,R233))</f>
        <v>AT3D0430</v>
      </c>
      <c r="AL233" s="296">
        <f t="shared" ref="AL233:AL236" si="181">AN233/AM233</f>
        <v>12.787265217391306</v>
      </c>
      <c r="AM233" s="297">
        <f t="shared" ref="AM233:AM236" si="182">IF(M233="NL",((Q233-20)/2.75)+1,IF(M233="TR",(AH233/O233)+1,IF(M233="Aé",((Q233-20)/2.75)+1)/2))</f>
        <v>161</v>
      </c>
      <c r="AN233" s="298">
        <f>IF(M233="TR",VLOOKUP(Z233,[1]don!$B$2:$M$30,9,FALSE)*((Q233-20)*VLOOKUP(Z233,[1]don!$B$2:$M$30,6,FALSE))*(INT((R233-20-VLOOKUP(Z233,[1]don!$B$2:$M$30,5,FALSE))/N233)+2),VLOOKUP(Z233,[1]don!$B$2:$M$30,9,FALSE)*R233*(INT((Q233-20)/3)+1))</f>
        <v>2058.7497000000003</v>
      </c>
      <c r="AO233" s="299" t="str">
        <f t="shared" ref="AO233:AO236" si="183">"CL"&amp;O233&amp;IF(W233="PLi","P",IF(W233="BL","B",""))&amp;IF((S233)&lt;=999,"0"&amp;(S233),(S233))&amp;IF(X233="DEP","D","C")&amp;IF((T233)&lt;=99,"0"&amp;(T233),(T233))</f>
        <v>CL3P0435C060</v>
      </c>
      <c r="AP233" s="300">
        <f t="shared" ref="AP233:AP236" si="184">IF(W233="BL",(S233)*(T233)*0.01335,IF(W233="PLi",(S233+20)*(T233+20)*0.0077))</f>
        <v>280.28000000000003</v>
      </c>
      <c r="AQ233" s="301" t="str">
        <f t="shared" ref="AQ233:AQ236" si="185">"CL"&amp;O233&amp;IF(W233="PLi","P",IF(W233="BL","B",""))&amp;IF((U233)&lt;=999,"0"&amp;(U233),(U233))&amp;IF(X233="DEP","D","C")&amp;IF((V233)&lt;=99,"0"&amp;(V233),(V233))</f>
        <v>CL3P0435C060</v>
      </c>
      <c r="AR233" s="300">
        <f t="shared" ref="AR233:AR236" si="186">(U233+20)*(V233+20)*IF(W233="BL",0.01335,IF(W233="Pli",0.0077))</f>
        <v>280.28000000000003</v>
      </c>
      <c r="AS233" s="300" t="str">
        <f t="shared" ref="AS233:AS236" si="187">IF(W233="BL","PL15",IF(W233="PLi","BNLC06"))</f>
        <v>BNLC06</v>
      </c>
      <c r="AT233" s="302">
        <f t="shared" ref="AT233:AT236" si="188">AP233+AR233</f>
        <v>560.56000000000006</v>
      </c>
      <c r="AU233" s="303" t="str">
        <f t="shared" ref="AU233:AU236" si="189">O233&amp;IF(M233="TR","Z",IF(M233="NL","D",IF(M233="Aé","D",)))</f>
        <v>3D</v>
      </c>
      <c r="AV233" s="304" t="s">
        <v>1346</v>
      </c>
      <c r="AW233" s="305" t="str">
        <f t="shared" ref="AW233:AW236" si="190">"FJ"&amp;AU233&amp;IF((Q233)&lt;=999,"0"&amp;(Q233),(Q233))</f>
        <v>FJ3D0460</v>
      </c>
      <c r="AX233" s="303">
        <f t="shared" ref="AX233:AX236" si="191">Q233*IF(AU233="1Z",0.239,IF(AU233="2Z",0.276,IF(AU233="3Z",0.374,IF(AU233="4Z",0.458,IF(AU233="5Z",0.541,IF(AU233="2D",0.317,IF(AU233="3D",0.421,IF(AU233="4D",0.53,IF(AU233="5D",0.619,IF(AU233="6D",0.718,IF(AU233="7D",0.738,IF(AU233="8D",0.842,""))))))))))))</f>
        <v>193.66</v>
      </c>
      <c r="AY233" s="305">
        <f t="shared" ref="AY233:AY236" si="192">AX233*2</f>
        <v>387.32</v>
      </c>
      <c r="AZ233" s="305" t="str">
        <f t="shared" ref="AZ233:AZ236" si="193">IF(RIGHT(AU233,1)="Z","PJ"&amp;AU233&amp;IF((Q233)&lt;=999,"0"&amp;(Q233),(Q233)),"-")</f>
        <v>-</v>
      </c>
      <c r="BA233" s="303" t="str">
        <f t="shared" ref="BA233:BA236" si="194">IF(RIGHT(AU233,1)="Z",Q233*IF(AU233="1Z",0.239,IF(AU233="2Z",0.276,IF(AU233="3Z",0.374,IF(AU233="4Z",0.458,IF(AU233="5Z",0.541,IF(AU233="2D",0.317,IF(AU233="3D",0.421,IF(AU233="4D",0.53,IF(AU233="5D",0.619,IF(AU233="6D",0.718,IF(AU233="7D",0.738,IF(AU233="8D",0.842,"")))))))))))),"-")</f>
        <v>-</v>
      </c>
      <c r="BB233" s="303"/>
      <c r="BC233" s="306">
        <f t="shared" ref="BC233:BC236" si="195">BB233+AY233</f>
        <v>387.32</v>
      </c>
    </row>
    <row r="234" spans="1:55" ht="18" customHeight="1" x14ac:dyDescent="0.3">
      <c r="A234" s="1" t="str">
        <f t="shared" si="139"/>
        <v>\\B-tech3\soneras\RAD\RAD 2024\C173</v>
      </c>
      <c r="B234" s="19" t="s">
        <v>1350</v>
      </c>
      <c r="C234" s="206" t="str">
        <f t="shared" si="168"/>
        <v>FEC173013-10 E7</v>
      </c>
      <c r="D234" s="19" t="s">
        <v>1043</v>
      </c>
      <c r="E234" s="286" t="str">
        <f t="shared" si="140"/>
        <v>C173</v>
      </c>
      <c r="F234" s="279">
        <v>45363</v>
      </c>
      <c r="G234" s="19">
        <v>2</v>
      </c>
      <c r="H234" s="15" t="s">
        <v>35</v>
      </c>
      <c r="I234" s="16" t="s">
        <v>483</v>
      </c>
      <c r="M234" s="146" t="s">
        <v>41</v>
      </c>
      <c r="N234" s="6">
        <v>10</v>
      </c>
      <c r="O234" s="6">
        <v>3</v>
      </c>
      <c r="Q234" s="16">
        <v>795</v>
      </c>
      <c r="R234" s="16">
        <v>660</v>
      </c>
      <c r="S234" s="16">
        <v>670</v>
      </c>
      <c r="T234" s="16">
        <v>90</v>
      </c>
      <c r="U234" s="16">
        <v>670</v>
      </c>
      <c r="V234" s="16">
        <v>90</v>
      </c>
      <c r="W234" s="5" t="s">
        <v>33</v>
      </c>
      <c r="X234" s="5"/>
      <c r="Y234" s="6" t="s">
        <v>38</v>
      </c>
      <c r="Z234" s="289" t="str">
        <f t="shared" si="169"/>
        <v>310AZ</v>
      </c>
      <c r="AA234" s="236" t="str">
        <f t="shared" si="170"/>
        <v>FEC173013-10 E7</v>
      </c>
      <c r="AB234" s="290" t="str">
        <f t="shared" si="171"/>
        <v xml:space="preserve">FE 0795X0660 3Z7 10 0670X090 PC  </v>
      </c>
      <c r="AC234" s="236" t="str">
        <f t="shared" si="172"/>
        <v>FXC173013-10 E7</v>
      </c>
      <c r="AD234" s="290" t="str">
        <f t="shared" si="173"/>
        <v xml:space="preserve">FX 0795X0660 3Z7 10 0670X090 PC  </v>
      </c>
      <c r="AE234" s="291" t="str">
        <f t="shared" si="174"/>
        <v>TUBLS015</v>
      </c>
      <c r="AF234" s="292" t="str">
        <f t="shared" si="175"/>
        <v>TB150810</v>
      </c>
      <c r="AG234" s="293">
        <f t="shared" si="176"/>
        <v>37.470600000000005</v>
      </c>
      <c r="AH234" s="283">
        <f t="shared" si="177"/>
        <v>189</v>
      </c>
      <c r="AI234" s="284">
        <f t="shared" si="178"/>
        <v>7081.943400000001</v>
      </c>
      <c r="AJ234" s="294" t="str">
        <f t="shared" si="179"/>
        <v>BCU3Z</v>
      </c>
      <c r="AK234" s="295" t="str">
        <f t="shared" si="180"/>
        <v>AT3Z0775</v>
      </c>
      <c r="AL234" s="296">
        <f t="shared" si="181"/>
        <v>80.777099609374986</v>
      </c>
      <c r="AM234" s="297">
        <f t="shared" si="182"/>
        <v>64</v>
      </c>
      <c r="AN234" s="298">
        <f>IF(M234="TR",VLOOKUP(Z234,[1]don!$B$2:$M$30,9,FALSE)*((Q234-20)*VLOOKUP(Z234,[1]don!$B$2:$M$30,6,FALSE))*(INT((R234-20-VLOOKUP(Z234,[1]don!$B$2:$M$30,5,FALSE))/N234)+2),VLOOKUP(Z234,[1]don!$B$2:$M$30,9,FALSE)*R234*(INT((Q234-20)/3)+1))</f>
        <v>5169.7343749999991</v>
      </c>
      <c r="AO234" s="299" t="str">
        <f t="shared" si="183"/>
        <v>CL3P0670C090</v>
      </c>
      <c r="AP234" s="300">
        <f t="shared" si="184"/>
        <v>584.43000000000006</v>
      </c>
      <c r="AQ234" s="301" t="str">
        <f t="shared" si="185"/>
        <v>CL3P0670C090</v>
      </c>
      <c r="AR234" s="300">
        <f t="shared" si="186"/>
        <v>584.43000000000006</v>
      </c>
      <c r="AS234" s="300" t="str">
        <f t="shared" si="187"/>
        <v>BNLC06</v>
      </c>
      <c r="AT234" s="302">
        <f t="shared" si="188"/>
        <v>1168.8600000000001</v>
      </c>
      <c r="AU234" s="303" t="str">
        <f t="shared" si="189"/>
        <v>3Z</v>
      </c>
      <c r="AV234" s="304" t="s">
        <v>1346</v>
      </c>
      <c r="AW234" s="305" t="str">
        <f t="shared" si="190"/>
        <v>FJ3Z0795</v>
      </c>
      <c r="AX234" s="303">
        <f t="shared" si="191"/>
        <v>297.33</v>
      </c>
      <c r="AY234" s="305">
        <f t="shared" si="192"/>
        <v>594.66</v>
      </c>
      <c r="AZ234" s="305" t="str">
        <f t="shared" si="193"/>
        <v>PJ3Z0795</v>
      </c>
      <c r="BA234" s="303">
        <f t="shared" si="194"/>
        <v>297.33</v>
      </c>
      <c r="BB234" s="303"/>
      <c r="BC234" s="306">
        <f t="shared" si="195"/>
        <v>594.66</v>
      </c>
    </row>
    <row r="235" spans="1:55" ht="18" customHeight="1" x14ac:dyDescent="0.3">
      <c r="A235" s="1" t="str">
        <f t="shared" si="139"/>
        <v>\\B-tech3\soneras\RAD\RAD 2024\C174</v>
      </c>
      <c r="B235" s="19" t="s">
        <v>1351</v>
      </c>
      <c r="C235" s="206" t="str">
        <f t="shared" si="168"/>
        <v>FEC174014-12 E7</v>
      </c>
      <c r="D235" s="19" t="s">
        <v>1044</v>
      </c>
      <c r="E235" s="286" t="str">
        <f t="shared" si="140"/>
        <v>C174</v>
      </c>
      <c r="F235" s="279">
        <v>45363</v>
      </c>
      <c r="G235" s="19">
        <v>1</v>
      </c>
      <c r="H235" s="15" t="s">
        <v>35</v>
      </c>
      <c r="I235" s="16" t="s">
        <v>1348</v>
      </c>
      <c r="M235" s="146" t="s">
        <v>41</v>
      </c>
      <c r="N235" s="6">
        <v>12</v>
      </c>
      <c r="O235" s="6">
        <v>4</v>
      </c>
      <c r="Q235" s="16">
        <v>245</v>
      </c>
      <c r="R235" s="16">
        <v>220</v>
      </c>
      <c r="S235" s="16">
        <v>220</v>
      </c>
      <c r="T235" s="16">
        <v>80</v>
      </c>
      <c r="U235" s="16">
        <v>220</v>
      </c>
      <c r="V235" s="16">
        <v>80</v>
      </c>
      <c r="W235" s="5" t="s">
        <v>33</v>
      </c>
      <c r="X235" s="5"/>
      <c r="Y235" s="6" t="s">
        <v>38</v>
      </c>
      <c r="Z235" s="289" t="str">
        <f t="shared" si="169"/>
        <v>412AZ</v>
      </c>
      <c r="AA235" s="236" t="str">
        <f t="shared" si="170"/>
        <v>FEC174014-12 E7</v>
      </c>
      <c r="AB235" s="290" t="str">
        <f t="shared" si="171"/>
        <v xml:space="preserve">FE 0245X0220 4Z7 12 0220X080 PC  </v>
      </c>
      <c r="AC235" s="236" t="str">
        <f t="shared" si="172"/>
        <v>FXC174014-12 E7</v>
      </c>
      <c r="AD235" s="290" t="str">
        <f t="shared" si="173"/>
        <v xml:space="preserve">FX 0245X0220 4Z7 12 0220X080 PC  </v>
      </c>
      <c r="AE235" s="291" t="str">
        <f t="shared" si="174"/>
        <v>TUBLS015</v>
      </c>
      <c r="AF235" s="292" t="str">
        <f t="shared" si="175"/>
        <v>TB150260</v>
      </c>
      <c r="AG235" s="293">
        <f t="shared" si="176"/>
        <v>12.027600000000001</v>
      </c>
      <c r="AH235" s="283">
        <f t="shared" si="177"/>
        <v>60</v>
      </c>
      <c r="AI235" s="284">
        <f t="shared" si="178"/>
        <v>721.65600000000006</v>
      </c>
      <c r="AJ235" s="294" t="str">
        <f t="shared" si="179"/>
        <v>BCU4Z</v>
      </c>
      <c r="AK235" s="295" t="str">
        <f t="shared" si="180"/>
        <v>AT4Z0225</v>
      </c>
      <c r="AL235" s="296">
        <f t="shared" si="181"/>
        <v>33.686535937499997</v>
      </c>
      <c r="AM235" s="297">
        <f t="shared" si="182"/>
        <v>16</v>
      </c>
      <c r="AN235" s="298">
        <f>IF(M235="TR",VLOOKUP(Z235,[1]don!$B$2:$M$30,9,FALSE)*((Q235-20)*VLOOKUP(Z235,[1]don!$B$2:$M$30,6,FALSE))*(INT((R235-20-VLOOKUP(Z235,[1]don!$B$2:$M$30,5,FALSE))/N235)+2),VLOOKUP(Z235,[1]don!$B$2:$M$30,9,FALSE)*R235*(INT((Q235-20)/3)+1))</f>
        <v>538.98457499999995</v>
      </c>
      <c r="AO235" s="299" t="str">
        <f t="shared" si="183"/>
        <v>CL4P0220C080</v>
      </c>
      <c r="AP235" s="300">
        <f t="shared" si="184"/>
        <v>184.8</v>
      </c>
      <c r="AQ235" s="301" t="str">
        <f t="shared" si="185"/>
        <v>CL4P0220C080</v>
      </c>
      <c r="AR235" s="300">
        <f t="shared" si="186"/>
        <v>184.8</v>
      </c>
      <c r="AS235" s="300" t="str">
        <f t="shared" si="187"/>
        <v>BNLC06</v>
      </c>
      <c r="AT235" s="302">
        <f t="shared" si="188"/>
        <v>369.6</v>
      </c>
      <c r="AU235" s="303" t="str">
        <f t="shared" si="189"/>
        <v>4Z</v>
      </c>
      <c r="AV235" s="304" t="s">
        <v>1346</v>
      </c>
      <c r="AW235" s="305" t="str">
        <f t="shared" si="190"/>
        <v>FJ4Z0245</v>
      </c>
      <c r="AX235" s="303">
        <f t="shared" si="191"/>
        <v>112.21000000000001</v>
      </c>
      <c r="AY235" s="305">
        <f t="shared" si="192"/>
        <v>224.42000000000002</v>
      </c>
      <c r="AZ235" s="305" t="str">
        <f t="shared" si="193"/>
        <v>PJ4Z0245</v>
      </c>
      <c r="BA235" s="303">
        <f t="shared" si="194"/>
        <v>112.21000000000001</v>
      </c>
      <c r="BB235" s="303"/>
      <c r="BC235" s="306">
        <f t="shared" si="195"/>
        <v>224.42000000000002</v>
      </c>
    </row>
    <row r="236" spans="1:55" ht="18" customHeight="1" x14ac:dyDescent="0.3">
      <c r="A236" s="1" t="str">
        <f t="shared" ref="A236:A294" si="196">"\\B-tech3\soneras\RAD\RAD 2024\"&amp;B236</f>
        <v>\\B-tech3\soneras\RAD\RAD 2024\C175</v>
      </c>
      <c r="B236" s="19" t="s">
        <v>1352</v>
      </c>
      <c r="C236" s="206" t="str">
        <f t="shared" si="168"/>
        <v>FEC175023-10 E7</v>
      </c>
      <c r="D236" s="19" t="s">
        <v>1045</v>
      </c>
      <c r="E236" s="286" t="str">
        <f t="shared" si="140"/>
        <v>C175</v>
      </c>
      <c r="F236" s="279">
        <v>45364</v>
      </c>
      <c r="G236" s="19">
        <v>1</v>
      </c>
      <c r="H236" s="15" t="s">
        <v>35</v>
      </c>
      <c r="I236" s="16" t="s">
        <v>40</v>
      </c>
      <c r="M236" s="146" t="s">
        <v>32</v>
      </c>
      <c r="N236" s="6">
        <v>10</v>
      </c>
      <c r="O236" s="6">
        <v>3</v>
      </c>
      <c r="Q236" s="16">
        <v>1130</v>
      </c>
      <c r="R236" s="16">
        <v>1120</v>
      </c>
      <c r="S236" s="16">
        <v>1140</v>
      </c>
      <c r="T236" s="16">
        <v>105</v>
      </c>
      <c r="U236" s="16">
        <v>1140</v>
      </c>
      <c r="V236" s="16">
        <v>105</v>
      </c>
      <c r="W236" s="5" t="s">
        <v>33</v>
      </c>
      <c r="X236" s="5"/>
      <c r="Y236" s="6" t="s">
        <v>38</v>
      </c>
      <c r="Z236" s="289" t="str">
        <f t="shared" si="169"/>
        <v>310AD</v>
      </c>
      <c r="AA236" s="236" t="str">
        <f t="shared" si="170"/>
        <v>FEC175023-10 E7</v>
      </c>
      <c r="AB236" s="290" t="str">
        <f t="shared" si="171"/>
        <v xml:space="preserve">FE 1130X1120 3D7 10 1140X105 PC  </v>
      </c>
      <c r="AC236" s="236" t="str">
        <f t="shared" si="172"/>
        <v>FXC175023-10 E7</v>
      </c>
      <c r="AD236" s="290" t="str">
        <f t="shared" si="173"/>
        <v xml:space="preserve">FX 1130X1120 3D7 10 1140X105 PC  </v>
      </c>
      <c r="AE236" s="291" t="str">
        <f t="shared" si="174"/>
        <v>TUBLS015</v>
      </c>
      <c r="AF236" s="292" t="str">
        <f t="shared" si="175"/>
        <v>TB151145</v>
      </c>
      <c r="AG236" s="293">
        <f t="shared" si="176"/>
        <v>52.967700000000001</v>
      </c>
      <c r="AH236" s="283">
        <f t="shared" si="177"/>
        <v>333</v>
      </c>
      <c r="AI236" s="284">
        <f t="shared" si="178"/>
        <v>17638.2441</v>
      </c>
      <c r="AJ236" s="294" t="str">
        <f t="shared" si="179"/>
        <v>BCU3D</v>
      </c>
      <c r="AK236" s="295" t="str">
        <f t="shared" si="180"/>
        <v>AT3D1120</v>
      </c>
      <c r="AL236" s="296">
        <f t="shared" si="181"/>
        <v>33.446045922264659</v>
      </c>
      <c r="AM236" s="297">
        <f t="shared" si="182"/>
        <v>404.63636363636363</v>
      </c>
      <c r="AN236" s="298">
        <f>IF(M236="TR",VLOOKUP(Z236,[1]don!$B$2:$M$30,9,FALSE)*((Q236-20)*VLOOKUP(Z236,[1]don!$B$2:$M$30,6,FALSE))*(INT((R236-20-VLOOKUP(Z236,[1]don!$B$2:$M$30,5,FALSE))/N236)+2),VLOOKUP(Z236,[1]don!$B$2:$M$30,9,FALSE)*R236*(INT((Q236-20)/3)+1))</f>
        <v>13533.4864</v>
      </c>
      <c r="AO236" s="299" t="str">
        <f t="shared" si="183"/>
        <v>CL3P1140C105</v>
      </c>
      <c r="AP236" s="300">
        <f t="shared" si="184"/>
        <v>1116.5</v>
      </c>
      <c r="AQ236" s="301" t="str">
        <f t="shared" si="185"/>
        <v>CL3P1140C105</v>
      </c>
      <c r="AR236" s="300">
        <f t="shared" si="186"/>
        <v>1116.5</v>
      </c>
      <c r="AS236" s="300" t="str">
        <f t="shared" si="187"/>
        <v>BNLC06</v>
      </c>
      <c r="AT236" s="302">
        <f t="shared" si="188"/>
        <v>2233</v>
      </c>
      <c r="AU236" s="303" t="str">
        <f t="shared" si="189"/>
        <v>3D</v>
      </c>
      <c r="AV236" s="304" t="s">
        <v>1346</v>
      </c>
      <c r="AW236" s="305" t="str">
        <f t="shared" si="190"/>
        <v>FJ3D1130</v>
      </c>
      <c r="AX236" s="303">
        <f t="shared" si="191"/>
        <v>475.72999999999996</v>
      </c>
      <c r="AY236" s="305">
        <f t="shared" si="192"/>
        <v>951.45999999999992</v>
      </c>
      <c r="AZ236" s="305" t="str">
        <f t="shared" si="193"/>
        <v>-</v>
      </c>
      <c r="BA236" s="303" t="str">
        <f t="shared" si="194"/>
        <v>-</v>
      </c>
      <c r="BB236" s="303"/>
      <c r="BC236" s="306">
        <f t="shared" si="195"/>
        <v>951.45999999999992</v>
      </c>
    </row>
    <row r="237" spans="1:55" ht="18" customHeight="1" x14ac:dyDescent="0.3">
      <c r="A237" s="1" t="str">
        <f t="shared" si="196"/>
        <v>\\B-tech3\soneras\RAD\RAD 2024\C176</v>
      </c>
      <c r="B237" s="19" t="s">
        <v>1356</v>
      </c>
      <c r="C237" s="206" t="str">
        <f t="shared" si="168"/>
        <v>RAC176024-10 E7</v>
      </c>
      <c r="D237" s="19" t="s">
        <v>1046</v>
      </c>
      <c r="E237" s="286" t="str">
        <f t="shared" si="140"/>
        <v>C176</v>
      </c>
      <c r="F237" s="279">
        <v>45367</v>
      </c>
      <c r="G237" s="19">
        <v>2</v>
      </c>
      <c r="H237" s="15" t="s">
        <v>28</v>
      </c>
      <c r="I237" s="16" t="s">
        <v>1353</v>
      </c>
      <c r="J237" s="5" t="s">
        <v>861</v>
      </c>
      <c r="K237" s="16" t="s">
        <v>1354</v>
      </c>
      <c r="M237" s="146" t="s">
        <v>32</v>
      </c>
      <c r="N237" s="6">
        <v>10</v>
      </c>
      <c r="O237" s="6">
        <v>4</v>
      </c>
      <c r="Q237" s="16">
        <v>560</v>
      </c>
      <c r="R237" s="16">
        <v>560</v>
      </c>
      <c r="S237" s="16">
        <v>595</v>
      </c>
      <c r="T237" s="16">
        <v>115</v>
      </c>
      <c r="U237" s="16">
        <v>595</v>
      </c>
      <c r="V237" s="16">
        <v>115</v>
      </c>
      <c r="W237" s="5" t="s">
        <v>33</v>
      </c>
      <c r="X237" s="5"/>
      <c r="Y237" s="6" t="s">
        <v>38</v>
      </c>
      <c r="Z237" s="289" t="str">
        <f t="shared" ref="Z237:Z242" si="197">O237&amp;N237&amp;IF(M237="NL","AD",IF(M237="TR","AZ",IF(M237="Aé","AD",)))</f>
        <v>410AD</v>
      </c>
      <c r="AA237" s="236" t="str">
        <f t="shared" ref="AA237:AA242" si="198">IF(H237="Fx","FE",IF(H237="Rén","RE",IF(H237="Con","RA","")))&amp;B237&amp;0&amp;IF(M237="TR","1",IF(M237="NL","2",IF(M237="Aé","3","")))&amp;O237&amp;"-"&amp;N237&amp;" "&amp;IF(Y237="ET7","E7","")</f>
        <v>RAC176024-10 E7</v>
      </c>
      <c r="AB237" s="290" t="str">
        <f t="shared" ref="AB237:AB242" si="199">IF(H237="FX","FE",IF(H237="Rén","RE",IF(H237="Con","RA","")))&amp;" "&amp;IF((Q237)&lt;=999,"0"&amp;(Q237),(Q237))&amp;"X"&amp;IF((R237)&lt;=999,"0"&amp;(R237),(R237))&amp;" "&amp;O237&amp;IF(M237="TR","Z",IF(M237="NL","D",IF(M237="Aé","D","")))&amp;IF(Y237="ET7","7",IF(Y237="ET9","9","M"))&amp;" "&amp;N237&amp;" "&amp;IF((S237)&lt;=999,"0"&amp;(S237),(S237))&amp;"X"&amp;IF((T237)&lt;=99,"0"&amp;(T237),(T237))&amp;" "&amp;IF(W237="PLi","P",IF(W237="BL","B",""))&amp;IF(X237="DEP","D",IF(X237="DEP","D","C"))&amp;" "&amp;J237&amp;" "&amp;K237</f>
        <v>RA 0560X0560 4D7 10 0595X115 PC PERKINS AB37590</v>
      </c>
      <c r="AC237" s="236" t="str">
        <f t="shared" ref="AC237:AC242" si="200">"FX"&amp;B237&amp;0&amp;IF(M237="TR","1",IF(M237="NL","2",IF(M237="Aé","3","")))&amp;O237&amp;"-"&amp;N237&amp;" "&amp;IF(Y237="ET7","E7","")</f>
        <v>FXC176024-10 E7</v>
      </c>
      <c r="AD237" s="290" t="str">
        <f t="shared" ref="AD237:AD242" si="201">"FX"&amp;" "&amp;IF((Q237)&lt;=999,"0"&amp;(Q237),(Q237))&amp;"X"&amp;IF((R237)&lt;=999,"0"&amp;(R237),(R237))&amp;" "&amp;O237&amp;IF(M237="TR","Z",IF(M237="NL","D",IF(M237="Aé","D","")))&amp;IF(Y237="ET7","7",IF(Y237="ET9","9","M"))&amp;" "&amp;N237&amp;" "&amp;IF((S237)&lt;=999,"0"&amp;(S237),(S237))&amp;"X"&amp;IF((T237)&lt;=99,"0"&amp;(T237),(T237))&amp;" "&amp;IF(W237="PLi","P",IF(W237="BL","B",""))&amp;IF(X237="DEP","D","C")&amp;" "&amp;J237&amp;" "&amp;K237</f>
        <v>FX 0560X0560 4D7 10 0595X115 PC PERKINS AB37590</v>
      </c>
      <c r="AE237" s="291" t="str">
        <f t="shared" ref="AE237:AE242" si="202">IF(Y237="Mach-P","BNLT33",IF(Y237="Mach-G","BNLT53",IF(Y237="Et7","TUBLS015",IF(Y237="Et9","TUBLS30"))))</f>
        <v>TUBLS015</v>
      </c>
      <c r="AF237" s="292" t="str">
        <f t="shared" ref="AF237:AF242" si="203">"TB"&amp;IF(Y237="Mach-P","33",IF(Y237="Mach-G","53",IF(Y237="Et7","15",IF(Y237="Et9","30",""))))&amp;IF((Q237+15)&lt;=999,"0"&amp;(Q237+15),(Q237+15))</f>
        <v>TB150575</v>
      </c>
      <c r="AG237" s="293">
        <f t="shared" ref="AG237:AG242" si="204">(Q237+15)*IF(Y237="Mach-P",0.03367,IF(Y237="Mach-G",0.05407,0.04626))</f>
        <v>26.599500000000003</v>
      </c>
      <c r="AH237" s="283">
        <f t="shared" ref="AH237:AH242" si="205">IF(M237="TR",INT((R237-20-N237-IF(N237=8,5.4,IF(N237=10,7.4,9.4)))/N237)+1,INT(R237-10)/10)*O237</f>
        <v>220</v>
      </c>
      <c r="AI237" s="284">
        <f t="shared" ref="AI237:AI242" si="206">AG237*AH237</f>
        <v>5851.89</v>
      </c>
      <c r="AJ237" s="294" t="str">
        <f t="shared" ref="AJ237:AJ242" si="207">"BCU"&amp;O237&amp;IF(M237="TR","Z",IF(M237="NL","D",IF(M237="Aé","D","")))</f>
        <v>BCU4D</v>
      </c>
      <c r="AK237" s="295" t="str">
        <f t="shared" ref="AK237:AK242" si="208">"AT"&amp;O237&amp;IF(M237="TR","Z",IF(M237="NL","D",IF(M237="Aé","D","")))&amp;IF(M237="TR",IF(Q237&lt;=999,"0"&amp;Q237-20,Q237-20),IF(R237&lt;=999,"0"&amp;R237,R237))</f>
        <v>AT4D0560</v>
      </c>
      <c r="AL237" s="296">
        <f t="shared" ref="AL237:AL242" si="209">AN237/AM237</f>
        <v>25.91473127590972</v>
      </c>
      <c r="AM237" s="297">
        <f t="shared" ref="AM237:AM242" si="210">IF(M237="NL",((Q237-20)/2.75)+1,IF(M237="TR",(AH237/O237)+1,IF(M237="Aé",((Q237-20)/2.75)+1)/2))</f>
        <v>197.36363636363637</v>
      </c>
      <c r="AN237" s="298">
        <f>IF(M237="TR",VLOOKUP(Z237,[1]don!$B$2:$M$30,9,FALSE)*((Q237-20)*VLOOKUP(Z237,[1]don!$B$2:$M$30,6,FALSE))*(INT((R237-20-VLOOKUP(Z237,[1]don!$B$2:$M$30,5,FALSE))/N237)+2),VLOOKUP(Z237,[1]don!$B$2:$M$30,9,FALSE)*R237*(INT((Q237-20)/3)+1))</f>
        <v>5114.6256000000003</v>
      </c>
      <c r="AO237" s="299" t="str">
        <f t="shared" ref="AO237:AO242" si="211">"CL"&amp;O237&amp;IF(W237="PLi","P",IF(W237="BL","B",""))&amp;IF((S237)&lt;=999,"0"&amp;(S237),(S237))&amp;IF(X237="DEP","D","C")&amp;IF((T237)&lt;=99,"0"&amp;(T237),(T237))</f>
        <v>CL4P0595C115</v>
      </c>
      <c r="AP237" s="300">
        <f t="shared" ref="AP237:AP242" si="212">IF(W237="BL",(S237)*(T237)*0.01335,IF(W237="PLi",(S237+20)*(T237+20)*0.0077))</f>
        <v>639.29250000000002</v>
      </c>
      <c r="AQ237" s="301" t="str">
        <f t="shared" ref="AQ237:AQ242" si="213">"CL"&amp;O237&amp;IF(W237="PLi","P",IF(W237="BL","B",""))&amp;IF((U237)&lt;=999,"0"&amp;(U237),(U237))&amp;IF(X237="DEP","D","C")&amp;IF((V237)&lt;=99,"0"&amp;(V237),(V237))</f>
        <v>CL4P0595C115</v>
      </c>
      <c r="AR237" s="300">
        <f t="shared" ref="AR237:AR242" si="214">(U237+20)*(V237+20)*IF(W237="BL",0.01335,IF(W237="Pli",0.0077))</f>
        <v>639.29250000000002</v>
      </c>
      <c r="AS237" s="300" t="str">
        <f t="shared" ref="AS237:AS242" si="215">IF(W237="BL","PL15",IF(W237="PLi","BNLC06"))</f>
        <v>BNLC06</v>
      </c>
      <c r="AT237" s="302">
        <f t="shared" ref="AT237:AT242" si="216">AP237+AR237</f>
        <v>1278.585</v>
      </c>
      <c r="AU237" s="303" t="str">
        <f t="shared" ref="AU237:AU242" si="217">O237&amp;IF(M237="TR","Z",IF(M237="NL","D",IF(M237="Aé","D",)))</f>
        <v>4D</v>
      </c>
      <c r="AV237" s="304" t="s">
        <v>1346</v>
      </c>
      <c r="AW237" s="305" t="str">
        <f t="shared" ref="AW237:AW242" si="218">"FJ"&amp;AU237&amp;IF((Q237)&lt;=999,"0"&amp;(Q237),(Q237))</f>
        <v>FJ4D0560</v>
      </c>
      <c r="AX237" s="303">
        <f t="shared" ref="AX237:AX242" si="219">Q237*IF(AU237="1Z",0.239,IF(AU237="2Z",0.276,IF(AU237="3Z",0.374,IF(AU237="4Z",0.458,IF(AU237="5Z",0.541,IF(AU237="2D",0.317,IF(AU237="3D",0.421,IF(AU237="4D",0.53,IF(AU237="5D",0.619,IF(AU237="6D",0.718,IF(AU237="7D",0.738,IF(AU237="8D",0.842,""))))))))))))</f>
        <v>296.8</v>
      </c>
      <c r="AY237" s="305">
        <f t="shared" ref="AY237:AY242" si="220">AX237*2</f>
        <v>593.6</v>
      </c>
      <c r="AZ237" s="305" t="str">
        <f t="shared" ref="AZ237:AZ242" si="221">IF(RIGHT(AU237,1)="Z","PJ"&amp;AU237&amp;IF((Q237)&lt;=999,"0"&amp;(Q237),(Q237)),"-")</f>
        <v>-</v>
      </c>
      <c r="BA237" s="303" t="str">
        <f t="shared" ref="BA237:BA242" si="222">IF(RIGHT(AU237,1)="Z",Q237*IF(AU237="1Z",0.239,IF(AU237="2Z",0.276,IF(AU237="3Z",0.374,IF(AU237="4Z",0.458,IF(AU237="5Z",0.541,IF(AU237="2D",0.317,IF(AU237="3D",0.421,IF(AU237="4D",0.53,IF(AU237="5D",0.619,IF(AU237="6D",0.718,IF(AU237="7D",0.738,IF(AU237="8D",0.842,"")))))))))))),"-")</f>
        <v>-</v>
      </c>
      <c r="BB237" s="303"/>
      <c r="BC237" s="306">
        <f t="shared" ref="BC237:BC242" si="223">BB237+AY237</f>
        <v>593.6</v>
      </c>
    </row>
    <row r="238" spans="1:55" ht="18" customHeight="1" x14ac:dyDescent="0.3">
      <c r="A238" s="1" t="str">
        <f t="shared" si="196"/>
        <v>\\B-tech3\soneras\RAD\RAD 2024\C177</v>
      </c>
      <c r="B238" s="19" t="s">
        <v>1357</v>
      </c>
      <c r="C238" s="206" t="str">
        <f t="shared" si="168"/>
        <v>RAC177023-10 E7</v>
      </c>
      <c r="D238" s="19" t="s">
        <v>1047</v>
      </c>
      <c r="E238" s="286" t="str">
        <f t="shared" si="140"/>
        <v>C177</v>
      </c>
      <c r="F238" s="279">
        <v>45367</v>
      </c>
      <c r="G238" s="19">
        <v>1</v>
      </c>
      <c r="H238" s="15" t="s">
        <v>28</v>
      </c>
      <c r="I238" s="16" t="s">
        <v>481</v>
      </c>
      <c r="J238" s="5" t="s">
        <v>1019</v>
      </c>
      <c r="K238" s="16" t="s">
        <v>1355</v>
      </c>
      <c r="M238" s="146" t="s">
        <v>32</v>
      </c>
      <c r="N238" s="6">
        <v>10</v>
      </c>
      <c r="O238" s="6">
        <v>3</v>
      </c>
      <c r="Q238" s="16">
        <v>620</v>
      </c>
      <c r="R238" s="16">
        <v>740</v>
      </c>
      <c r="S238" s="16">
        <v>745</v>
      </c>
      <c r="T238" s="16">
        <v>105</v>
      </c>
      <c r="U238" s="16">
        <v>745</v>
      </c>
      <c r="V238" s="16">
        <v>105</v>
      </c>
      <c r="W238" s="5" t="s">
        <v>33</v>
      </c>
      <c r="X238" s="5"/>
      <c r="Y238" s="6" t="s">
        <v>38</v>
      </c>
      <c r="Z238" s="289" t="str">
        <f t="shared" si="197"/>
        <v>310AD</v>
      </c>
      <c r="AA238" s="236" t="str">
        <f t="shared" si="198"/>
        <v>RAC177023-10 E7</v>
      </c>
      <c r="AB238" s="290" t="str">
        <f t="shared" si="199"/>
        <v>RA 0620X0740 3D7 10 0745X105 PC SDMO 88KVA</v>
      </c>
      <c r="AC238" s="236" t="str">
        <f t="shared" si="200"/>
        <v>FXC177023-10 E7</v>
      </c>
      <c r="AD238" s="290" t="str">
        <f t="shared" si="201"/>
        <v>FX 0620X0740 3D7 10 0745X105 PC SDMO 88KVA</v>
      </c>
      <c r="AE238" s="291" t="str">
        <f t="shared" si="202"/>
        <v>TUBLS015</v>
      </c>
      <c r="AF238" s="292" t="str">
        <f t="shared" si="203"/>
        <v>TB150635</v>
      </c>
      <c r="AG238" s="293">
        <f t="shared" si="204"/>
        <v>29.375100000000003</v>
      </c>
      <c r="AH238" s="283">
        <f t="shared" si="205"/>
        <v>219</v>
      </c>
      <c r="AI238" s="284">
        <f t="shared" si="206"/>
        <v>6433.1469000000006</v>
      </c>
      <c r="AJ238" s="294" t="str">
        <f t="shared" si="207"/>
        <v>BCU3D</v>
      </c>
      <c r="AK238" s="295" t="str">
        <f t="shared" si="208"/>
        <v>AT3D0740</v>
      </c>
      <c r="AL238" s="296">
        <f t="shared" si="209"/>
        <v>22.102480215678142</v>
      </c>
      <c r="AM238" s="297">
        <f t="shared" si="210"/>
        <v>219.18181818181819</v>
      </c>
      <c r="AN238" s="298">
        <f>IF(M238="TR",VLOOKUP(Z238,[1]don!$B$2:$M$30,9,FALSE)*((Q238-20)*VLOOKUP(Z238,[1]don!$B$2:$M$30,6,FALSE))*(INT((R238-20-VLOOKUP(Z238,[1]don!$B$2:$M$30,5,FALSE))/N238)+2),VLOOKUP(Z238,[1]don!$B$2:$M$30,9,FALSE)*R238*(INT((Q238-20)/3)+1))</f>
        <v>4844.4618</v>
      </c>
      <c r="AO238" s="299" t="str">
        <f t="shared" si="211"/>
        <v>CL3P0745C105</v>
      </c>
      <c r="AP238" s="300">
        <f t="shared" si="212"/>
        <v>736.3125</v>
      </c>
      <c r="AQ238" s="301" t="str">
        <f t="shared" si="213"/>
        <v>CL3P0745C105</v>
      </c>
      <c r="AR238" s="300">
        <f t="shared" si="214"/>
        <v>736.3125</v>
      </c>
      <c r="AS238" s="300" t="str">
        <f t="shared" si="215"/>
        <v>BNLC06</v>
      </c>
      <c r="AT238" s="302">
        <f t="shared" si="216"/>
        <v>1472.625</v>
      </c>
      <c r="AU238" s="303" t="str">
        <f t="shared" si="217"/>
        <v>3D</v>
      </c>
      <c r="AV238" s="304" t="s">
        <v>1346</v>
      </c>
      <c r="AW238" s="305" t="str">
        <f t="shared" si="218"/>
        <v>FJ3D0620</v>
      </c>
      <c r="AX238" s="303">
        <f t="shared" si="219"/>
        <v>261.02</v>
      </c>
      <c r="AY238" s="305">
        <f t="shared" si="220"/>
        <v>522.04</v>
      </c>
      <c r="AZ238" s="305" t="str">
        <f t="shared" si="221"/>
        <v>-</v>
      </c>
      <c r="BA238" s="303" t="str">
        <f t="shared" si="222"/>
        <v>-</v>
      </c>
      <c r="BB238" s="303"/>
      <c r="BC238" s="306">
        <f t="shared" si="223"/>
        <v>522.04</v>
      </c>
    </row>
    <row r="239" spans="1:55" ht="18" customHeight="1" x14ac:dyDescent="0.3">
      <c r="A239" s="1" t="str">
        <f t="shared" si="196"/>
        <v>\\B-tech3\soneras\RAD\RAD 2024\C178</v>
      </c>
      <c r="B239" s="19" t="s">
        <v>1358</v>
      </c>
      <c r="C239" s="206" t="str">
        <f t="shared" si="168"/>
        <v>FEC178013-12 E7</v>
      </c>
      <c r="D239" s="19" t="s">
        <v>1048</v>
      </c>
      <c r="E239" s="286" t="str">
        <f t="shared" si="140"/>
        <v>C178</v>
      </c>
      <c r="F239" s="279">
        <v>45367</v>
      </c>
      <c r="G239" s="19">
        <v>1</v>
      </c>
      <c r="H239" s="15" t="s">
        <v>35</v>
      </c>
      <c r="I239" s="16" t="s">
        <v>40</v>
      </c>
      <c r="M239" s="146" t="s">
        <v>41</v>
      </c>
      <c r="N239" s="6">
        <v>12</v>
      </c>
      <c r="O239" s="6">
        <v>3</v>
      </c>
      <c r="Q239" s="16">
        <v>530</v>
      </c>
      <c r="R239" s="16">
        <v>440</v>
      </c>
      <c r="S239" s="16">
        <v>465</v>
      </c>
      <c r="T239" s="16">
        <v>90</v>
      </c>
      <c r="U239" s="16">
        <v>465</v>
      </c>
      <c r="V239" s="16">
        <v>90</v>
      </c>
      <c r="W239" s="5" t="s">
        <v>33</v>
      </c>
      <c r="X239" s="5"/>
      <c r="Y239" s="6" t="s">
        <v>38</v>
      </c>
      <c r="Z239" s="289" t="str">
        <f t="shared" si="197"/>
        <v>312AZ</v>
      </c>
      <c r="AA239" s="236" t="str">
        <f t="shared" si="198"/>
        <v>FEC178013-12 E7</v>
      </c>
      <c r="AB239" s="290" t="str">
        <f t="shared" si="199"/>
        <v xml:space="preserve">FE 0530X0440 3Z7 12 0465X090 PC  </v>
      </c>
      <c r="AC239" s="236" t="str">
        <f t="shared" si="200"/>
        <v>FXC178013-12 E7</v>
      </c>
      <c r="AD239" s="290" t="str">
        <f t="shared" si="201"/>
        <v xml:space="preserve">FX 0530X0440 3Z7 12 0465X090 PC  </v>
      </c>
      <c r="AE239" s="291" t="str">
        <f t="shared" si="202"/>
        <v>TUBLS015</v>
      </c>
      <c r="AF239" s="292" t="str">
        <f t="shared" si="203"/>
        <v>TB150545</v>
      </c>
      <c r="AG239" s="293">
        <f t="shared" si="204"/>
        <v>25.2117</v>
      </c>
      <c r="AH239" s="283">
        <f t="shared" si="205"/>
        <v>102</v>
      </c>
      <c r="AI239" s="284">
        <f t="shared" si="206"/>
        <v>2571.5934000000002</v>
      </c>
      <c r="AJ239" s="294" t="str">
        <f t="shared" si="207"/>
        <v>BCU3Z</v>
      </c>
      <c r="AK239" s="295" t="str">
        <f t="shared" si="208"/>
        <v>AT3Z0510</v>
      </c>
      <c r="AL239" s="296">
        <f t="shared" si="209"/>
        <v>45.457261714285714</v>
      </c>
      <c r="AM239" s="297">
        <f t="shared" si="210"/>
        <v>35</v>
      </c>
      <c r="AN239" s="298">
        <f>IF(M239="TR",VLOOKUP(Z239,[1]don!$B$2:$M$30,9,FALSE)*((Q239-20)*VLOOKUP(Z239,[1]don!$B$2:$M$30,6,FALSE))*(INT((R239-20-VLOOKUP(Z239,[1]don!$B$2:$M$30,5,FALSE))/N239)+2),VLOOKUP(Z239,[1]don!$B$2:$M$30,9,FALSE)*R239*(INT((Q239-20)/3)+1))</f>
        <v>1591.00416</v>
      </c>
      <c r="AO239" s="299" t="str">
        <f t="shared" si="211"/>
        <v>CL3P0465C090</v>
      </c>
      <c r="AP239" s="300">
        <f t="shared" si="212"/>
        <v>410.79500000000002</v>
      </c>
      <c r="AQ239" s="301" t="str">
        <f t="shared" si="213"/>
        <v>CL3P0465C090</v>
      </c>
      <c r="AR239" s="300">
        <f t="shared" si="214"/>
        <v>410.79500000000002</v>
      </c>
      <c r="AS239" s="300" t="str">
        <f t="shared" si="215"/>
        <v>BNLC06</v>
      </c>
      <c r="AT239" s="302">
        <f t="shared" si="216"/>
        <v>821.59</v>
      </c>
      <c r="AU239" s="303" t="str">
        <f t="shared" si="217"/>
        <v>3Z</v>
      </c>
      <c r="AV239" s="304" t="s">
        <v>1346</v>
      </c>
      <c r="AW239" s="305" t="str">
        <f t="shared" si="218"/>
        <v>FJ3Z0530</v>
      </c>
      <c r="AX239" s="303">
        <f t="shared" si="219"/>
        <v>198.22</v>
      </c>
      <c r="AY239" s="305">
        <f t="shared" si="220"/>
        <v>396.44</v>
      </c>
      <c r="AZ239" s="305" t="str">
        <f t="shared" si="221"/>
        <v>PJ3Z0530</v>
      </c>
      <c r="BA239" s="303">
        <f t="shared" si="222"/>
        <v>198.22</v>
      </c>
      <c r="BB239" s="303"/>
      <c r="BC239" s="306">
        <f t="shared" si="223"/>
        <v>396.44</v>
      </c>
    </row>
    <row r="240" spans="1:55" ht="18" customHeight="1" x14ac:dyDescent="0.3">
      <c r="A240" s="1" t="str">
        <f t="shared" si="196"/>
        <v>\\B-tech3\soneras\RAD\RAD 2024\C179</v>
      </c>
      <c r="B240" s="19" t="s">
        <v>1359</v>
      </c>
      <c r="C240" s="206" t="str">
        <f t="shared" si="168"/>
        <v>FEC179025-10 E7</v>
      </c>
      <c r="D240" s="19" t="s">
        <v>1049</v>
      </c>
      <c r="E240" s="286" t="str">
        <f t="shared" si="140"/>
        <v>C179</v>
      </c>
      <c r="F240" s="279">
        <v>45367</v>
      </c>
      <c r="G240" s="19">
        <v>1</v>
      </c>
      <c r="H240" s="15" t="s">
        <v>35</v>
      </c>
      <c r="I240" s="16" t="s">
        <v>918</v>
      </c>
      <c r="M240" s="146" t="s">
        <v>32</v>
      </c>
      <c r="N240" s="6">
        <v>10</v>
      </c>
      <c r="O240" s="6">
        <v>5</v>
      </c>
      <c r="Q240" s="16">
        <v>640</v>
      </c>
      <c r="R240" s="16">
        <v>380</v>
      </c>
      <c r="S240" s="16">
        <v>380</v>
      </c>
      <c r="T240" s="16">
        <v>115</v>
      </c>
      <c r="U240" s="16">
        <v>380</v>
      </c>
      <c r="V240" s="16">
        <v>115</v>
      </c>
      <c r="W240" s="5" t="s">
        <v>33</v>
      </c>
      <c r="X240" s="5"/>
      <c r="Y240" s="6" t="s">
        <v>38</v>
      </c>
      <c r="Z240" s="289" t="str">
        <f t="shared" si="197"/>
        <v>510AD</v>
      </c>
      <c r="AA240" s="236" t="str">
        <f t="shared" si="198"/>
        <v>FEC179025-10 E7</v>
      </c>
      <c r="AB240" s="290" t="str">
        <f t="shared" si="199"/>
        <v xml:space="preserve">FE 0640X0380 5D7 10 0380X115 PC  </v>
      </c>
      <c r="AC240" s="236" t="str">
        <f t="shared" si="200"/>
        <v>FXC179025-10 E7</v>
      </c>
      <c r="AD240" s="290" t="str">
        <f t="shared" si="201"/>
        <v xml:space="preserve">FX 0640X0380 5D7 10 0380X115 PC  </v>
      </c>
      <c r="AE240" s="291" t="str">
        <f t="shared" si="202"/>
        <v>TUBLS015</v>
      </c>
      <c r="AF240" s="292" t="str">
        <f t="shared" si="203"/>
        <v>TB150655</v>
      </c>
      <c r="AG240" s="293">
        <f t="shared" si="204"/>
        <v>30.3003</v>
      </c>
      <c r="AH240" s="283">
        <f t="shared" si="205"/>
        <v>185</v>
      </c>
      <c r="AI240" s="284">
        <f t="shared" si="206"/>
        <v>5605.5555000000004</v>
      </c>
      <c r="AJ240" s="294" t="str">
        <f t="shared" si="207"/>
        <v>BCU5D</v>
      </c>
      <c r="AK240" s="295" t="str">
        <f t="shared" si="208"/>
        <v>AT5D0380</v>
      </c>
      <c r="AL240" s="296">
        <f t="shared" si="209"/>
        <v>21.42482408671216</v>
      </c>
      <c r="AM240" s="297">
        <f t="shared" si="210"/>
        <v>226.45454545454547</v>
      </c>
      <c r="AN240" s="298">
        <f>IF(M240="TR",VLOOKUP(Z240,[1]don!$B$2:$M$30,9,FALSE)*((Q240-20)*VLOOKUP(Z240,[1]don!$B$2:$M$30,6,FALSE))*(INT((R240-20-VLOOKUP(Z240,[1]don!$B$2:$M$30,5,FALSE))/N240)+2),VLOOKUP(Z240,[1]don!$B$2:$M$30,9,FALSE)*R240*(INT((Q240-20)/3)+1))</f>
        <v>4851.7487999999994</v>
      </c>
      <c r="AO240" s="299" t="str">
        <f t="shared" si="211"/>
        <v>CL5P0380C115</v>
      </c>
      <c r="AP240" s="300">
        <f t="shared" si="212"/>
        <v>415.8</v>
      </c>
      <c r="AQ240" s="301" t="str">
        <f t="shared" si="213"/>
        <v>CL5P0380C115</v>
      </c>
      <c r="AR240" s="300">
        <f t="shared" si="214"/>
        <v>415.8</v>
      </c>
      <c r="AS240" s="300" t="str">
        <f t="shared" si="215"/>
        <v>BNLC06</v>
      </c>
      <c r="AT240" s="302">
        <f t="shared" si="216"/>
        <v>831.6</v>
      </c>
      <c r="AU240" s="303" t="str">
        <f t="shared" si="217"/>
        <v>5D</v>
      </c>
      <c r="AV240" s="304" t="s">
        <v>1346</v>
      </c>
      <c r="AW240" s="305" t="str">
        <f t="shared" si="218"/>
        <v>FJ5D0640</v>
      </c>
      <c r="AX240" s="303">
        <f t="shared" si="219"/>
        <v>396.15999999999997</v>
      </c>
      <c r="AY240" s="305">
        <f t="shared" si="220"/>
        <v>792.31999999999994</v>
      </c>
      <c r="AZ240" s="305" t="str">
        <f t="shared" si="221"/>
        <v>-</v>
      </c>
      <c r="BA240" s="303" t="str">
        <f t="shared" si="222"/>
        <v>-</v>
      </c>
      <c r="BB240" s="303"/>
      <c r="BC240" s="306">
        <f t="shared" si="223"/>
        <v>792.31999999999994</v>
      </c>
    </row>
    <row r="241" spans="1:55" ht="18" customHeight="1" x14ac:dyDescent="0.3">
      <c r="A241" s="1" t="str">
        <f t="shared" si="196"/>
        <v>\\B-tech3\soneras\RAD\RAD 2024\C180</v>
      </c>
      <c r="B241" s="19" t="s">
        <v>1360</v>
      </c>
      <c r="C241" s="206" t="str">
        <f t="shared" si="168"/>
        <v>FEC180022-10 E7</v>
      </c>
      <c r="D241" s="19" t="s">
        <v>1050</v>
      </c>
      <c r="E241" s="286" t="str">
        <f t="shared" si="140"/>
        <v>C180</v>
      </c>
      <c r="F241" s="279">
        <v>45367</v>
      </c>
      <c r="G241" s="19">
        <v>5</v>
      </c>
      <c r="H241" s="15" t="s">
        <v>35</v>
      </c>
      <c r="I241" s="16" t="s">
        <v>400</v>
      </c>
      <c r="M241" s="146" t="s">
        <v>32</v>
      </c>
      <c r="N241" s="6">
        <v>10</v>
      </c>
      <c r="O241" s="6">
        <v>2</v>
      </c>
      <c r="Q241" s="16">
        <v>450</v>
      </c>
      <c r="R241" s="16">
        <v>530</v>
      </c>
      <c r="S241" s="16">
        <v>530</v>
      </c>
      <c r="T241" s="16">
        <v>50</v>
      </c>
      <c r="U241" s="16">
        <v>530</v>
      </c>
      <c r="V241" s="16">
        <v>50</v>
      </c>
      <c r="W241" s="5" t="s">
        <v>33</v>
      </c>
      <c r="X241" s="5"/>
      <c r="Y241" s="6" t="s">
        <v>38</v>
      </c>
      <c r="Z241" s="289" t="str">
        <f t="shared" si="197"/>
        <v>210AD</v>
      </c>
      <c r="AA241" s="236" t="str">
        <f t="shared" si="198"/>
        <v>FEC180022-10 E7</v>
      </c>
      <c r="AB241" s="290" t="str">
        <f t="shared" si="199"/>
        <v xml:space="preserve">FE 0450X0530 2D7 10 0530X050 PC  </v>
      </c>
      <c r="AC241" s="236" t="str">
        <f t="shared" si="200"/>
        <v>FXC180022-10 E7</v>
      </c>
      <c r="AD241" s="290" t="str">
        <f t="shared" si="201"/>
        <v xml:space="preserve">FX 0450X0530 2D7 10 0530X050 PC  </v>
      </c>
      <c r="AE241" s="291" t="str">
        <f t="shared" si="202"/>
        <v>TUBLS015</v>
      </c>
      <c r="AF241" s="292" t="str">
        <f t="shared" si="203"/>
        <v>TB150465</v>
      </c>
      <c r="AG241" s="293">
        <f t="shared" si="204"/>
        <v>21.510899999999999</v>
      </c>
      <c r="AH241" s="283">
        <f t="shared" si="205"/>
        <v>104</v>
      </c>
      <c r="AI241" s="284">
        <f t="shared" si="206"/>
        <v>2237.1336000000001</v>
      </c>
      <c r="AJ241" s="294" t="str">
        <f t="shared" si="207"/>
        <v>BCU2D</v>
      </c>
      <c r="AK241" s="295" t="str">
        <f t="shared" si="208"/>
        <v>AT2D0530</v>
      </c>
      <c r="AL241" s="296">
        <f t="shared" si="209"/>
        <v>10.616460311958404</v>
      </c>
      <c r="AM241" s="297">
        <f t="shared" si="210"/>
        <v>157.36363636363637</v>
      </c>
      <c r="AN241" s="298">
        <f>IF(M241="TR",VLOOKUP(Z241,[1]don!$B$2:$M$30,9,FALSE)*((Q241-20)*VLOOKUP(Z241,[1]don!$B$2:$M$30,6,FALSE))*(INT((R241-20-VLOOKUP(Z241,[1]don!$B$2:$M$30,5,FALSE))/N241)+2),VLOOKUP(Z241,[1]don!$B$2:$M$30,9,FALSE)*R241*(INT((Q241-20)/3)+1))</f>
        <v>1670.6447999999998</v>
      </c>
      <c r="AO241" s="299" t="str">
        <f t="shared" si="211"/>
        <v>CL2P0530C050</v>
      </c>
      <c r="AP241" s="300">
        <f t="shared" si="212"/>
        <v>296.45</v>
      </c>
      <c r="AQ241" s="301" t="str">
        <f t="shared" si="213"/>
        <v>CL2P0530C050</v>
      </c>
      <c r="AR241" s="300">
        <f t="shared" si="214"/>
        <v>296.45</v>
      </c>
      <c r="AS241" s="300" t="str">
        <f t="shared" si="215"/>
        <v>BNLC06</v>
      </c>
      <c r="AT241" s="302">
        <f t="shared" si="216"/>
        <v>592.9</v>
      </c>
      <c r="AU241" s="303" t="str">
        <f t="shared" si="217"/>
        <v>2D</v>
      </c>
      <c r="AV241" s="304" t="s">
        <v>1346</v>
      </c>
      <c r="AW241" s="305" t="str">
        <f t="shared" si="218"/>
        <v>FJ2D0450</v>
      </c>
      <c r="AX241" s="303">
        <f t="shared" si="219"/>
        <v>142.65</v>
      </c>
      <c r="AY241" s="305">
        <f t="shared" si="220"/>
        <v>285.3</v>
      </c>
      <c r="AZ241" s="305" t="str">
        <f t="shared" si="221"/>
        <v>-</v>
      </c>
      <c r="BA241" s="303" t="str">
        <f t="shared" si="222"/>
        <v>-</v>
      </c>
      <c r="BB241" s="303"/>
      <c r="BC241" s="306">
        <f t="shared" si="223"/>
        <v>285.3</v>
      </c>
    </row>
    <row r="242" spans="1:55" ht="18" customHeight="1" x14ac:dyDescent="0.3">
      <c r="A242" s="1" t="str">
        <f t="shared" si="196"/>
        <v>\\B-tech3\soneras\RAD\RAD 2024\C181</v>
      </c>
      <c r="B242" s="19" t="s">
        <v>1361</v>
      </c>
      <c r="C242" s="206" t="str">
        <f t="shared" si="168"/>
        <v>RAC181026-10 E7</v>
      </c>
      <c r="D242" s="19" t="s">
        <v>1051</v>
      </c>
      <c r="E242" s="286" t="str">
        <f t="shared" si="140"/>
        <v>C181</v>
      </c>
      <c r="F242" s="279">
        <v>45368</v>
      </c>
      <c r="G242" s="19">
        <v>1</v>
      </c>
      <c r="H242" s="15" t="s">
        <v>28</v>
      </c>
      <c r="I242" s="16" t="s">
        <v>1347</v>
      </c>
      <c r="M242" s="146" t="s">
        <v>32</v>
      </c>
      <c r="N242" s="6">
        <v>10</v>
      </c>
      <c r="O242" s="6">
        <v>6</v>
      </c>
      <c r="Q242" s="16">
        <v>850</v>
      </c>
      <c r="R242" s="16">
        <v>580</v>
      </c>
      <c r="S242" s="16">
        <v>600</v>
      </c>
      <c r="T242" s="16">
        <v>155</v>
      </c>
      <c r="U242" s="16">
        <v>600</v>
      </c>
      <c r="V242" s="16">
        <v>155</v>
      </c>
      <c r="W242" s="5" t="s">
        <v>33</v>
      </c>
      <c r="X242" s="5"/>
      <c r="Y242" s="6" t="s">
        <v>38</v>
      </c>
      <c r="Z242" s="289" t="str">
        <f t="shared" si="197"/>
        <v>610AD</v>
      </c>
      <c r="AA242" s="236" t="str">
        <f t="shared" si="198"/>
        <v>RAC181026-10 E7</v>
      </c>
      <c r="AB242" s="290" t="str">
        <f t="shared" si="199"/>
        <v xml:space="preserve">RA 0850X0580 6D7 10 0600X155 PC  </v>
      </c>
      <c r="AC242" s="236" t="str">
        <f t="shared" si="200"/>
        <v>FXC181026-10 E7</v>
      </c>
      <c r="AD242" s="290" t="str">
        <f t="shared" si="201"/>
        <v xml:space="preserve">FX 0850X0580 6D7 10 0600X155 PC  </v>
      </c>
      <c r="AE242" s="291" t="str">
        <f t="shared" si="202"/>
        <v>TUBLS015</v>
      </c>
      <c r="AF242" s="292" t="str">
        <f t="shared" si="203"/>
        <v>TB150865</v>
      </c>
      <c r="AG242" s="293">
        <f t="shared" si="204"/>
        <v>40.014900000000004</v>
      </c>
      <c r="AH242" s="283">
        <f t="shared" si="205"/>
        <v>342</v>
      </c>
      <c r="AI242" s="284">
        <f t="shared" si="206"/>
        <v>13685.095800000001</v>
      </c>
      <c r="AJ242" s="294" t="str">
        <f t="shared" si="207"/>
        <v>BCU6D</v>
      </c>
      <c r="AK242" s="295" t="str">
        <f t="shared" si="208"/>
        <v>AT6D0580</v>
      </c>
      <c r="AL242" s="296">
        <f t="shared" si="209"/>
        <v>44.576759291504054</v>
      </c>
      <c r="AM242" s="297">
        <f t="shared" si="210"/>
        <v>302.81818181818181</v>
      </c>
      <c r="AN242" s="298">
        <f>IF(M242="TR",VLOOKUP(Z242,[1]don!$B$2:$M$30,9,FALSE)*((Q242-20)*VLOOKUP(Z242,[1]don!$B$2:$M$30,6,FALSE))*(INT((R242-20-VLOOKUP(Z242,[1]don!$B$2:$M$30,5,FALSE))/N242)+2),VLOOKUP(Z242,[1]don!$B$2:$M$30,9,FALSE)*R242*(INT((Q242-20)/3)+1))</f>
        <v>13498.653200000001</v>
      </c>
      <c r="AO242" s="299" t="str">
        <f t="shared" si="211"/>
        <v>CL6P0600C155</v>
      </c>
      <c r="AP242" s="300">
        <f t="shared" si="212"/>
        <v>835.45</v>
      </c>
      <c r="AQ242" s="301" t="str">
        <f t="shared" si="213"/>
        <v>CL6P0600C155</v>
      </c>
      <c r="AR242" s="300">
        <f t="shared" si="214"/>
        <v>835.45</v>
      </c>
      <c r="AS242" s="300" t="str">
        <f t="shared" si="215"/>
        <v>BNLC06</v>
      </c>
      <c r="AT242" s="302">
        <f t="shared" si="216"/>
        <v>1670.9</v>
      </c>
      <c r="AU242" s="303" t="str">
        <f t="shared" si="217"/>
        <v>6D</v>
      </c>
      <c r="AV242" s="304" t="s">
        <v>1346</v>
      </c>
      <c r="AW242" s="305" t="str">
        <f t="shared" si="218"/>
        <v>FJ6D0850</v>
      </c>
      <c r="AX242" s="303">
        <f t="shared" si="219"/>
        <v>610.29999999999995</v>
      </c>
      <c r="AY242" s="305">
        <f t="shared" si="220"/>
        <v>1220.5999999999999</v>
      </c>
      <c r="AZ242" s="305" t="str">
        <f t="shared" si="221"/>
        <v>-</v>
      </c>
      <c r="BA242" s="303" t="str">
        <f t="shared" si="222"/>
        <v>-</v>
      </c>
      <c r="BB242" s="303"/>
      <c r="BC242" s="306">
        <f t="shared" si="223"/>
        <v>1220.5999999999999</v>
      </c>
    </row>
    <row r="243" spans="1:55" ht="18" customHeight="1" x14ac:dyDescent="0.3">
      <c r="A243" s="1" t="str">
        <f t="shared" si="196"/>
        <v>\\B-tech3\soneras\RAD\RAD 2024\C182</v>
      </c>
      <c r="B243" s="19" t="s">
        <v>1364</v>
      </c>
      <c r="C243" s="206" t="str">
        <f t="shared" si="168"/>
        <v>FEC182022-10 E7</v>
      </c>
      <c r="D243" s="19" t="s">
        <v>1052</v>
      </c>
      <c r="E243" s="286" t="str">
        <f t="shared" si="140"/>
        <v>C182</v>
      </c>
      <c r="F243" s="279">
        <v>45368</v>
      </c>
      <c r="G243" s="19">
        <v>1</v>
      </c>
      <c r="H243" s="15" t="s">
        <v>35</v>
      </c>
      <c r="I243" s="19" t="s">
        <v>400</v>
      </c>
      <c r="M243" s="146" t="s">
        <v>32</v>
      </c>
      <c r="N243" s="6">
        <v>10</v>
      </c>
      <c r="O243" s="6">
        <v>2</v>
      </c>
      <c r="Q243" s="16">
        <v>450</v>
      </c>
      <c r="R243" s="16">
        <v>570</v>
      </c>
      <c r="S243" s="16">
        <v>570</v>
      </c>
      <c r="T243" s="16">
        <v>55</v>
      </c>
      <c r="U243" s="16">
        <v>570</v>
      </c>
      <c r="V243" s="16">
        <v>55</v>
      </c>
      <c r="W243" s="5" t="s">
        <v>33</v>
      </c>
      <c r="X243" s="5"/>
      <c r="Y243" s="6" t="s">
        <v>38</v>
      </c>
      <c r="Z243" s="289" t="str">
        <f t="shared" ref="Z243:Z263" si="224">O243&amp;N243&amp;IF(M243="NL","AD",IF(M243="TR","AZ",IF(M243="Aé","AD",)))</f>
        <v>210AD</v>
      </c>
      <c r="AA243" s="236" t="str">
        <f t="shared" ref="AA243:AA263" si="225">IF(H243="Fx","FE",IF(H243="Rén","RE",IF(H243="Con","RA","")))&amp;B243&amp;0&amp;IF(M243="TR","1",IF(M243="NL","2",IF(M243="Aé","3","")))&amp;O243&amp;"-"&amp;N243&amp;" "&amp;IF(Y243="ET7","E7","")</f>
        <v>FEC182022-10 E7</v>
      </c>
      <c r="AB243" s="290" t="str">
        <f t="shared" ref="AB243:AB263" si="226">IF(H243="FX","FE",IF(H243="Rén","RE",IF(H243="Con","RA","")))&amp;" "&amp;IF((Q243)&lt;=999,"0"&amp;(Q243),(Q243))&amp;"X"&amp;IF((R243)&lt;=999,"0"&amp;(R243),(R243))&amp;" "&amp;O243&amp;IF(M243="TR","Z",IF(M243="NL","D",IF(M243="Aé","D","")))&amp;IF(Y243="ET7","7",IF(Y243="ET9","9","M"))&amp;" "&amp;N243&amp;" "&amp;IF((S243)&lt;=999,"0"&amp;(S243),(S243))&amp;"X"&amp;IF((T243)&lt;=99,"0"&amp;(T243),(T243))&amp;" "&amp;IF(W243="PLi","P",IF(W243="BL","B",""))&amp;IF(X243="DEP","D",IF(X243="DEP","D","C"))&amp;" "&amp;J243&amp;" "&amp;K243</f>
        <v xml:space="preserve">FE 0450X0570 2D7 10 0570X055 PC  </v>
      </c>
      <c r="AC243" s="236" t="str">
        <f t="shared" ref="AC243:AC263" si="227">"FX"&amp;B243&amp;0&amp;IF(M243="TR","1",IF(M243="NL","2",IF(M243="Aé","3","")))&amp;O243&amp;"-"&amp;N243&amp;" "&amp;IF(Y243="ET7","E7","")</f>
        <v>FXC182022-10 E7</v>
      </c>
      <c r="AD243" s="290" t="str">
        <f t="shared" ref="AD243:AD263" si="228">"FX"&amp;" "&amp;IF((Q243)&lt;=999,"0"&amp;(Q243),(Q243))&amp;"X"&amp;IF((R243)&lt;=999,"0"&amp;(R243),(R243))&amp;" "&amp;O243&amp;IF(M243="TR","Z",IF(M243="NL","D",IF(M243="Aé","D","")))&amp;IF(Y243="ET7","7",IF(Y243="ET9","9","M"))&amp;" "&amp;N243&amp;" "&amp;IF((S243)&lt;=999,"0"&amp;(S243),(S243))&amp;"X"&amp;IF((T243)&lt;=99,"0"&amp;(T243),(T243))&amp;" "&amp;IF(W243="PLi","P",IF(W243="BL","B",""))&amp;IF(X243="DEP","D","C")&amp;" "&amp;J243&amp;" "&amp;K243</f>
        <v xml:space="preserve">FX 0450X0570 2D7 10 0570X055 PC  </v>
      </c>
      <c r="AE243" s="291" t="str">
        <f t="shared" ref="AE243:AE263" si="229">IF(Y243="Mach-P","BNLT33",IF(Y243="Mach-G","BNLT53",IF(Y243="Et7","TUBLS015",IF(Y243="Et9","TUBLS30"))))</f>
        <v>TUBLS015</v>
      </c>
      <c r="AF243" s="292" t="str">
        <f t="shared" ref="AF243:AF263" si="230">"TB"&amp;IF(Y243="Mach-P","33",IF(Y243="Mach-G","53",IF(Y243="Et7","15",IF(Y243="Et9","30",""))))&amp;IF((Q243+15)&lt;=999,"0"&amp;(Q243+15),(Q243+15))</f>
        <v>TB150465</v>
      </c>
      <c r="AG243" s="293">
        <f t="shared" ref="AG243:AG263" si="231">(Q243+15)*IF(Y243="Mach-P",0.03367,IF(Y243="Mach-G",0.05407,0.04626))</f>
        <v>21.510899999999999</v>
      </c>
      <c r="AH243" s="283">
        <f t="shared" ref="AH243:AH263" si="232">IF(M243="TR",INT((R243-20-N243-IF(N243=8,5.4,IF(N243=10,7.4,9.4)))/N243)+1,INT(R243-10)/10)*O243</f>
        <v>112</v>
      </c>
      <c r="AI243" s="284">
        <f t="shared" ref="AI243:AI263" si="233">AG243*AH243</f>
        <v>2409.2208000000001</v>
      </c>
      <c r="AJ243" s="294" t="str">
        <f t="shared" ref="AJ243:AJ263" si="234">"BCU"&amp;O243&amp;IF(M243="TR","Z",IF(M243="NL","D",IF(M243="Aé","D","")))</f>
        <v>BCU2D</v>
      </c>
      <c r="AK243" s="295" t="str">
        <f t="shared" ref="AK243:AK263" si="235">"AT"&amp;O243&amp;IF(M243="TR","Z",IF(M243="NL","D",IF(M243="Aé","D","")))&amp;IF(M243="TR",IF(Q243&lt;=999,"0"&amp;Q243-20,Q243-20),IF(R243&lt;=999,"0"&amp;R243,R243))</f>
        <v>AT2D0570</v>
      </c>
      <c r="AL243" s="296">
        <f t="shared" ref="AL243:AL263" si="236">AN243/AM243</f>
        <v>11.417702599653378</v>
      </c>
      <c r="AM243" s="297">
        <f t="shared" ref="AM243:AM263" si="237">IF(M243="NL",((Q243-20)/2.75)+1,IF(M243="TR",(AH243/O243)+1,IF(M243="Aé",((Q243-20)/2.75)+1)/2))</f>
        <v>157.36363636363637</v>
      </c>
      <c r="AN243" s="298">
        <f>IF(M243="TR",VLOOKUP(Z243,[1]don!$B$2:$M$30,9,FALSE)*((Q243-20)*VLOOKUP(Z243,[1]don!$B$2:$M$30,6,FALSE))*(INT((R243-20-VLOOKUP(Z243,[1]don!$B$2:$M$30,5,FALSE))/N243)+2),VLOOKUP(Z243,[1]don!$B$2:$M$30,9,FALSE)*R243*(INT((Q243-20)/3)+1))</f>
        <v>1796.7311999999999</v>
      </c>
      <c r="AO243" s="299" t="str">
        <f t="shared" ref="AO243:AO263" si="238">"CL"&amp;O243&amp;IF(W243="PLi","P",IF(W243="BL","B",""))&amp;IF((S243)&lt;=999,"0"&amp;(S243),(S243))&amp;IF(X243="DEP","D","C")&amp;IF((T243)&lt;=99,"0"&amp;(T243),(T243))</f>
        <v>CL2P0570C055</v>
      </c>
      <c r="AP243" s="300">
        <f t="shared" ref="AP243:AP263" si="239">IF(W243="BL",(S243)*(T243)*0.01335,IF(W243="PLi",(S243+20)*(T243+20)*0.0077))</f>
        <v>340.72500000000002</v>
      </c>
      <c r="AQ243" s="301" t="str">
        <f t="shared" ref="AQ243:AQ263" si="240">"CL"&amp;O243&amp;IF(W243="PLi","P",IF(W243="BL","B",""))&amp;IF((U243)&lt;=999,"0"&amp;(U243),(U243))&amp;IF(X243="DEP","D","C")&amp;IF((V243)&lt;=99,"0"&amp;(V243),(V243))</f>
        <v>CL2P0570C055</v>
      </c>
      <c r="AR243" s="300">
        <f t="shared" ref="AR243:AR263" si="241">(U243+20)*(V243+20)*IF(W243="BL",0.01335,IF(W243="Pli",0.0077))</f>
        <v>340.72500000000002</v>
      </c>
      <c r="AS243" s="300" t="str">
        <f t="shared" ref="AS243:AS263" si="242">IF(W243="BL","PL15",IF(W243="PLi","BNLC06"))</f>
        <v>BNLC06</v>
      </c>
      <c r="AT243" s="302">
        <f t="shared" ref="AT243:AT263" si="243">AP243+AR243</f>
        <v>681.45</v>
      </c>
      <c r="AU243" s="303" t="str">
        <f t="shared" ref="AU243:AU263" si="244">O243&amp;IF(M243="TR","Z",IF(M243="NL","D",IF(M243="Aé","D",)))</f>
        <v>2D</v>
      </c>
      <c r="AV243" s="304" t="s">
        <v>1346</v>
      </c>
      <c r="AW243" s="305" t="str">
        <f t="shared" ref="AW243:AW263" si="245">"FJ"&amp;AU243&amp;IF((Q243)&lt;=999,"0"&amp;(Q243),(Q243))</f>
        <v>FJ2D0450</v>
      </c>
      <c r="AX243" s="303">
        <f t="shared" ref="AX243:AX263" si="246">Q243*IF(AU243="1Z",0.239,IF(AU243="2Z",0.276,IF(AU243="3Z",0.374,IF(AU243="4Z",0.458,IF(AU243="5Z",0.541,IF(AU243="2D",0.317,IF(AU243="3D",0.421,IF(AU243="4D",0.53,IF(AU243="5D",0.619,IF(AU243="6D",0.718,IF(AU243="7D",0.738,IF(AU243="8D",0.842,""))))))))))))</f>
        <v>142.65</v>
      </c>
      <c r="AY243" s="305">
        <f t="shared" ref="AY243:AY263" si="247">AX243*2</f>
        <v>285.3</v>
      </c>
      <c r="AZ243" s="305" t="str">
        <f t="shared" ref="AZ243:AZ263" si="248">IF(RIGHT(AU243,1)="Z","PJ"&amp;AU243&amp;IF((Q243)&lt;=999,"0"&amp;(Q243),(Q243)),"-")</f>
        <v>-</v>
      </c>
      <c r="BA243" s="303" t="str">
        <f t="shared" ref="BA243:BA263" si="249">IF(RIGHT(AU243,1)="Z",Q243*IF(AU243="1Z",0.239,IF(AU243="2Z",0.276,IF(AU243="3Z",0.374,IF(AU243="4Z",0.458,IF(AU243="5Z",0.541,IF(AU243="2D",0.317,IF(AU243="3D",0.421,IF(AU243="4D",0.53,IF(AU243="5D",0.619,IF(AU243="6D",0.718,IF(AU243="7D",0.738,IF(AU243="8D",0.842,"")))))))))))),"-")</f>
        <v>-</v>
      </c>
      <c r="BB243" s="303"/>
      <c r="BC243" s="306">
        <f t="shared" ref="BC243:BC263" si="250">BB243+AY243</f>
        <v>285.3</v>
      </c>
    </row>
    <row r="244" spans="1:55" ht="18" customHeight="1" x14ac:dyDescent="0.3">
      <c r="A244" s="1" t="str">
        <f t="shared" si="196"/>
        <v>\\B-tech3\soneras\RAD\RAD 2024\C183</v>
      </c>
      <c r="B244" s="19" t="s">
        <v>1365</v>
      </c>
      <c r="C244" s="206" t="str">
        <f t="shared" si="168"/>
        <v>RAC183012-10 E7</v>
      </c>
      <c r="D244" s="19" t="s">
        <v>1053</v>
      </c>
      <c r="E244" s="286" t="str">
        <f t="shared" si="140"/>
        <v>C183</v>
      </c>
      <c r="F244" s="279">
        <v>45368</v>
      </c>
      <c r="G244" s="19">
        <v>1</v>
      </c>
      <c r="H244" s="15" t="s">
        <v>28</v>
      </c>
      <c r="I244" s="16" t="s">
        <v>1362</v>
      </c>
      <c r="K244" s="16" t="s">
        <v>1363</v>
      </c>
      <c r="M244" s="146" t="s">
        <v>41</v>
      </c>
      <c r="N244" s="6">
        <v>10</v>
      </c>
      <c r="O244" s="6">
        <v>2</v>
      </c>
      <c r="Q244" s="16">
        <v>400</v>
      </c>
      <c r="R244" s="16">
        <v>600</v>
      </c>
      <c r="S244" s="16">
        <v>605</v>
      </c>
      <c r="T244" s="16">
        <v>50</v>
      </c>
      <c r="U244" s="16">
        <v>605</v>
      </c>
      <c r="V244" s="16">
        <v>50</v>
      </c>
      <c r="W244" s="5" t="s">
        <v>33</v>
      </c>
      <c r="X244" s="5"/>
      <c r="Y244" s="6" t="s">
        <v>38</v>
      </c>
      <c r="Z244" s="289" t="str">
        <f t="shared" si="224"/>
        <v>210AZ</v>
      </c>
      <c r="AA244" s="236" t="str">
        <f t="shared" si="225"/>
        <v>RAC183012-10 E7</v>
      </c>
      <c r="AB244" s="290" t="str">
        <f t="shared" si="226"/>
        <v>RA 0400X0600 2Z7 10 0605X050 PC  PAJERO L200</v>
      </c>
      <c r="AC244" s="236" t="str">
        <f t="shared" si="227"/>
        <v>FXC183012-10 E7</v>
      </c>
      <c r="AD244" s="290" t="str">
        <f t="shared" si="228"/>
        <v>FX 0400X0600 2Z7 10 0605X050 PC  PAJERO L200</v>
      </c>
      <c r="AE244" s="291" t="str">
        <f t="shared" si="229"/>
        <v>TUBLS015</v>
      </c>
      <c r="AF244" s="292" t="str">
        <f t="shared" si="230"/>
        <v>TB150415</v>
      </c>
      <c r="AG244" s="293">
        <f t="shared" si="231"/>
        <v>19.197900000000001</v>
      </c>
      <c r="AH244" s="283">
        <f t="shared" si="232"/>
        <v>114</v>
      </c>
      <c r="AI244" s="284">
        <f t="shared" si="233"/>
        <v>2188.5606000000002</v>
      </c>
      <c r="AJ244" s="294" t="str">
        <f t="shared" si="234"/>
        <v>BCU2Z</v>
      </c>
      <c r="AK244" s="295" t="str">
        <f t="shared" si="235"/>
        <v>AT2Z0380</v>
      </c>
      <c r="AL244" s="296">
        <f t="shared" si="236"/>
        <v>26.181148275862068</v>
      </c>
      <c r="AM244" s="297">
        <f t="shared" si="237"/>
        <v>58</v>
      </c>
      <c r="AN244" s="298">
        <f>IF(M244="TR",VLOOKUP(Z244,[1]don!$B$2:$M$30,9,FALSE)*((Q244-20)*VLOOKUP(Z244,[1]don!$B$2:$M$30,6,FALSE))*(INT((R244-20-VLOOKUP(Z244,[1]don!$B$2:$M$30,5,FALSE))/N244)+2),VLOOKUP(Z244,[1]don!$B$2:$M$30,9,FALSE)*R244*(INT((Q244-20)/3)+1))</f>
        <v>1518.5065999999999</v>
      </c>
      <c r="AO244" s="299" t="str">
        <f t="shared" si="238"/>
        <v>CL2P0605C050</v>
      </c>
      <c r="AP244" s="300">
        <f t="shared" si="239"/>
        <v>336.875</v>
      </c>
      <c r="AQ244" s="301" t="str">
        <f t="shared" si="240"/>
        <v>CL2P0605C050</v>
      </c>
      <c r="AR244" s="300">
        <f t="shared" si="241"/>
        <v>336.875</v>
      </c>
      <c r="AS244" s="300" t="str">
        <f t="shared" si="242"/>
        <v>BNLC06</v>
      </c>
      <c r="AT244" s="302">
        <f t="shared" si="243"/>
        <v>673.75</v>
      </c>
      <c r="AU244" s="303" t="str">
        <f t="shared" si="244"/>
        <v>2Z</v>
      </c>
      <c r="AV244" s="304" t="s">
        <v>1346</v>
      </c>
      <c r="AW244" s="305" t="str">
        <f t="shared" si="245"/>
        <v>FJ2Z0400</v>
      </c>
      <c r="AX244" s="303">
        <f t="shared" si="246"/>
        <v>110.4</v>
      </c>
      <c r="AY244" s="305">
        <f t="shared" si="247"/>
        <v>220.8</v>
      </c>
      <c r="AZ244" s="305" t="str">
        <f t="shared" si="248"/>
        <v>PJ2Z0400</v>
      </c>
      <c r="BA244" s="303">
        <f t="shared" si="249"/>
        <v>110.4</v>
      </c>
      <c r="BB244" s="303"/>
      <c r="BC244" s="306">
        <f t="shared" si="250"/>
        <v>220.8</v>
      </c>
    </row>
    <row r="245" spans="1:55" ht="18" customHeight="1" x14ac:dyDescent="0.3">
      <c r="A245" s="1" t="str">
        <f t="shared" si="196"/>
        <v>\\B-tech3\soneras\RAD\RAD 2024\C184</v>
      </c>
      <c r="B245" s="19" t="s">
        <v>1371</v>
      </c>
      <c r="C245" s="206" t="str">
        <f t="shared" si="168"/>
        <v>FEC184025-10 E7</v>
      </c>
      <c r="D245" s="19" t="s">
        <v>1054</v>
      </c>
      <c r="E245" s="286" t="str">
        <f t="shared" si="140"/>
        <v>C184</v>
      </c>
      <c r="F245" s="279">
        <v>45369</v>
      </c>
      <c r="G245" s="191">
        <v>2</v>
      </c>
      <c r="H245" s="15" t="s">
        <v>35</v>
      </c>
      <c r="I245" s="16" t="s">
        <v>76</v>
      </c>
      <c r="M245" s="146" t="s">
        <v>32</v>
      </c>
      <c r="N245" s="6">
        <v>10</v>
      </c>
      <c r="O245" s="6">
        <v>5</v>
      </c>
      <c r="Q245" s="16">
        <v>920</v>
      </c>
      <c r="R245" s="16">
        <v>860</v>
      </c>
      <c r="S245" s="16">
        <v>940</v>
      </c>
      <c r="T245" s="16">
        <v>200</v>
      </c>
      <c r="U245" s="16">
        <v>940</v>
      </c>
      <c r="V245" s="16">
        <v>200</v>
      </c>
      <c r="W245" s="5" t="s">
        <v>37</v>
      </c>
      <c r="X245" s="5"/>
      <c r="Y245" s="6" t="s">
        <v>38</v>
      </c>
      <c r="Z245" s="289" t="str">
        <f t="shared" si="224"/>
        <v>510AD</v>
      </c>
      <c r="AA245" s="236" t="str">
        <f t="shared" si="225"/>
        <v>FEC184025-10 E7</v>
      </c>
      <c r="AB245" s="290" t="str">
        <f t="shared" si="226"/>
        <v xml:space="preserve">FE 0920X0860 5D7 10 0940X200 BC  </v>
      </c>
      <c r="AC245" s="236" t="str">
        <f t="shared" si="227"/>
        <v>FXC184025-10 E7</v>
      </c>
      <c r="AD245" s="290" t="str">
        <f t="shared" si="228"/>
        <v xml:space="preserve">FX 0920X0860 5D7 10 0940X200 BC  </v>
      </c>
      <c r="AE245" s="291" t="str">
        <f t="shared" si="229"/>
        <v>TUBLS015</v>
      </c>
      <c r="AF245" s="292" t="str">
        <f t="shared" si="230"/>
        <v>TB150935</v>
      </c>
      <c r="AG245" s="293">
        <f t="shared" si="231"/>
        <v>43.253100000000003</v>
      </c>
      <c r="AH245" s="283">
        <f t="shared" si="232"/>
        <v>425</v>
      </c>
      <c r="AI245" s="284">
        <f t="shared" si="233"/>
        <v>18382.567500000001</v>
      </c>
      <c r="AJ245" s="294" t="str">
        <f t="shared" si="234"/>
        <v>BCU5D</v>
      </c>
      <c r="AK245" s="295" t="str">
        <f t="shared" si="235"/>
        <v>AT5D0860</v>
      </c>
      <c r="AL245" s="296">
        <f t="shared" si="236"/>
        <v>48.637865632788703</v>
      </c>
      <c r="AM245" s="297">
        <f t="shared" si="237"/>
        <v>328.27272727272725</v>
      </c>
      <c r="AN245" s="298">
        <f>IF(M245="TR",VLOOKUP(Z245,[1]don!$B$2:$M$30,9,FALSE)*((Q245-20)*VLOOKUP(Z245,[1]don!$B$2:$M$30,6,FALSE))*(INT((R245-20-VLOOKUP(Z245,[1]don!$B$2:$M$30,5,FALSE))/N245)+2),VLOOKUP(Z245,[1]don!$B$2:$M$30,9,FALSE)*R245*(INT((Q245-20)/3)+1))</f>
        <v>15966.4848</v>
      </c>
      <c r="AO245" s="299" t="str">
        <f t="shared" si="238"/>
        <v>CL5B0940C200</v>
      </c>
      <c r="AP245" s="300">
        <f t="shared" si="239"/>
        <v>2509.8000000000002</v>
      </c>
      <c r="AQ245" s="301" t="str">
        <f t="shared" si="240"/>
        <v>CL5B0940C200</v>
      </c>
      <c r="AR245" s="300">
        <f t="shared" si="241"/>
        <v>2819.52</v>
      </c>
      <c r="AS245" s="300" t="str">
        <f t="shared" si="242"/>
        <v>PL15</v>
      </c>
      <c r="AT245" s="302">
        <f t="shared" si="243"/>
        <v>5329.32</v>
      </c>
      <c r="AU245" s="303" t="str">
        <f t="shared" si="244"/>
        <v>5D</v>
      </c>
      <c r="AV245" s="304" t="s">
        <v>1346</v>
      </c>
      <c r="AW245" s="305" t="str">
        <f t="shared" si="245"/>
        <v>FJ5D0920</v>
      </c>
      <c r="AX245" s="303">
        <f t="shared" si="246"/>
        <v>569.48</v>
      </c>
      <c r="AY245" s="305">
        <f t="shared" si="247"/>
        <v>1138.96</v>
      </c>
      <c r="AZ245" s="305" t="str">
        <f t="shared" si="248"/>
        <v>-</v>
      </c>
      <c r="BA245" s="303" t="str">
        <f t="shared" si="249"/>
        <v>-</v>
      </c>
      <c r="BB245" s="303"/>
      <c r="BC245" s="306">
        <f t="shared" si="250"/>
        <v>1138.96</v>
      </c>
    </row>
    <row r="246" spans="1:55" ht="18" customHeight="1" x14ac:dyDescent="0.3">
      <c r="A246" s="1" t="str">
        <f>"\\B-tech3\soneras\RAD\RAD 2023\"&amp;B246</f>
        <v>\\B-tech3\soneras\RAD\RAD 2023\B087</v>
      </c>
      <c r="B246" s="19" t="s">
        <v>1134</v>
      </c>
      <c r="C246" s="206" t="str">
        <f t="shared" si="168"/>
        <v>FEB087025-10 E7</v>
      </c>
      <c r="D246" s="19" t="s">
        <v>1055</v>
      </c>
      <c r="E246" s="286" t="str">
        <f t="shared" si="140"/>
        <v>B087</v>
      </c>
      <c r="F246" s="279">
        <v>45369</v>
      </c>
      <c r="G246" s="191">
        <v>5</v>
      </c>
      <c r="H246" s="15" t="s">
        <v>35</v>
      </c>
      <c r="I246" s="16" t="s">
        <v>76</v>
      </c>
      <c r="M246" s="146" t="s">
        <v>32</v>
      </c>
      <c r="N246" s="6">
        <v>10</v>
      </c>
      <c r="O246" s="6">
        <v>5</v>
      </c>
      <c r="Q246" s="16">
        <v>895</v>
      </c>
      <c r="R246" s="16">
        <v>850</v>
      </c>
      <c r="S246" s="16">
        <v>940</v>
      </c>
      <c r="T246" s="16">
        <v>170</v>
      </c>
      <c r="U246" s="16">
        <v>940</v>
      </c>
      <c r="V246" s="16">
        <v>170</v>
      </c>
      <c r="W246" s="5" t="s">
        <v>37</v>
      </c>
      <c r="X246" s="5"/>
      <c r="Y246" s="6" t="s">
        <v>38</v>
      </c>
      <c r="Z246" s="289" t="str">
        <f t="shared" si="224"/>
        <v>510AD</v>
      </c>
      <c r="AA246" s="236" t="str">
        <f t="shared" si="225"/>
        <v>FEB087025-10 E7</v>
      </c>
      <c r="AB246" s="290" t="str">
        <f t="shared" si="226"/>
        <v xml:space="preserve">FE 0895X0850 5D7 10 0940X170 BC  </v>
      </c>
      <c r="AC246" s="236" t="str">
        <f t="shared" si="227"/>
        <v>FXB087025-10 E7</v>
      </c>
      <c r="AD246" s="290" t="str">
        <f t="shared" si="228"/>
        <v xml:space="preserve">FX 0895X0850 5D7 10 0940X170 BC  </v>
      </c>
      <c r="AE246" s="291" t="str">
        <f t="shared" si="229"/>
        <v>TUBLS015</v>
      </c>
      <c r="AF246" s="292" t="str">
        <f t="shared" si="230"/>
        <v>TB150910</v>
      </c>
      <c r="AG246" s="293">
        <f t="shared" si="231"/>
        <v>42.096600000000002</v>
      </c>
      <c r="AH246" s="283">
        <f t="shared" si="232"/>
        <v>420</v>
      </c>
      <c r="AI246" s="284">
        <f t="shared" si="233"/>
        <v>17680.572</v>
      </c>
      <c r="AJ246" s="294" t="str">
        <f t="shared" si="234"/>
        <v>BCU5D</v>
      </c>
      <c r="AK246" s="295" t="str">
        <f t="shared" si="235"/>
        <v>AT5D0850</v>
      </c>
      <c r="AL246" s="296">
        <f t="shared" si="236"/>
        <v>47.963183138706917</v>
      </c>
      <c r="AM246" s="297">
        <f t="shared" si="237"/>
        <v>319.18181818181819</v>
      </c>
      <c r="AN246" s="298">
        <f>IF(M246="TR",VLOOKUP(Z246,[1]don!$B$2:$M$30,9,FALSE)*((Q246-20)*VLOOKUP(Z246,[1]don!$B$2:$M$30,6,FALSE))*(INT((R246-20-VLOOKUP(Z246,[1]don!$B$2:$M$30,5,FALSE))/N246)+2),VLOOKUP(Z246,[1]don!$B$2:$M$30,9,FALSE)*R246*(INT((Q246-20)/3)+1))</f>
        <v>15308.975999999999</v>
      </c>
      <c r="AO246" s="299" t="str">
        <f t="shared" si="238"/>
        <v>CL5B0940C170</v>
      </c>
      <c r="AP246" s="300">
        <f t="shared" si="239"/>
        <v>2133.33</v>
      </c>
      <c r="AQ246" s="301" t="str">
        <f t="shared" si="240"/>
        <v>CL5B0940C170</v>
      </c>
      <c r="AR246" s="300">
        <f t="shared" si="241"/>
        <v>2435.04</v>
      </c>
      <c r="AS246" s="300" t="str">
        <f t="shared" si="242"/>
        <v>PL15</v>
      </c>
      <c r="AT246" s="302">
        <f t="shared" si="243"/>
        <v>4568.37</v>
      </c>
      <c r="AU246" s="303" t="str">
        <f t="shared" si="244"/>
        <v>5D</v>
      </c>
      <c r="AV246" s="304" t="s">
        <v>1346</v>
      </c>
      <c r="AW246" s="305" t="str">
        <f t="shared" si="245"/>
        <v>FJ5D0895</v>
      </c>
      <c r="AX246" s="303">
        <f t="shared" si="246"/>
        <v>554.005</v>
      </c>
      <c r="AY246" s="305">
        <f t="shared" si="247"/>
        <v>1108.01</v>
      </c>
      <c r="AZ246" s="305" t="str">
        <f t="shared" si="248"/>
        <v>-</v>
      </c>
      <c r="BA246" s="303" t="str">
        <f t="shared" si="249"/>
        <v>-</v>
      </c>
      <c r="BB246" s="303"/>
      <c r="BC246" s="306">
        <f t="shared" si="250"/>
        <v>1108.01</v>
      </c>
    </row>
    <row r="247" spans="1:55" ht="18" customHeight="1" x14ac:dyDescent="0.3">
      <c r="A247" s="1" t="str">
        <f>"\\B-tech3\soneras\RAD\RAD 2023\"&amp;B247</f>
        <v>\\B-tech3\soneras\RAD\RAD 2023\B432</v>
      </c>
      <c r="B247" s="19" t="s">
        <v>78</v>
      </c>
      <c r="C247" s="206" t="str">
        <f t="shared" si="168"/>
        <v>FEB432035-10 E7</v>
      </c>
      <c r="D247" s="19" t="s">
        <v>1056</v>
      </c>
      <c r="E247" s="286" t="str">
        <f t="shared" si="140"/>
        <v>B432</v>
      </c>
      <c r="F247" s="279">
        <v>45369</v>
      </c>
      <c r="G247" s="191">
        <v>1</v>
      </c>
      <c r="H247" s="15" t="s">
        <v>35</v>
      </c>
      <c r="I247" s="16" t="s">
        <v>76</v>
      </c>
      <c r="M247" s="146" t="s">
        <v>77</v>
      </c>
      <c r="N247" s="6">
        <v>10</v>
      </c>
      <c r="O247" s="6">
        <v>5</v>
      </c>
      <c r="Q247" s="16">
        <v>470</v>
      </c>
      <c r="R247" s="16">
        <v>510</v>
      </c>
      <c r="S247" s="16">
        <v>535</v>
      </c>
      <c r="T247" s="16">
        <v>125</v>
      </c>
      <c r="U247" s="16">
        <v>535</v>
      </c>
      <c r="V247" s="16">
        <v>125</v>
      </c>
      <c r="W247" s="5" t="s">
        <v>33</v>
      </c>
      <c r="X247" s="5"/>
      <c r="Y247" s="6" t="s">
        <v>38</v>
      </c>
      <c r="Z247" s="289" t="str">
        <f t="shared" si="224"/>
        <v>510AD</v>
      </c>
      <c r="AA247" s="236" t="str">
        <f t="shared" si="225"/>
        <v>FEB432035-10 E7</v>
      </c>
      <c r="AB247" s="290" t="str">
        <f t="shared" si="226"/>
        <v xml:space="preserve">FE 0470X0510 5D7 10 0535X125 PC  </v>
      </c>
      <c r="AC247" s="236" t="str">
        <f t="shared" si="227"/>
        <v>FXB432035-10 E7</v>
      </c>
      <c r="AD247" s="290" t="str">
        <f t="shared" si="228"/>
        <v xml:space="preserve">FX 0470X0510 5D7 10 0535X125 PC  </v>
      </c>
      <c r="AE247" s="291" t="str">
        <f t="shared" si="229"/>
        <v>TUBLS015</v>
      </c>
      <c r="AF247" s="292" t="str">
        <f t="shared" si="230"/>
        <v>TB150485</v>
      </c>
      <c r="AG247" s="293">
        <f t="shared" si="231"/>
        <v>22.4361</v>
      </c>
      <c r="AH247" s="283">
        <f t="shared" si="232"/>
        <v>250</v>
      </c>
      <c r="AI247" s="284">
        <f t="shared" si="233"/>
        <v>5609.0249999999996</v>
      </c>
      <c r="AJ247" s="294" t="str">
        <f t="shared" si="234"/>
        <v>BCU5D</v>
      </c>
      <c r="AK247" s="295" t="str">
        <f t="shared" si="235"/>
        <v>AT5D0510</v>
      </c>
      <c r="AL247" s="296">
        <f t="shared" si="236"/>
        <v>57.702644726670343</v>
      </c>
      <c r="AM247" s="297">
        <f t="shared" si="237"/>
        <v>82.318181818181813</v>
      </c>
      <c r="AN247" s="298">
        <f>IF(M247="TR",VLOOKUP(Z247,[1]don!$B$2:$M$30,9,FALSE)*((Q247-20)*VLOOKUP(Z247,[1]don!$B$2:$M$30,6,FALSE))*(INT((R247-20-VLOOKUP(Z247,[1]don!$B$2:$M$30,5,FALSE))/N247)+2),VLOOKUP(Z247,[1]don!$B$2:$M$30,9,FALSE)*R247*(INT((Q247-20)/3)+1))</f>
        <v>4749.9767999999995</v>
      </c>
      <c r="AO247" s="299" t="str">
        <f t="shared" si="238"/>
        <v>CL5P0535C125</v>
      </c>
      <c r="AP247" s="300">
        <f t="shared" si="239"/>
        <v>619.65750000000003</v>
      </c>
      <c r="AQ247" s="301" t="str">
        <f t="shared" si="240"/>
        <v>CL5P0535C125</v>
      </c>
      <c r="AR247" s="300">
        <f t="shared" si="241"/>
        <v>619.65750000000003</v>
      </c>
      <c r="AS247" s="300" t="str">
        <f t="shared" si="242"/>
        <v>BNLC06</v>
      </c>
      <c r="AT247" s="302">
        <f t="shared" si="243"/>
        <v>1239.3150000000001</v>
      </c>
      <c r="AU247" s="303" t="str">
        <f t="shared" si="244"/>
        <v>5D</v>
      </c>
      <c r="AV247" s="304" t="s">
        <v>1346</v>
      </c>
      <c r="AW247" s="305" t="str">
        <f t="shared" si="245"/>
        <v>FJ5D0470</v>
      </c>
      <c r="AX247" s="303">
        <f t="shared" si="246"/>
        <v>290.93</v>
      </c>
      <c r="AY247" s="305">
        <f t="shared" si="247"/>
        <v>581.86</v>
      </c>
      <c r="AZ247" s="305" t="str">
        <f t="shared" si="248"/>
        <v>-</v>
      </c>
      <c r="BA247" s="303" t="str">
        <f t="shared" si="249"/>
        <v>-</v>
      </c>
      <c r="BB247" s="303"/>
      <c r="BC247" s="306">
        <f t="shared" si="250"/>
        <v>581.86</v>
      </c>
    </row>
    <row r="248" spans="1:55" ht="18" customHeight="1" x14ac:dyDescent="0.3">
      <c r="A248" s="1" t="str">
        <f t="shared" si="196"/>
        <v>\\B-tech3\soneras\RAD\RAD 2024\C185</v>
      </c>
      <c r="B248" s="19" t="s">
        <v>1372</v>
      </c>
      <c r="C248" s="206" t="str">
        <f t="shared" si="168"/>
        <v>FEC185036-10 E7</v>
      </c>
      <c r="D248" s="19" t="s">
        <v>1057</v>
      </c>
      <c r="E248" s="286" t="str">
        <f t="shared" si="140"/>
        <v>C185</v>
      </c>
      <c r="F248" s="279">
        <v>45369</v>
      </c>
      <c r="G248" s="191">
        <v>2</v>
      </c>
      <c r="H248" s="15" t="s">
        <v>35</v>
      </c>
      <c r="I248" s="16" t="s">
        <v>483</v>
      </c>
      <c r="M248" s="146" t="s">
        <v>77</v>
      </c>
      <c r="N248" s="6">
        <v>10</v>
      </c>
      <c r="O248" s="6">
        <v>6</v>
      </c>
      <c r="Q248" s="16">
        <v>635</v>
      </c>
      <c r="R248" s="16">
        <v>520</v>
      </c>
      <c r="S248" s="16">
        <v>530</v>
      </c>
      <c r="T248" s="16">
        <v>125</v>
      </c>
      <c r="U248" s="16">
        <v>530</v>
      </c>
      <c r="V248" s="16">
        <v>125</v>
      </c>
      <c r="W248" s="5" t="s">
        <v>33</v>
      </c>
      <c r="X248" s="5"/>
      <c r="Y248" s="6" t="s">
        <v>38</v>
      </c>
      <c r="Z248" s="289" t="str">
        <f t="shared" si="224"/>
        <v>610AD</v>
      </c>
      <c r="AA248" s="236" t="str">
        <f t="shared" si="225"/>
        <v>FEC185036-10 E7</v>
      </c>
      <c r="AB248" s="290" t="str">
        <f t="shared" si="226"/>
        <v xml:space="preserve">FE 0635X0520 6D7 10 0530X125 PC  </v>
      </c>
      <c r="AC248" s="236" t="str">
        <f t="shared" si="227"/>
        <v>FXC185036-10 E7</v>
      </c>
      <c r="AD248" s="290" t="str">
        <f t="shared" si="228"/>
        <v xml:space="preserve">FX 0635X0520 6D7 10 0530X125 PC  </v>
      </c>
      <c r="AE248" s="291" t="str">
        <f t="shared" si="229"/>
        <v>TUBLS015</v>
      </c>
      <c r="AF248" s="292" t="str">
        <f t="shared" si="230"/>
        <v>TB150650</v>
      </c>
      <c r="AG248" s="293">
        <f t="shared" si="231"/>
        <v>30.069000000000003</v>
      </c>
      <c r="AH248" s="283">
        <f t="shared" si="232"/>
        <v>306</v>
      </c>
      <c r="AI248" s="284">
        <f t="shared" si="233"/>
        <v>9201.1140000000014</v>
      </c>
      <c r="AJ248" s="294" t="str">
        <f t="shared" si="234"/>
        <v>BCU6D</v>
      </c>
      <c r="AK248" s="295" t="str">
        <f t="shared" si="235"/>
        <v>AT6D0520</v>
      </c>
      <c r="AL248" s="296">
        <f t="shared" si="236"/>
        <v>80.131482314852278</v>
      </c>
      <c r="AM248" s="297">
        <f t="shared" si="237"/>
        <v>112.31818181818181</v>
      </c>
      <c r="AN248" s="298">
        <f>IF(M248="TR",VLOOKUP(Z248,[1]don!$B$2:$M$30,9,FALSE)*((Q248-20)*VLOOKUP(Z248,[1]don!$B$2:$M$30,6,FALSE))*(INT((R248-20-VLOOKUP(Z248,[1]don!$B$2:$M$30,5,FALSE))/N248)+2),VLOOKUP(Z248,[1]don!$B$2:$M$30,9,FALSE)*R248*(INT((Q248-20)/3)+1))</f>
        <v>9000.2223999999987</v>
      </c>
      <c r="AO248" s="299" t="str">
        <f t="shared" si="238"/>
        <v>CL6P0530C125</v>
      </c>
      <c r="AP248" s="300">
        <f t="shared" si="239"/>
        <v>614.07500000000005</v>
      </c>
      <c r="AQ248" s="301" t="str">
        <f t="shared" si="240"/>
        <v>CL6P0530C125</v>
      </c>
      <c r="AR248" s="300">
        <f t="shared" si="241"/>
        <v>614.07500000000005</v>
      </c>
      <c r="AS248" s="300" t="str">
        <f t="shared" si="242"/>
        <v>BNLC06</v>
      </c>
      <c r="AT248" s="302">
        <f t="shared" si="243"/>
        <v>1228.1500000000001</v>
      </c>
      <c r="AU248" s="303" t="str">
        <f t="shared" si="244"/>
        <v>6D</v>
      </c>
      <c r="AV248" s="304" t="s">
        <v>1346</v>
      </c>
      <c r="AW248" s="305" t="str">
        <f t="shared" si="245"/>
        <v>FJ6D0635</v>
      </c>
      <c r="AX248" s="303">
        <f t="shared" si="246"/>
        <v>455.93</v>
      </c>
      <c r="AY248" s="305">
        <f t="shared" si="247"/>
        <v>911.86</v>
      </c>
      <c r="AZ248" s="305" t="str">
        <f t="shared" si="248"/>
        <v>-</v>
      </c>
      <c r="BA248" s="303" t="str">
        <f t="shared" si="249"/>
        <v>-</v>
      </c>
      <c r="BB248" s="303"/>
      <c r="BC248" s="306">
        <f t="shared" si="250"/>
        <v>911.86</v>
      </c>
    </row>
    <row r="249" spans="1:55" ht="18" customHeight="1" x14ac:dyDescent="0.3">
      <c r="A249" s="1" t="str">
        <f t="shared" si="196"/>
        <v>\\B-tech3\soneras\RAD\RAD 2024\C186</v>
      </c>
      <c r="B249" s="19" t="s">
        <v>1373</v>
      </c>
      <c r="C249" s="206" t="str">
        <f t="shared" si="168"/>
        <v>FEC186036-10 E7</v>
      </c>
      <c r="D249" s="19" t="s">
        <v>1058</v>
      </c>
      <c r="E249" s="286" t="str">
        <f t="shared" si="140"/>
        <v>C186</v>
      </c>
      <c r="F249" s="279">
        <v>45369</v>
      </c>
      <c r="G249" s="191">
        <v>2</v>
      </c>
      <c r="H249" s="15" t="s">
        <v>35</v>
      </c>
      <c r="I249" s="16" t="s">
        <v>483</v>
      </c>
      <c r="M249" s="146" t="s">
        <v>77</v>
      </c>
      <c r="N249" s="6">
        <v>10</v>
      </c>
      <c r="O249" s="6">
        <v>6</v>
      </c>
      <c r="Q249" s="16">
        <v>570</v>
      </c>
      <c r="R249" s="16">
        <v>450</v>
      </c>
      <c r="S249" s="16">
        <v>460</v>
      </c>
      <c r="T249" s="16">
        <v>125</v>
      </c>
      <c r="U249" s="16">
        <v>460</v>
      </c>
      <c r="V249" s="16">
        <v>125</v>
      </c>
      <c r="W249" s="5" t="s">
        <v>33</v>
      </c>
      <c r="X249" s="5"/>
      <c r="Y249" s="6" t="s">
        <v>38</v>
      </c>
      <c r="Z249" s="289" t="str">
        <f t="shared" si="224"/>
        <v>610AD</v>
      </c>
      <c r="AA249" s="236" t="str">
        <f t="shared" si="225"/>
        <v>FEC186036-10 E7</v>
      </c>
      <c r="AB249" s="290" t="str">
        <f t="shared" si="226"/>
        <v xml:space="preserve">FE 0570X0450 6D7 10 0460X125 PC  </v>
      </c>
      <c r="AC249" s="236" t="str">
        <f t="shared" si="227"/>
        <v>FXC186036-10 E7</v>
      </c>
      <c r="AD249" s="290" t="str">
        <f t="shared" si="228"/>
        <v xml:space="preserve">FX 0570X0450 6D7 10 0460X125 PC  </v>
      </c>
      <c r="AE249" s="291" t="str">
        <f t="shared" si="229"/>
        <v>TUBLS015</v>
      </c>
      <c r="AF249" s="292" t="str">
        <f t="shared" si="230"/>
        <v>TB150585</v>
      </c>
      <c r="AG249" s="293">
        <f t="shared" si="231"/>
        <v>27.062100000000001</v>
      </c>
      <c r="AH249" s="283">
        <f t="shared" si="232"/>
        <v>264</v>
      </c>
      <c r="AI249" s="284">
        <f t="shared" si="233"/>
        <v>7144.3944000000001</v>
      </c>
      <c r="AJ249" s="294" t="str">
        <f t="shared" si="234"/>
        <v>BCU6D</v>
      </c>
      <c r="AK249" s="295" t="str">
        <f t="shared" si="235"/>
        <v>AT6D0450</v>
      </c>
      <c r="AL249" s="296">
        <f t="shared" si="236"/>
        <v>69.222447761194033</v>
      </c>
      <c r="AM249" s="297">
        <f t="shared" si="237"/>
        <v>100.5</v>
      </c>
      <c r="AN249" s="298">
        <f>IF(M249="TR",VLOOKUP(Z249,[1]don!$B$2:$M$30,9,FALSE)*((Q249-20)*VLOOKUP(Z249,[1]don!$B$2:$M$30,6,FALSE))*(INT((R249-20-VLOOKUP(Z249,[1]don!$B$2:$M$30,5,FALSE))/N249)+2),VLOOKUP(Z249,[1]don!$B$2:$M$30,9,FALSE)*R249*(INT((Q249-20)/3)+1))</f>
        <v>6956.8559999999998</v>
      </c>
      <c r="AO249" s="299" t="str">
        <f t="shared" si="238"/>
        <v>CL6P0460C125</v>
      </c>
      <c r="AP249" s="300">
        <f t="shared" si="239"/>
        <v>535.92000000000007</v>
      </c>
      <c r="AQ249" s="301" t="str">
        <f t="shared" si="240"/>
        <v>CL6P0460C125</v>
      </c>
      <c r="AR249" s="300">
        <f t="shared" si="241"/>
        <v>535.92000000000007</v>
      </c>
      <c r="AS249" s="300" t="str">
        <f t="shared" si="242"/>
        <v>BNLC06</v>
      </c>
      <c r="AT249" s="302">
        <f t="shared" si="243"/>
        <v>1071.8400000000001</v>
      </c>
      <c r="AU249" s="303" t="str">
        <f t="shared" si="244"/>
        <v>6D</v>
      </c>
      <c r="AV249" s="304" t="s">
        <v>1346</v>
      </c>
      <c r="AW249" s="305" t="str">
        <f t="shared" si="245"/>
        <v>FJ6D0570</v>
      </c>
      <c r="AX249" s="303">
        <f t="shared" si="246"/>
        <v>409.26</v>
      </c>
      <c r="AY249" s="305">
        <f t="shared" si="247"/>
        <v>818.52</v>
      </c>
      <c r="AZ249" s="305" t="str">
        <f t="shared" si="248"/>
        <v>-</v>
      </c>
      <c r="BA249" s="303" t="str">
        <f t="shared" si="249"/>
        <v>-</v>
      </c>
      <c r="BB249" s="303"/>
      <c r="BC249" s="306">
        <f t="shared" si="250"/>
        <v>818.52</v>
      </c>
    </row>
    <row r="250" spans="1:55" ht="18" customHeight="1" x14ac:dyDescent="0.3">
      <c r="A250" s="1" t="str">
        <f t="shared" si="196"/>
        <v>\\B-tech3\soneras\RAD\RAD 2024\C187</v>
      </c>
      <c r="B250" s="19" t="s">
        <v>1374</v>
      </c>
      <c r="C250" s="206" t="str">
        <f t="shared" si="168"/>
        <v>FEC187036-10 E7</v>
      </c>
      <c r="D250" s="19" t="s">
        <v>1059</v>
      </c>
      <c r="E250" s="286" t="str">
        <f t="shared" si="140"/>
        <v>C187</v>
      </c>
      <c r="F250" s="279">
        <v>45369</v>
      </c>
      <c r="G250" s="191">
        <v>3</v>
      </c>
      <c r="H250" s="15" t="s">
        <v>35</v>
      </c>
      <c r="I250" s="16" t="s">
        <v>483</v>
      </c>
      <c r="M250" s="146" t="s">
        <v>77</v>
      </c>
      <c r="N250" s="6">
        <v>10</v>
      </c>
      <c r="O250" s="6">
        <v>6</v>
      </c>
      <c r="Q250" s="16">
        <v>520</v>
      </c>
      <c r="R250" s="16">
        <v>590</v>
      </c>
      <c r="S250" s="16">
        <v>600</v>
      </c>
      <c r="T250" s="16">
        <v>125</v>
      </c>
      <c r="U250" s="16">
        <v>600</v>
      </c>
      <c r="V250" s="16">
        <v>125</v>
      </c>
      <c r="W250" s="5" t="s">
        <v>33</v>
      </c>
      <c r="X250" s="5"/>
      <c r="Y250" s="6" t="s">
        <v>38</v>
      </c>
      <c r="Z250" s="289" t="str">
        <f t="shared" si="224"/>
        <v>610AD</v>
      </c>
      <c r="AA250" s="236" t="str">
        <f t="shared" si="225"/>
        <v>FEC187036-10 E7</v>
      </c>
      <c r="AB250" s="290" t="str">
        <f t="shared" si="226"/>
        <v xml:space="preserve">FE 0520X0590 6D7 10 0600X125 PC  </v>
      </c>
      <c r="AC250" s="236" t="str">
        <f t="shared" si="227"/>
        <v>FXC187036-10 E7</v>
      </c>
      <c r="AD250" s="290" t="str">
        <f t="shared" si="228"/>
        <v xml:space="preserve">FX 0520X0590 6D7 10 0600X125 PC  </v>
      </c>
      <c r="AE250" s="291" t="str">
        <f t="shared" si="229"/>
        <v>TUBLS015</v>
      </c>
      <c r="AF250" s="292" t="str">
        <f t="shared" si="230"/>
        <v>TB150535</v>
      </c>
      <c r="AG250" s="293">
        <f t="shared" si="231"/>
        <v>24.749100000000002</v>
      </c>
      <c r="AH250" s="283">
        <f t="shared" si="232"/>
        <v>348</v>
      </c>
      <c r="AI250" s="284">
        <f t="shared" si="233"/>
        <v>8612.6868000000013</v>
      </c>
      <c r="AJ250" s="294" t="str">
        <f t="shared" si="234"/>
        <v>BCU6D</v>
      </c>
      <c r="AK250" s="295" t="str">
        <f t="shared" si="235"/>
        <v>AT6D0590</v>
      </c>
      <c r="AL250" s="296">
        <f t="shared" si="236"/>
        <v>90.565287518647438</v>
      </c>
      <c r="AM250" s="297">
        <f t="shared" si="237"/>
        <v>91.409090909090907</v>
      </c>
      <c r="AN250" s="298">
        <f>IF(M250="TR",VLOOKUP(Z250,[1]don!$B$2:$M$30,9,FALSE)*((Q250-20)*VLOOKUP(Z250,[1]don!$B$2:$M$30,6,FALSE))*(INT((R250-20-VLOOKUP(Z250,[1]don!$B$2:$M$30,5,FALSE))/N250)+2),VLOOKUP(Z250,[1]don!$B$2:$M$30,9,FALSE)*R250*(INT((Q250-20)/3)+1))</f>
        <v>8278.4905999999992</v>
      </c>
      <c r="AO250" s="299" t="str">
        <f t="shared" si="238"/>
        <v>CL6P0600C125</v>
      </c>
      <c r="AP250" s="300">
        <f t="shared" si="239"/>
        <v>692.23</v>
      </c>
      <c r="AQ250" s="301" t="str">
        <f t="shared" si="240"/>
        <v>CL6P0600C125</v>
      </c>
      <c r="AR250" s="300">
        <f t="shared" si="241"/>
        <v>692.23</v>
      </c>
      <c r="AS250" s="300" t="str">
        <f t="shared" si="242"/>
        <v>BNLC06</v>
      </c>
      <c r="AT250" s="302">
        <f t="shared" si="243"/>
        <v>1384.46</v>
      </c>
      <c r="AU250" s="303" t="str">
        <f t="shared" si="244"/>
        <v>6D</v>
      </c>
      <c r="AV250" s="304" t="s">
        <v>1346</v>
      </c>
      <c r="AW250" s="305" t="str">
        <f t="shared" si="245"/>
        <v>FJ6D0520</v>
      </c>
      <c r="AX250" s="303">
        <f t="shared" si="246"/>
        <v>373.36</v>
      </c>
      <c r="AY250" s="305">
        <f t="shared" si="247"/>
        <v>746.72</v>
      </c>
      <c r="AZ250" s="305" t="str">
        <f t="shared" si="248"/>
        <v>-</v>
      </c>
      <c r="BA250" s="303" t="str">
        <f t="shared" si="249"/>
        <v>-</v>
      </c>
      <c r="BB250" s="303"/>
      <c r="BC250" s="306">
        <f t="shared" si="250"/>
        <v>746.72</v>
      </c>
    </row>
    <row r="251" spans="1:55" ht="18" customHeight="1" x14ac:dyDescent="0.3">
      <c r="A251" s="1" t="str">
        <f t="shared" si="196"/>
        <v>\\B-tech3\soneras\RAD\RAD 2024\C188</v>
      </c>
      <c r="B251" s="19" t="s">
        <v>1375</v>
      </c>
      <c r="C251" s="206" t="str">
        <f t="shared" si="168"/>
        <v>FEC188036-10 E7</v>
      </c>
      <c r="D251" s="19" t="s">
        <v>1060</v>
      </c>
      <c r="E251" s="286" t="str">
        <f t="shared" si="140"/>
        <v>C188</v>
      </c>
      <c r="F251" s="279">
        <v>45369</v>
      </c>
      <c r="G251" s="191">
        <v>3</v>
      </c>
      <c r="H251" s="15" t="s">
        <v>35</v>
      </c>
      <c r="I251" s="16" t="s">
        <v>483</v>
      </c>
      <c r="M251" s="146" t="s">
        <v>77</v>
      </c>
      <c r="N251" s="6">
        <v>10</v>
      </c>
      <c r="O251" s="6">
        <v>6</v>
      </c>
      <c r="Q251" s="16">
        <v>510</v>
      </c>
      <c r="R251" s="16">
        <v>630</v>
      </c>
      <c r="S251" s="16">
        <v>640</v>
      </c>
      <c r="T251" s="16">
        <v>125</v>
      </c>
      <c r="U251" s="16">
        <v>640</v>
      </c>
      <c r="V251" s="16">
        <v>125</v>
      </c>
      <c r="W251" s="5" t="s">
        <v>33</v>
      </c>
      <c r="X251" s="5"/>
      <c r="Y251" s="6" t="s">
        <v>38</v>
      </c>
      <c r="Z251" s="289" t="str">
        <f t="shared" si="224"/>
        <v>610AD</v>
      </c>
      <c r="AA251" s="236" t="str">
        <f t="shared" si="225"/>
        <v>FEC188036-10 E7</v>
      </c>
      <c r="AB251" s="290" t="str">
        <f t="shared" si="226"/>
        <v xml:space="preserve">FE 0510X0630 6D7 10 0640X125 PC  </v>
      </c>
      <c r="AC251" s="236" t="str">
        <f t="shared" si="227"/>
        <v>FXC188036-10 E7</v>
      </c>
      <c r="AD251" s="290" t="str">
        <f t="shared" si="228"/>
        <v xml:space="preserve">FX 0510X0630 6D7 10 0640X125 PC  </v>
      </c>
      <c r="AE251" s="291" t="str">
        <f t="shared" si="229"/>
        <v>TUBLS015</v>
      </c>
      <c r="AF251" s="292" t="str">
        <f t="shared" si="230"/>
        <v>TB150525</v>
      </c>
      <c r="AG251" s="293">
        <f t="shared" si="231"/>
        <v>24.2865</v>
      </c>
      <c r="AH251" s="283">
        <f t="shared" si="232"/>
        <v>372</v>
      </c>
      <c r="AI251" s="284">
        <f t="shared" si="233"/>
        <v>9034.5779999999995</v>
      </c>
      <c r="AJ251" s="294" t="str">
        <f t="shared" si="234"/>
        <v>BCU6D</v>
      </c>
      <c r="AK251" s="295" t="str">
        <f t="shared" si="235"/>
        <v>AT6D0630</v>
      </c>
      <c r="AL251" s="296">
        <f t="shared" si="236"/>
        <v>96.895393607305948</v>
      </c>
      <c r="AM251" s="297">
        <f t="shared" si="237"/>
        <v>89.590909090909093</v>
      </c>
      <c r="AN251" s="298">
        <f>IF(M251="TR",VLOOKUP(Z251,[1]don!$B$2:$M$30,9,FALSE)*((Q251-20)*VLOOKUP(Z251,[1]don!$B$2:$M$30,6,FALSE))*(INT((R251-20-VLOOKUP(Z251,[1]don!$B$2:$M$30,5,FALSE))/N251)+2),VLOOKUP(Z251,[1]don!$B$2:$M$30,9,FALSE)*R251*(INT((Q251-20)/3)+1))</f>
        <v>8680.9464000000007</v>
      </c>
      <c r="AO251" s="299" t="str">
        <f t="shared" si="238"/>
        <v>CL6P0640C125</v>
      </c>
      <c r="AP251" s="300">
        <f t="shared" si="239"/>
        <v>736.89</v>
      </c>
      <c r="AQ251" s="301" t="str">
        <f t="shared" si="240"/>
        <v>CL6P0640C125</v>
      </c>
      <c r="AR251" s="300">
        <f t="shared" si="241"/>
        <v>736.89</v>
      </c>
      <c r="AS251" s="300" t="str">
        <f t="shared" si="242"/>
        <v>BNLC06</v>
      </c>
      <c r="AT251" s="302">
        <f t="shared" si="243"/>
        <v>1473.78</v>
      </c>
      <c r="AU251" s="303" t="str">
        <f t="shared" si="244"/>
        <v>6D</v>
      </c>
      <c r="AV251" s="304" t="s">
        <v>1346</v>
      </c>
      <c r="AW251" s="305" t="str">
        <f t="shared" si="245"/>
        <v>FJ6D0510</v>
      </c>
      <c r="AX251" s="303">
        <f t="shared" si="246"/>
        <v>366.18</v>
      </c>
      <c r="AY251" s="305">
        <f t="shared" si="247"/>
        <v>732.36</v>
      </c>
      <c r="AZ251" s="305" t="str">
        <f t="shared" si="248"/>
        <v>-</v>
      </c>
      <c r="BA251" s="303" t="str">
        <f t="shared" si="249"/>
        <v>-</v>
      </c>
      <c r="BB251" s="303"/>
      <c r="BC251" s="306">
        <f t="shared" si="250"/>
        <v>732.36</v>
      </c>
    </row>
    <row r="252" spans="1:55" ht="18" customHeight="1" x14ac:dyDescent="0.3">
      <c r="A252" s="1" t="str">
        <f t="shared" si="196"/>
        <v>\\B-tech3\soneras\RAD\RAD 2024\C185</v>
      </c>
      <c r="B252" s="19" t="s">
        <v>1372</v>
      </c>
      <c r="C252" s="206" t="str">
        <f t="shared" si="168"/>
        <v>FEC185035-10 E7</v>
      </c>
      <c r="D252" s="19" t="s">
        <v>1061</v>
      </c>
      <c r="E252" s="286" t="str">
        <f t="shared" si="140"/>
        <v>C185</v>
      </c>
      <c r="F252" s="279">
        <v>45369</v>
      </c>
      <c r="G252" s="191">
        <v>2</v>
      </c>
      <c r="H252" s="15" t="s">
        <v>35</v>
      </c>
      <c r="I252" s="16" t="s">
        <v>483</v>
      </c>
      <c r="M252" s="146" t="s">
        <v>77</v>
      </c>
      <c r="N252" s="6">
        <v>10</v>
      </c>
      <c r="O252" s="6">
        <v>5</v>
      </c>
      <c r="Q252" s="16">
        <v>635</v>
      </c>
      <c r="R252" s="16">
        <v>520</v>
      </c>
      <c r="S252" s="16">
        <v>530</v>
      </c>
      <c r="T252" s="16">
        <v>125</v>
      </c>
      <c r="U252" s="16">
        <v>530</v>
      </c>
      <c r="V252" s="16">
        <v>125</v>
      </c>
      <c r="W252" s="5" t="s">
        <v>33</v>
      </c>
      <c r="X252" s="5"/>
      <c r="Y252" s="6" t="s">
        <v>38</v>
      </c>
      <c r="Z252" s="289" t="str">
        <f t="shared" si="224"/>
        <v>510AD</v>
      </c>
      <c r="AA252" s="236" t="str">
        <f t="shared" si="225"/>
        <v>FEC185035-10 E7</v>
      </c>
      <c r="AB252" s="290" t="str">
        <f t="shared" si="226"/>
        <v xml:space="preserve">FE 0635X0520 5D7 10 0530X125 PC  </v>
      </c>
      <c r="AC252" s="236" t="str">
        <f t="shared" si="227"/>
        <v>FXC185035-10 E7</v>
      </c>
      <c r="AD252" s="290" t="str">
        <f t="shared" si="228"/>
        <v xml:space="preserve">FX 0635X0520 5D7 10 0530X125 PC  </v>
      </c>
      <c r="AE252" s="291" t="str">
        <f t="shared" si="229"/>
        <v>TUBLS015</v>
      </c>
      <c r="AF252" s="292" t="str">
        <f t="shared" si="230"/>
        <v>TB150650</v>
      </c>
      <c r="AG252" s="293">
        <f t="shared" si="231"/>
        <v>30.069000000000003</v>
      </c>
      <c r="AH252" s="283">
        <f t="shared" si="232"/>
        <v>255</v>
      </c>
      <c r="AI252" s="284">
        <f t="shared" si="233"/>
        <v>7667.5950000000003</v>
      </c>
      <c r="AJ252" s="294" t="str">
        <f t="shared" si="234"/>
        <v>BCU5D</v>
      </c>
      <c r="AK252" s="295" t="str">
        <f t="shared" si="235"/>
        <v>AT5D0520</v>
      </c>
      <c r="AL252" s="296">
        <f t="shared" si="236"/>
        <v>58.82539668150546</v>
      </c>
      <c r="AM252" s="297">
        <f t="shared" si="237"/>
        <v>112.31818181818181</v>
      </c>
      <c r="AN252" s="298">
        <f>IF(M252="TR",VLOOKUP(Z252,[1]don!$B$2:$M$30,9,FALSE)*((Q252-20)*VLOOKUP(Z252,[1]don!$B$2:$M$30,6,FALSE))*(INT((R252-20-VLOOKUP(Z252,[1]don!$B$2:$M$30,5,FALSE))/N252)+2),VLOOKUP(Z252,[1]don!$B$2:$M$30,9,FALSE)*R252*(INT((Q252-20)/3)+1))</f>
        <v>6607.1615999999995</v>
      </c>
      <c r="AO252" s="299" t="str">
        <f t="shared" si="238"/>
        <v>CL5P0530C125</v>
      </c>
      <c r="AP252" s="300">
        <f t="shared" si="239"/>
        <v>614.07500000000005</v>
      </c>
      <c r="AQ252" s="301" t="str">
        <f t="shared" si="240"/>
        <v>CL5P0530C125</v>
      </c>
      <c r="AR252" s="300">
        <f t="shared" si="241"/>
        <v>614.07500000000005</v>
      </c>
      <c r="AS252" s="300" t="str">
        <f t="shared" si="242"/>
        <v>BNLC06</v>
      </c>
      <c r="AT252" s="302">
        <f t="shared" si="243"/>
        <v>1228.1500000000001</v>
      </c>
      <c r="AU252" s="303" t="str">
        <f t="shared" si="244"/>
        <v>5D</v>
      </c>
      <c r="AV252" s="304" t="s">
        <v>1346</v>
      </c>
      <c r="AW252" s="305" t="str">
        <f t="shared" si="245"/>
        <v>FJ5D0635</v>
      </c>
      <c r="AX252" s="303">
        <f t="shared" si="246"/>
        <v>393.065</v>
      </c>
      <c r="AY252" s="305">
        <f t="shared" si="247"/>
        <v>786.13</v>
      </c>
      <c r="AZ252" s="305" t="str">
        <f t="shared" si="248"/>
        <v>-</v>
      </c>
      <c r="BA252" s="303" t="str">
        <f t="shared" si="249"/>
        <v>-</v>
      </c>
      <c r="BB252" s="303"/>
      <c r="BC252" s="306">
        <f t="shared" si="250"/>
        <v>786.13</v>
      </c>
    </row>
    <row r="253" spans="1:55" ht="18" customHeight="1" x14ac:dyDescent="0.3">
      <c r="A253" s="1" t="str">
        <f t="shared" si="196"/>
        <v>\\B-tech3\soneras\RAD\RAD 2024\C186</v>
      </c>
      <c r="B253" s="19" t="s">
        <v>1373</v>
      </c>
      <c r="C253" s="206" t="str">
        <f t="shared" si="168"/>
        <v>FEC186035-10 E7</v>
      </c>
      <c r="D253" s="19" t="s">
        <v>1062</v>
      </c>
      <c r="E253" s="286" t="str">
        <f t="shared" si="140"/>
        <v>C186</v>
      </c>
      <c r="F253" s="279">
        <v>45369</v>
      </c>
      <c r="G253" s="191">
        <v>1</v>
      </c>
      <c r="H253" s="15" t="s">
        <v>35</v>
      </c>
      <c r="I253" s="16" t="s">
        <v>483</v>
      </c>
      <c r="M253" s="146" t="s">
        <v>77</v>
      </c>
      <c r="N253" s="6">
        <v>10</v>
      </c>
      <c r="O253" s="6">
        <v>5</v>
      </c>
      <c r="Q253" s="16">
        <v>570</v>
      </c>
      <c r="R253" s="16">
        <v>450</v>
      </c>
      <c r="S253" s="16">
        <v>460</v>
      </c>
      <c r="T253" s="16">
        <v>125</v>
      </c>
      <c r="U253" s="16">
        <v>460</v>
      </c>
      <c r="V253" s="16">
        <v>125</v>
      </c>
      <c r="W253" s="5" t="s">
        <v>33</v>
      </c>
      <c r="X253" s="5"/>
      <c r="Y253" s="6" t="s">
        <v>38</v>
      </c>
      <c r="Z253" s="289" t="str">
        <f t="shared" si="224"/>
        <v>510AD</v>
      </c>
      <c r="AA253" s="236" t="str">
        <f t="shared" si="225"/>
        <v>FEC186035-10 E7</v>
      </c>
      <c r="AB253" s="290" t="str">
        <f t="shared" si="226"/>
        <v xml:space="preserve">FE 0570X0450 5D7 10 0460X125 PC  </v>
      </c>
      <c r="AC253" s="236" t="str">
        <f t="shared" si="227"/>
        <v>FXC186035-10 E7</v>
      </c>
      <c r="AD253" s="290" t="str">
        <f t="shared" si="228"/>
        <v xml:space="preserve">FX 0570X0450 5D7 10 0460X125 PC  </v>
      </c>
      <c r="AE253" s="291" t="str">
        <f t="shared" si="229"/>
        <v>TUBLS015</v>
      </c>
      <c r="AF253" s="292" t="str">
        <f t="shared" si="230"/>
        <v>TB150585</v>
      </c>
      <c r="AG253" s="293">
        <f t="shared" si="231"/>
        <v>27.062100000000001</v>
      </c>
      <c r="AH253" s="283">
        <f t="shared" si="232"/>
        <v>220</v>
      </c>
      <c r="AI253" s="284">
        <f t="shared" si="233"/>
        <v>5953.6620000000003</v>
      </c>
      <c r="AJ253" s="294" t="str">
        <f t="shared" si="234"/>
        <v>BCU5D</v>
      </c>
      <c r="AK253" s="295" t="str">
        <f t="shared" si="235"/>
        <v>AT5D0450</v>
      </c>
      <c r="AL253" s="296">
        <f t="shared" si="236"/>
        <v>50.816955223880598</v>
      </c>
      <c r="AM253" s="297">
        <f t="shared" si="237"/>
        <v>100.5</v>
      </c>
      <c r="AN253" s="298">
        <f>IF(M253="TR",VLOOKUP(Z253,[1]don!$B$2:$M$30,9,FALSE)*((Q253-20)*VLOOKUP(Z253,[1]don!$B$2:$M$30,6,FALSE))*(INT((R253-20-VLOOKUP(Z253,[1]don!$B$2:$M$30,5,FALSE))/N253)+2),VLOOKUP(Z253,[1]don!$B$2:$M$30,9,FALSE)*R253*(INT((Q253-20)/3)+1))</f>
        <v>5107.1040000000003</v>
      </c>
      <c r="AO253" s="299" t="str">
        <f t="shared" si="238"/>
        <v>CL5P0460C125</v>
      </c>
      <c r="AP253" s="300">
        <f t="shared" si="239"/>
        <v>535.92000000000007</v>
      </c>
      <c r="AQ253" s="301" t="str">
        <f t="shared" si="240"/>
        <v>CL5P0460C125</v>
      </c>
      <c r="AR253" s="300">
        <f t="shared" si="241"/>
        <v>535.92000000000007</v>
      </c>
      <c r="AS253" s="300" t="str">
        <f t="shared" si="242"/>
        <v>BNLC06</v>
      </c>
      <c r="AT253" s="302">
        <f t="shared" si="243"/>
        <v>1071.8400000000001</v>
      </c>
      <c r="AU253" s="303" t="str">
        <f t="shared" si="244"/>
        <v>5D</v>
      </c>
      <c r="AV253" s="304" t="s">
        <v>1346</v>
      </c>
      <c r="AW253" s="305" t="str">
        <f t="shared" si="245"/>
        <v>FJ5D0570</v>
      </c>
      <c r="AX253" s="303">
        <f t="shared" si="246"/>
        <v>352.83</v>
      </c>
      <c r="AY253" s="305">
        <f t="shared" si="247"/>
        <v>705.66</v>
      </c>
      <c r="AZ253" s="305" t="str">
        <f t="shared" si="248"/>
        <v>-</v>
      </c>
      <c r="BA253" s="303" t="str">
        <f t="shared" si="249"/>
        <v>-</v>
      </c>
      <c r="BB253" s="303"/>
      <c r="BC253" s="306">
        <f t="shared" si="250"/>
        <v>705.66</v>
      </c>
    </row>
    <row r="254" spans="1:55" ht="18" customHeight="1" x14ac:dyDescent="0.3">
      <c r="A254" s="1" t="str">
        <f t="shared" si="196"/>
        <v>\\B-tech3\soneras\RAD\RAD 2024\C187</v>
      </c>
      <c r="B254" s="19" t="s">
        <v>1374</v>
      </c>
      <c r="C254" s="206" t="str">
        <f t="shared" si="168"/>
        <v>FEC187035-10 E7</v>
      </c>
      <c r="D254" s="19" t="s">
        <v>1063</v>
      </c>
      <c r="E254" s="286" t="str">
        <f t="shared" si="140"/>
        <v>C187</v>
      </c>
      <c r="F254" s="279">
        <v>45369</v>
      </c>
      <c r="G254" s="191">
        <v>3</v>
      </c>
      <c r="H254" s="15" t="s">
        <v>35</v>
      </c>
      <c r="I254" s="16" t="s">
        <v>483</v>
      </c>
      <c r="M254" s="146" t="s">
        <v>77</v>
      </c>
      <c r="N254" s="6">
        <v>10</v>
      </c>
      <c r="O254" s="6">
        <v>5</v>
      </c>
      <c r="Q254" s="16">
        <v>520</v>
      </c>
      <c r="R254" s="16">
        <v>590</v>
      </c>
      <c r="S254" s="16">
        <v>600</v>
      </c>
      <c r="T254" s="16">
        <v>125</v>
      </c>
      <c r="U254" s="16">
        <v>600</v>
      </c>
      <c r="V254" s="16">
        <v>125</v>
      </c>
      <c r="W254" s="5" t="s">
        <v>33</v>
      </c>
      <c r="X254" s="5"/>
      <c r="Y254" s="6" t="s">
        <v>38</v>
      </c>
      <c r="Z254" s="289" t="str">
        <f t="shared" si="224"/>
        <v>510AD</v>
      </c>
      <c r="AA254" s="236" t="str">
        <f t="shared" si="225"/>
        <v>FEC187035-10 E7</v>
      </c>
      <c r="AB254" s="290" t="str">
        <f t="shared" si="226"/>
        <v xml:space="preserve">FE 0520X0590 5D7 10 0600X125 PC  </v>
      </c>
      <c r="AC254" s="236" t="str">
        <f t="shared" si="227"/>
        <v>FXC187035-10 E7</v>
      </c>
      <c r="AD254" s="290" t="str">
        <f t="shared" si="228"/>
        <v xml:space="preserve">FX 0520X0590 5D7 10 0600X125 PC  </v>
      </c>
      <c r="AE254" s="291" t="str">
        <f t="shared" si="229"/>
        <v>TUBLS015</v>
      </c>
      <c r="AF254" s="292" t="str">
        <f t="shared" si="230"/>
        <v>TB150535</v>
      </c>
      <c r="AG254" s="293">
        <f t="shared" si="231"/>
        <v>24.749100000000002</v>
      </c>
      <c r="AH254" s="283">
        <f t="shared" si="232"/>
        <v>290</v>
      </c>
      <c r="AI254" s="284">
        <f t="shared" si="233"/>
        <v>7177.2390000000005</v>
      </c>
      <c r="AJ254" s="294" t="str">
        <f t="shared" si="234"/>
        <v>BCU5D</v>
      </c>
      <c r="AK254" s="295" t="str">
        <f t="shared" si="235"/>
        <v>AT5D0590</v>
      </c>
      <c r="AL254" s="296">
        <f t="shared" si="236"/>
        <v>66.484967081054208</v>
      </c>
      <c r="AM254" s="297">
        <f t="shared" si="237"/>
        <v>91.409090909090907</v>
      </c>
      <c r="AN254" s="298">
        <f>IF(M254="TR",VLOOKUP(Z254,[1]don!$B$2:$M$30,9,FALSE)*((Q254-20)*VLOOKUP(Z254,[1]don!$B$2:$M$30,6,FALSE))*(INT((R254-20-VLOOKUP(Z254,[1]don!$B$2:$M$30,5,FALSE))/N254)+2),VLOOKUP(Z254,[1]don!$B$2:$M$30,9,FALSE)*R254*(INT((Q254-20)/3)+1))</f>
        <v>6077.3303999999998</v>
      </c>
      <c r="AO254" s="299" t="str">
        <f t="shared" si="238"/>
        <v>CL5P0600C125</v>
      </c>
      <c r="AP254" s="300">
        <f t="shared" si="239"/>
        <v>692.23</v>
      </c>
      <c r="AQ254" s="301" t="str">
        <f t="shared" si="240"/>
        <v>CL5P0600C125</v>
      </c>
      <c r="AR254" s="300">
        <f t="shared" si="241"/>
        <v>692.23</v>
      </c>
      <c r="AS254" s="300" t="str">
        <f t="shared" si="242"/>
        <v>BNLC06</v>
      </c>
      <c r="AT254" s="302">
        <f t="shared" si="243"/>
        <v>1384.46</v>
      </c>
      <c r="AU254" s="303" t="str">
        <f t="shared" si="244"/>
        <v>5D</v>
      </c>
      <c r="AV254" s="304" t="s">
        <v>1346</v>
      </c>
      <c r="AW254" s="305" t="str">
        <f t="shared" si="245"/>
        <v>FJ5D0520</v>
      </c>
      <c r="AX254" s="303">
        <f t="shared" si="246"/>
        <v>321.88</v>
      </c>
      <c r="AY254" s="305">
        <f t="shared" si="247"/>
        <v>643.76</v>
      </c>
      <c r="AZ254" s="305" t="str">
        <f t="shared" si="248"/>
        <v>-</v>
      </c>
      <c r="BA254" s="303" t="str">
        <f t="shared" si="249"/>
        <v>-</v>
      </c>
      <c r="BB254" s="303"/>
      <c r="BC254" s="306">
        <f t="shared" si="250"/>
        <v>643.76</v>
      </c>
    </row>
    <row r="255" spans="1:55" ht="18" customHeight="1" x14ac:dyDescent="0.3">
      <c r="A255" s="1" t="str">
        <f t="shared" si="196"/>
        <v>\\B-tech3\soneras\RAD\RAD 2024\C188</v>
      </c>
      <c r="B255" s="19" t="s">
        <v>1375</v>
      </c>
      <c r="C255" s="206" t="str">
        <f t="shared" si="168"/>
        <v>FEC188035-10 E7</v>
      </c>
      <c r="D255" s="19" t="s">
        <v>1064</v>
      </c>
      <c r="E255" s="286" t="str">
        <f t="shared" si="140"/>
        <v>C188</v>
      </c>
      <c r="F255" s="279">
        <v>45369</v>
      </c>
      <c r="G255" s="191">
        <v>3</v>
      </c>
      <c r="H255" s="15" t="s">
        <v>35</v>
      </c>
      <c r="I255" s="16" t="s">
        <v>483</v>
      </c>
      <c r="M255" s="146" t="s">
        <v>77</v>
      </c>
      <c r="N255" s="6">
        <v>10</v>
      </c>
      <c r="O255" s="6">
        <v>5</v>
      </c>
      <c r="Q255" s="16">
        <v>510</v>
      </c>
      <c r="R255" s="16">
        <v>630</v>
      </c>
      <c r="S255" s="16">
        <v>640</v>
      </c>
      <c r="T255" s="16">
        <v>125</v>
      </c>
      <c r="U255" s="16">
        <v>640</v>
      </c>
      <c r="V255" s="16">
        <v>125</v>
      </c>
      <c r="W255" s="5" t="s">
        <v>33</v>
      </c>
      <c r="X255" s="5"/>
      <c r="Y255" s="6" t="s">
        <v>38</v>
      </c>
      <c r="Z255" s="289" t="str">
        <f t="shared" si="224"/>
        <v>510AD</v>
      </c>
      <c r="AA255" s="236" t="str">
        <f t="shared" si="225"/>
        <v>FEC188035-10 E7</v>
      </c>
      <c r="AB255" s="290" t="str">
        <f t="shared" si="226"/>
        <v xml:space="preserve">FE 0510X0630 5D7 10 0640X125 PC  </v>
      </c>
      <c r="AC255" s="236" t="str">
        <f t="shared" si="227"/>
        <v>FXC188035-10 E7</v>
      </c>
      <c r="AD255" s="290" t="str">
        <f t="shared" si="228"/>
        <v xml:space="preserve">FX 0510X0630 5D7 10 0640X125 PC  </v>
      </c>
      <c r="AE255" s="291" t="str">
        <f t="shared" si="229"/>
        <v>TUBLS015</v>
      </c>
      <c r="AF255" s="292" t="str">
        <f t="shared" si="230"/>
        <v>TB150525</v>
      </c>
      <c r="AG255" s="293">
        <f t="shared" si="231"/>
        <v>24.2865</v>
      </c>
      <c r="AH255" s="283">
        <f t="shared" si="232"/>
        <v>310</v>
      </c>
      <c r="AI255" s="284">
        <f t="shared" si="233"/>
        <v>7528.8150000000005</v>
      </c>
      <c r="AJ255" s="294" t="str">
        <f t="shared" si="234"/>
        <v>BCU5D</v>
      </c>
      <c r="AK255" s="295" t="str">
        <f t="shared" si="235"/>
        <v>AT5D0630</v>
      </c>
      <c r="AL255" s="296">
        <f t="shared" si="236"/>
        <v>71.131967123287666</v>
      </c>
      <c r="AM255" s="297">
        <f t="shared" si="237"/>
        <v>89.590909090909093</v>
      </c>
      <c r="AN255" s="298">
        <f>IF(M255="TR",VLOOKUP(Z255,[1]don!$B$2:$M$30,9,FALSE)*((Q255-20)*VLOOKUP(Z255,[1]don!$B$2:$M$30,6,FALSE))*(INT((R255-20-VLOOKUP(Z255,[1]don!$B$2:$M$30,5,FALSE))/N255)+2),VLOOKUP(Z255,[1]don!$B$2:$M$30,9,FALSE)*R255*(INT((Q255-20)/3)+1))</f>
        <v>6372.7775999999994</v>
      </c>
      <c r="AO255" s="299" t="str">
        <f t="shared" si="238"/>
        <v>CL5P0640C125</v>
      </c>
      <c r="AP255" s="300">
        <f t="shared" si="239"/>
        <v>736.89</v>
      </c>
      <c r="AQ255" s="301" t="str">
        <f t="shared" si="240"/>
        <v>CL5P0640C125</v>
      </c>
      <c r="AR255" s="300">
        <f t="shared" si="241"/>
        <v>736.89</v>
      </c>
      <c r="AS255" s="300" t="str">
        <f t="shared" si="242"/>
        <v>BNLC06</v>
      </c>
      <c r="AT255" s="302">
        <f t="shared" si="243"/>
        <v>1473.78</v>
      </c>
      <c r="AU255" s="303" t="str">
        <f t="shared" si="244"/>
        <v>5D</v>
      </c>
      <c r="AV255" s="304" t="s">
        <v>1346</v>
      </c>
      <c r="AW255" s="305" t="str">
        <f t="shared" si="245"/>
        <v>FJ5D0510</v>
      </c>
      <c r="AX255" s="303">
        <f t="shared" si="246"/>
        <v>315.69</v>
      </c>
      <c r="AY255" s="305">
        <f t="shared" si="247"/>
        <v>631.38</v>
      </c>
      <c r="AZ255" s="305" t="str">
        <f t="shared" si="248"/>
        <v>-</v>
      </c>
      <c r="BA255" s="303" t="str">
        <f t="shared" si="249"/>
        <v>-</v>
      </c>
      <c r="BB255" s="303"/>
      <c r="BC255" s="306">
        <f t="shared" si="250"/>
        <v>631.38</v>
      </c>
    </row>
    <row r="256" spans="1:55" ht="18" customHeight="1" x14ac:dyDescent="0.3">
      <c r="A256" s="1" t="str">
        <f t="shared" si="196"/>
        <v>\\B-tech3\soneras\RAD\RAD 2024\C017</v>
      </c>
      <c r="B256" s="19" t="s">
        <v>96</v>
      </c>
      <c r="C256" s="206" t="str">
        <f t="shared" si="168"/>
        <v>FEC017035-10 E7</v>
      </c>
      <c r="D256" s="19" t="s">
        <v>1065</v>
      </c>
      <c r="E256" s="286" t="str">
        <f t="shared" si="140"/>
        <v>C017</v>
      </c>
      <c r="F256" s="279">
        <v>45369</v>
      </c>
      <c r="G256" s="191">
        <v>3</v>
      </c>
      <c r="H256" s="15" t="s">
        <v>35</v>
      </c>
      <c r="I256" s="16" t="s">
        <v>483</v>
      </c>
      <c r="M256" s="146" t="s">
        <v>77</v>
      </c>
      <c r="N256" s="6">
        <v>10</v>
      </c>
      <c r="O256" s="6">
        <v>5</v>
      </c>
      <c r="Q256" s="16">
        <v>490</v>
      </c>
      <c r="R256" s="16">
        <v>520</v>
      </c>
      <c r="S256" s="16">
        <v>530</v>
      </c>
      <c r="T256" s="16">
        <v>125</v>
      </c>
      <c r="U256" s="16">
        <v>530</v>
      </c>
      <c r="V256" s="16">
        <v>125</v>
      </c>
      <c r="W256" s="5" t="s">
        <v>33</v>
      </c>
      <c r="X256" s="5"/>
      <c r="Y256" s="6" t="s">
        <v>38</v>
      </c>
      <c r="Z256" s="289" t="str">
        <f t="shared" si="224"/>
        <v>510AD</v>
      </c>
      <c r="AA256" s="236" t="str">
        <f t="shared" si="225"/>
        <v>FEC017035-10 E7</v>
      </c>
      <c r="AB256" s="290" t="str">
        <f t="shared" si="226"/>
        <v xml:space="preserve">FE 0490X0520 5D7 10 0530X125 PC  </v>
      </c>
      <c r="AC256" s="236" t="str">
        <f t="shared" si="227"/>
        <v>FXC017035-10 E7</v>
      </c>
      <c r="AD256" s="290" t="str">
        <f t="shared" si="228"/>
        <v xml:space="preserve">FX 0490X0520 5D7 10 0530X125 PC  </v>
      </c>
      <c r="AE256" s="291" t="str">
        <f t="shared" si="229"/>
        <v>TUBLS015</v>
      </c>
      <c r="AF256" s="292" t="str">
        <f t="shared" si="230"/>
        <v>TB150505</v>
      </c>
      <c r="AG256" s="293">
        <f t="shared" si="231"/>
        <v>23.3613</v>
      </c>
      <c r="AH256" s="283">
        <f t="shared" si="232"/>
        <v>255</v>
      </c>
      <c r="AI256" s="284">
        <f t="shared" si="233"/>
        <v>5957.1315000000004</v>
      </c>
      <c r="AJ256" s="294" t="str">
        <f t="shared" si="234"/>
        <v>BCU5D</v>
      </c>
      <c r="AK256" s="295" t="str">
        <f t="shared" si="235"/>
        <v>AT5D0520</v>
      </c>
      <c r="AL256" s="296">
        <f t="shared" si="236"/>
        <v>58.58393146483342</v>
      </c>
      <c r="AM256" s="297">
        <f t="shared" si="237"/>
        <v>85.954545454545453</v>
      </c>
      <c r="AN256" s="298">
        <f>IF(M256="TR",VLOOKUP(Z256,[1]don!$B$2:$M$30,9,FALSE)*((Q256-20)*VLOOKUP(Z256,[1]don!$B$2:$M$30,6,FALSE))*(INT((R256-20-VLOOKUP(Z256,[1]don!$B$2:$M$30,5,FALSE))/N256)+2),VLOOKUP(Z256,[1]don!$B$2:$M$30,9,FALSE)*R256*(INT((Q256-20)/3)+1))</f>
        <v>5035.5551999999998</v>
      </c>
      <c r="AO256" s="299" t="str">
        <f t="shared" si="238"/>
        <v>CL5P0530C125</v>
      </c>
      <c r="AP256" s="300">
        <f t="shared" si="239"/>
        <v>614.07500000000005</v>
      </c>
      <c r="AQ256" s="301" t="str">
        <f t="shared" si="240"/>
        <v>CL5P0530C125</v>
      </c>
      <c r="AR256" s="300">
        <f t="shared" si="241"/>
        <v>614.07500000000005</v>
      </c>
      <c r="AS256" s="300" t="str">
        <f t="shared" si="242"/>
        <v>BNLC06</v>
      </c>
      <c r="AT256" s="302">
        <f t="shared" si="243"/>
        <v>1228.1500000000001</v>
      </c>
      <c r="AU256" s="303" t="str">
        <f t="shared" si="244"/>
        <v>5D</v>
      </c>
      <c r="AV256" s="304" t="s">
        <v>1346</v>
      </c>
      <c r="AW256" s="305" t="str">
        <f t="shared" si="245"/>
        <v>FJ5D0490</v>
      </c>
      <c r="AX256" s="303">
        <f t="shared" si="246"/>
        <v>303.31</v>
      </c>
      <c r="AY256" s="305">
        <f t="shared" si="247"/>
        <v>606.62</v>
      </c>
      <c r="AZ256" s="305" t="str">
        <f t="shared" si="248"/>
        <v>-</v>
      </c>
      <c r="BA256" s="303" t="str">
        <f t="shared" si="249"/>
        <v>-</v>
      </c>
      <c r="BB256" s="303"/>
      <c r="BC256" s="306">
        <f t="shared" si="250"/>
        <v>606.62</v>
      </c>
    </row>
    <row r="257" spans="1:55" ht="18" customHeight="1" x14ac:dyDescent="0.3">
      <c r="A257" s="1" t="str">
        <f t="shared" si="196"/>
        <v>\\B-tech3\soneras\RAD\RAD 2024\C189</v>
      </c>
      <c r="B257" s="19" t="s">
        <v>1376</v>
      </c>
      <c r="C257" s="206" t="str">
        <f t="shared" si="168"/>
        <v>FEC189034-10 E7</v>
      </c>
      <c r="D257" s="19" t="s">
        <v>1066</v>
      </c>
      <c r="E257" s="286" t="str">
        <f t="shared" si="140"/>
        <v>C189</v>
      </c>
      <c r="F257" s="279">
        <v>45369</v>
      </c>
      <c r="G257" s="191">
        <v>2</v>
      </c>
      <c r="H257" s="15" t="s">
        <v>35</v>
      </c>
      <c r="I257" s="16" t="s">
        <v>483</v>
      </c>
      <c r="M257" s="146" t="s">
        <v>77</v>
      </c>
      <c r="N257" s="6">
        <v>10</v>
      </c>
      <c r="O257" s="6">
        <v>4</v>
      </c>
      <c r="Q257" s="16">
        <v>500</v>
      </c>
      <c r="R257" s="16">
        <v>510</v>
      </c>
      <c r="S257" s="16">
        <v>530</v>
      </c>
      <c r="T257" s="16">
        <v>120</v>
      </c>
      <c r="U257" s="16">
        <v>530</v>
      </c>
      <c r="V257" s="16">
        <v>120</v>
      </c>
      <c r="W257" s="5" t="s">
        <v>33</v>
      </c>
      <c r="X257" s="5"/>
      <c r="Y257" s="6" t="s">
        <v>38</v>
      </c>
      <c r="Z257" s="289" t="str">
        <f t="shared" si="224"/>
        <v>410AD</v>
      </c>
      <c r="AA257" s="236" t="str">
        <f t="shared" si="225"/>
        <v>FEC189034-10 E7</v>
      </c>
      <c r="AB257" s="290" t="str">
        <f t="shared" si="226"/>
        <v xml:space="preserve">FE 0500X0510 4D7 10 0530X120 PC  </v>
      </c>
      <c r="AC257" s="236" t="str">
        <f t="shared" si="227"/>
        <v>FXC189034-10 E7</v>
      </c>
      <c r="AD257" s="290" t="str">
        <f t="shared" si="228"/>
        <v xml:space="preserve">FX 0500X0510 4D7 10 0530X120 PC  </v>
      </c>
      <c r="AE257" s="291" t="str">
        <f t="shared" si="229"/>
        <v>TUBLS015</v>
      </c>
      <c r="AF257" s="292" t="str">
        <f t="shared" si="230"/>
        <v>TB150515</v>
      </c>
      <c r="AG257" s="293">
        <f t="shared" si="231"/>
        <v>23.823900000000002</v>
      </c>
      <c r="AH257" s="283">
        <f t="shared" si="232"/>
        <v>200</v>
      </c>
      <c r="AI257" s="284">
        <f t="shared" si="233"/>
        <v>4764.7800000000007</v>
      </c>
      <c r="AJ257" s="294" t="str">
        <f t="shared" si="234"/>
        <v>BCU4D</v>
      </c>
      <c r="AK257" s="295" t="str">
        <f t="shared" si="235"/>
        <v>AT4D0510</v>
      </c>
      <c r="AL257" s="296">
        <f t="shared" si="236"/>
        <v>47.204532988089085</v>
      </c>
      <c r="AM257" s="297">
        <f t="shared" si="237"/>
        <v>87.772727272727266</v>
      </c>
      <c r="AN257" s="298">
        <f>IF(M257="TR",VLOOKUP(Z257,[1]don!$B$2:$M$30,9,FALSE)*((Q257-20)*VLOOKUP(Z257,[1]don!$B$2:$M$30,6,FALSE))*(INT((R257-20-VLOOKUP(Z257,[1]don!$B$2:$M$30,5,FALSE))/N257)+2),VLOOKUP(Z257,[1]don!$B$2:$M$30,9,FALSE)*R257*(INT((Q257-20)/3)+1))</f>
        <v>4143.2706000000007</v>
      </c>
      <c r="AO257" s="299" t="str">
        <f t="shared" si="238"/>
        <v>CL4P0530C120</v>
      </c>
      <c r="AP257" s="300">
        <f t="shared" si="239"/>
        <v>592.9</v>
      </c>
      <c r="AQ257" s="301" t="str">
        <f t="shared" si="240"/>
        <v>CL4P0530C120</v>
      </c>
      <c r="AR257" s="300">
        <f t="shared" si="241"/>
        <v>592.9</v>
      </c>
      <c r="AS257" s="300" t="str">
        <f t="shared" si="242"/>
        <v>BNLC06</v>
      </c>
      <c r="AT257" s="302">
        <f t="shared" si="243"/>
        <v>1185.8</v>
      </c>
      <c r="AU257" s="303" t="str">
        <f t="shared" si="244"/>
        <v>4D</v>
      </c>
      <c r="AV257" s="304" t="s">
        <v>1346</v>
      </c>
      <c r="AW257" s="305" t="str">
        <f t="shared" si="245"/>
        <v>FJ4D0500</v>
      </c>
      <c r="AX257" s="303">
        <f t="shared" si="246"/>
        <v>265</v>
      </c>
      <c r="AY257" s="305">
        <f t="shared" si="247"/>
        <v>530</v>
      </c>
      <c r="AZ257" s="305" t="str">
        <f t="shared" si="248"/>
        <v>-</v>
      </c>
      <c r="BA257" s="303" t="str">
        <f t="shared" si="249"/>
        <v>-</v>
      </c>
      <c r="BB257" s="303"/>
      <c r="BC257" s="306">
        <f t="shared" si="250"/>
        <v>530</v>
      </c>
    </row>
    <row r="258" spans="1:55" ht="18" customHeight="1" x14ac:dyDescent="0.3">
      <c r="A258" s="1" t="str">
        <f>"\\B-tech3\soneras\RAD\RAD 2023\"&amp;B258</f>
        <v>\\B-tech3\soneras\RAD\RAD 2023\B502</v>
      </c>
      <c r="B258" s="19" t="s">
        <v>1370</v>
      </c>
      <c r="C258" s="206" t="str">
        <f t="shared" si="168"/>
        <v>FEB502025-10 E7</v>
      </c>
      <c r="D258" s="19" t="s">
        <v>1067</v>
      </c>
      <c r="E258" s="286" t="str">
        <f t="shared" si="140"/>
        <v>B502</v>
      </c>
      <c r="F258" s="279">
        <v>45369</v>
      </c>
      <c r="G258" s="191">
        <v>5</v>
      </c>
      <c r="H258" s="15" t="s">
        <v>35</v>
      </c>
      <c r="I258" s="16" t="s">
        <v>483</v>
      </c>
      <c r="M258" s="146" t="s">
        <v>32</v>
      </c>
      <c r="N258" s="6">
        <v>10</v>
      </c>
      <c r="O258" s="6">
        <v>5</v>
      </c>
      <c r="Q258" s="16">
        <v>820</v>
      </c>
      <c r="R258" s="16">
        <v>790</v>
      </c>
      <c r="S258" s="16">
        <v>810</v>
      </c>
      <c r="T258" s="16">
        <v>110</v>
      </c>
      <c r="U258" s="16">
        <v>810</v>
      </c>
      <c r="V258" s="16">
        <v>110</v>
      </c>
      <c r="W258" s="5" t="s">
        <v>33</v>
      </c>
      <c r="X258" s="5"/>
      <c r="Y258" s="6" t="s">
        <v>38</v>
      </c>
      <c r="Z258" s="289" t="str">
        <f t="shared" si="224"/>
        <v>510AD</v>
      </c>
      <c r="AA258" s="236" t="str">
        <f t="shared" si="225"/>
        <v>FEB502025-10 E7</v>
      </c>
      <c r="AB258" s="290" t="str">
        <f t="shared" si="226"/>
        <v xml:space="preserve">FE 0820X0790 5D7 10 0810X110 PC  </v>
      </c>
      <c r="AC258" s="236" t="str">
        <f t="shared" si="227"/>
        <v>FXB502025-10 E7</v>
      </c>
      <c r="AD258" s="290" t="str">
        <f t="shared" si="228"/>
        <v xml:space="preserve">FX 0820X0790 5D7 10 0810X110 PC  </v>
      </c>
      <c r="AE258" s="291" t="str">
        <f t="shared" si="229"/>
        <v>TUBLS015</v>
      </c>
      <c r="AF258" s="292" t="str">
        <f t="shared" si="230"/>
        <v>TB150835</v>
      </c>
      <c r="AG258" s="293">
        <f t="shared" si="231"/>
        <v>38.627099999999999</v>
      </c>
      <c r="AH258" s="283">
        <f t="shared" si="232"/>
        <v>390</v>
      </c>
      <c r="AI258" s="284">
        <f t="shared" si="233"/>
        <v>15064.569</v>
      </c>
      <c r="AJ258" s="294" t="str">
        <f t="shared" si="234"/>
        <v>BCU5D</v>
      </c>
      <c r="AK258" s="295" t="str">
        <f t="shared" si="235"/>
        <v>AT5D0790</v>
      </c>
      <c r="AL258" s="296">
        <f t="shared" si="236"/>
        <v>44.569226533790093</v>
      </c>
      <c r="AM258" s="297">
        <f t="shared" si="237"/>
        <v>291.90909090909093</v>
      </c>
      <c r="AN258" s="298">
        <f>IF(M258="TR",VLOOKUP(Z258,[1]don!$B$2:$M$30,9,FALSE)*((Q258-20)*VLOOKUP(Z258,[1]don!$B$2:$M$30,6,FALSE))*(INT((R258-20-VLOOKUP(Z258,[1]don!$B$2:$M$30,5,FALSE))/N258)+2),VLOOKUP(Z258,[1]don!$B$2:$M$30,9,FALSE)*R258*(INT((Q258-20)/3)+1))</f>
        <v>13010.162399999999</v>
      </c>
      <c r="AO258" s="299" t="str">
        <f t="shared" si="238"/>
        <v>CL5P0810C110</v>
      </c>
      <c r="AP258" s="300">
        <f t="shared" si="239"/>
        <v>830.83</v>
      </c>
      <c r="AQ258" s="301" t="str">
        <f t="shared" si="240"/>
        <v>CL5P0810C110</v>
      </c>
      <c r="AR258" s="300">
        <f t="shared" si="241"/>
        <v>830.83</v>
      </c>
      <c r="AS258" s="300" t="str">
        <f t="shared" si="242"/>
        <v>BNLC06</v>
      </c>
      <c r="AT258" s="302">
        <f t="shared" si="243"/>
        <v>1661.66</v>
      </c>
      <c r="AU258" s="303" t="str">
        <f t="shared" si="244"/>
        <v>5D</v>
      </c>
      <c r="AV258" s="304" t="s">
        <v>1346</v>
      </c>
      <c r="AW258" s="305" t="str">
        <f t="shared" si="245"/>
        <v>FJ5D0820</v>
      </c>
      <c r="AX258" s="303">
        <f t="shared" si="246"/>
        <v>507.58</v>
      </c>
      <c r="AY258" s="305">
        <f t="shared" si="247"/>
        <v>1015.16</v>
      </c>
      <c r="AZ258" s="305" t="str">
        <f t="shared" si="248"/>
        <v>-</v>
      </c>
      <c r="BA258" s="303" t="str">
        <f t="shared" si="249"/>
        <v>-</v>
      </c>
      <c r="BB258" s="303"/>
      <c r="BC258" s="306">
        <f t="shared" si="250"/>
        <v>1015.16</v>
      </c>
    </row>
    <row r="259" spans="1:55" ht="18" customHeight="1" x14ac:dyDescent="0.3">
      <c r="A259" s="1" t="str">
        <f t="shared" si="196"/>
        <v>\\B-tech3\soneras\RAD\RAD 2024\C190</v>
      </c>
      <c r="B259" s="19" t="s">
        <v>1377</v>
      </c>
      <c r="C259" s="206" t="str">
        <f t="shared" si="168"/>
        <v>FEC190014-10 E7</v>
      </c>
      <c r="D259" s="19" t="s">
        <v>1068</v>
      </c>
      <c r="E259" s="286" t="str">
        <f t="shared" si="140"/>
        <v>C190</v>
      </c>
      <c r="F259" s="279">
        <v>45369</v>
      </c>
      <c r="G259" s="191">
        <v>1</v>
      </c>
      <c r="H259" s="15" t="s">
        <v>35</v>
      </c>
      <c r="I259" s="16" t="s">
        <v>483</v>
      </c>
      <c r="M259" s="146" t="s">
        <v>41</v>
      </c>
      <c r="N259" s="6">
        <v>10</v>
      </c>
      <c r="O259" s="6">
        <v>4</v>
      </c>
      <c r="Q259" s="16">
        <v>1025</v>
      </c>
      <c r="R259" s="16">
        <v>920</v>
      </c>
      <c r="S259" s="16">
        <v>930</v>
      </c>
      <c r="T259" s="16">
        <v>100</v>
      </c>
      <c r="U259" s="16">
        <v>930</v>
      </c>
      <c r="V259" s="16">
        <v>100</v>
      </c>
      <c r="W259" s="5" t="s">
        <v>33</v>
      </c>
      <c r="X259" s="5"/>
      <c r="Y259" s="6" t="s">
        <v>38</v>
      </c>
      <c r="Z259" s="289" t="str">
        <f t="shared" si="224"/>
        <v>410AZ</v>
      </c>
      <c r="AA259" s="236" t="str">
        <f t="shared" si="225"/>
        <v>FEC190014-10 E7</v>
      </c>
      <c r="AB259" s="290" t="str">
        <f t="shared" si="226"/>
        <v xml:space="preserve">FE 1025X0920 4Z7 10 0930X100 PC  </v>
      </c>
      <c r="AC259" s="236" t="str">
        <f t="shared" si="227"/>
        <v>FXC190014-10 E7</v>
      </c>
      <c r="AD259" s="290" t="str">
        <f t="shared" si="228"/>
        <v xml:space="preserve">FX 1025X0920 4Z7 10 0930X100 PC  </v>
      </c>
      <c r="AE259" s="291" t="str">
        <f t="shared" si="229"/>
        <v>TUBLS015</v>
      </c>
      <c r="AF259" s="292" t="str">
        <f t="shared" si="230"/>
        <v>TB151040</v>
      </c>
      <c r="AG259" s="293">
        <f t="shared" si="231"/>
        <v>48.110400000000006</v>
      </c>
      <c r="AH259" s="283">
        <f t="shared" si="232"/>
        <v>356</v>
      </c>
      <c r="AI259" s="284">
        <f t="shared" si="233"/>
        <v>17127.3024</v>
      </c>
      <c r="AJ259" s="294" t="str">
        <f t="shared" si="234"/>
        <v>BCU4Z</v>
      </c>
      <c r="AK259" s="295" t="str">
        <f t="shared" si="235"/>
        <v>AT4Z1005</v>
      </c>
      <c r="AL259" s="296">
        <f t="shared" si="236"/>
        <v>169.57484483333334</v>
      </c>
      <c r="AM259" s="297">
        <f t="shared" si="237"/>
        <v>90</v>
      </c>
      <c r="AN259" s="298">
        <f>IF(M259="TR",VLOOKUP(Z259,[1]don!$B$2:$M$30,9,FALSE)*((Q259-20)*VLOOKUP(Z259,[1]don!$B$2:$M$30,6,FALSE))*(INT((R259-20-VLOOKUP(Z259,[1]don!$B$2:$M$30,5,FALSE))/N259)+2),VLOOKUP(Z259,[1]don!$B$2:$M$30,9,FALSE)*R259*(INT((Q259-20)/3)+1))</f>
        <v>15261.736035</v>
      </c>
      <c r="AO259" s="299" t="str">
        <f t="shared" si="238"/>
        <v>CL4P0930C100</v>
      </c>
      <c r="AP259" s="300">
        <f t="shared" si="239"/>
        <v>877.80000000000007</v>
      </c>
      <c r="AQ259" s="301" t="str">
        <f t="shared" si="240"/>
        <v>CL4P0930C100</v>
      </c>
      <c r="AR259" s="300">
        <f t="shared" si="241"/>
        <v>877.80000000000007</v>
      </c>
      <c r="AS259" s="300" t="str">
        <f t="shared" si="242"/>
        <v>BNLC06</v>
      </c>
      <c r="AT259" s="302">
        <f t="shared" si="243"/>
        <v>1755.6000000000001</v>
      </c>
      <c r="AU259" s="303" t="str">
        <f t="shared" si="244"/>
        <v>4Z</v>
      </c>
      <c r="AV259" s="304" t="s">
        <v>1346</v>
      </c>
      <c r="AW259" s="305" t="str">
        <f t="shared" si="245"/>
        <v>FJ4Z1025</v>
      </c>
      <c r="AX259" s="303">
        <f t="shared" si="246"/>
        <v>469.45000000000005</v>
      </c>
      <c r="AY259" s="305">
        <f t="shared" si="247"/>
        <v>938.90000000000009</v>
      </c>
      <c r="AZ259" s="305" t="str">
        <f t="shared" si="248"/>
        <v>PJ4Z1025</v>
      </c>
      <c r="BA259" s="303">
        <f t="shared" si="249"/>
        <v>469.45000000000005</v>
      </c>
      <c r="BB259" s="303"/>
      <c r="BC259" s="306">
        <f t="shared" si="250"/>
        <v>938.90000000000009</v>
      </c>
    </row>
    <row r="260" spans="1:55" ht="18" customHeight="1" x14ac:dyDescent="0.3">
      <c r="A260" s="1" t="str">
        <f t="shared" si="196"/>
        <v>\\B-tech3\soneras\RAD\RAD 2024\C074</v>
      </c>
      <c r="B260" s="19" t="s">
        <v>746</v>
      </c>
      <c r="C260" s="206" t="str">
        <f t="shared" si="168"/>
        <v>FEC074014-10 E7</v>
      </c>
      <c r="D260" s="19" t="s">
        <v>1069</v>
      </c>
      <c r="E260" s="286" t="str">
        <f t="shared" si="140"/>
        <v>C074</v>
      </c>
      <c r="F260" s="279">
        <v>45369</v>
      </c>
      <c r="G260" s="191">
        <v>4</v>
      </c>
      <c r="H260" s="15" t="s">
        <v>35</v>
      </c>
      <c r="I260" s="16" t="s">
        <v>483</v>
      </c>
      <c r="M260" s="146" t="s">
        <v>41</v>
      </c>
      <c r="N260" s="6">
        <v>10</v>
      </c>
      <c r="O260" s="6">
        <v>4</v>
      </c>
      <c r="Q260" s="16">
        <v>890</v>
      </c>
      <c r="R260" s="16">
        <v>630</v>
      </c>
      <c r="S260" s="16">
        <v>640</v>
      </c>
      <c r="T260" s="16">
        <v>90</v>
      </c>
      <c r="U260" s="16">
        <v>640</v>
      </c>
      <c r="V260" s="16">
        <v>90</v>
      </c>
      <c r="W260" s="5" t="s">
        <v>33</v>
      </c>
      <c r="X260" s="5"/>
      <c r="Y260" s="6" t="s">
        <v>38</v>
      </c>
      <c r="Z260" s="289" t="str">
        <f t="shared" si="224"/>
        <v>410AZ</v>
      </c>
      <c r="AA260" s="236" t="str">
        <f t="shared" si="225"/>
        <v>FEC074014-10 E7</v>
      </c>
      <c r="AB260" s="290" t="str">
        <f t="shared" si="226"/>
        <v xml:space="preserve">FE 0890X0630 4Z7 10 0640X090 PC  </v>
      </c>
      <c r="AC260" s="236" t="str">
        <f t="shared" si="227"/>
        <v>FXC074014-10 E7</v>
      </c>
      <c r="AD260" s="290" t="str">
        <f t="shared" si="228"/>
        <v xml:space="preserve">FX 0890X0630 4Z7 10 0640X090 PC  </v>
      </c>
      <c r="AE260" s="291" t="str">
        <f t="shared" si="229"/>
        <v>TUBLS015</v>
      </c>
      <c r="AF260" s="292" t="str">
        <f t="shared" si="230"/>
        <v>TB150905</v>
      </c>
      <c r="AG260" s="293">
        <f t="shared" si="231"/>
        <v>41.865300000000005</v>
      </c>
      <c r="AH260" s="283">
        <f t="shared" si="232"/>
        <v>240</v>
      </c>
      <c r="AI260" s="284">
        <f t="shared" si="233"/>
        <v>10047.672</v>
      </c>
      <c r="AJ260" s="294" t="str">
        <f t="shared" si="234"/>
        <v>BCU4Z</v>
      </c>
      <c r="AK260" s="295" t="str">
        <f t="shared" si="235"/>
        <v>AT4Z0870</v>
      </c>
      <c r="AL260" s="296">
        <f t="shared" si="236"/>
        <v>147.56303901639345</v>
      </c>
      <c r="AM260" s="297">
        <f t="shared" si="237"/>
        <v>61</v>
      </c>
      <c r="AN260" s="298">
        <f>IF(M260="TR",VLOOKUP(Z260,[1]don!$B$2:$M$30,9,FALSE)*((Q260-20)*VLOOKUP(Z260,[1]don!$B$2:$M$30,6,FALSE))*(INT((R260-20-VLOOKUP(Z260,[1]don!$B$2:$M$30,5,FALSE))/N260)+2),VLOOKUP(Z260,[1]don!$B$2:$M$30,9,FALSE)*R260*(INT((Q260-20)/3)+1))</f>
        <v>9001.3453800000007</v>
      </c>
      <c r="AO260" s="299" t="str">
        <f t="shared" si="238"/>
        <v>CL4P0640C090</v>
      </c>
      <c r="AP260" s="300">
        <f t="shared" si="239"/>
        <v>559.02</v>
      </c>
      <c r="AQ260" s="301" t="str">
        <f t="shared" si="240"/>
        <v>CL4P0640C090</v>
      </c>
      <c r="AR260" s="300">
        <f t="shared" si="241"/>
        <v>559.02</v>
      </c>
      <c r="AS260" s="300" t="str">
        <f t="shared" si="242"/>
        <v>BNLC06</v>
      </c>
      <c r="AT260" s="302">
        <f t="shared" si="243"/>
        <v>1118.04</v>
      </c>
      <c r="AU260" s="303" t="str">
        <f t="shared" si="244"/>
        <v>4Z</v>
      </c>
      <c r="AV260" s="304" t="s">
        <v>1346</v>
      </c>
      <c r="AW260" s="305" t="str">
        <f t="shared" si="245"/>
        <v>FJ4Z0890</v>
      </c>
      <c r="AX260" s="303">
        <f t="shared" si="246"/>
        <v>407.62</v>
      </c>
      <c r="AY260" s="305">
        <f t="shared" si="247"/>
        <v>815.24</v>
      </c>
      <c r="AZ260" s="305" t="str">
        <f t="shared" si="248"/>
        <v>PJ4Z0890</v>
      </c>
      <c r="BA260" s="303">
        <f t="shared" si="249"/>
        <v>407.62</v>
      </c>
      <c r="BB260" s="303"/>
      <c r="BC260" s="306">
        <f t="shared" si="250"/>
        <v>815.24</v>
      </c>
    </row>
    <row r="261" spans="1:55" ht="18" customHeight="1" x14ac:dyDescent="0.3">
      <c r="A261" s="1" t="str">
        <f t="shared" si="196"/>
        <v>\\B-tech3\soneras\RAD\RAD 2024\C075</v>
      </c>
      <c r="B261" s="19" t="s">
        <v>747</v>
      </c>
      <c r="C261" s="206" t="str">
        <f t="shared" si="168"/>
        <v>FEC075014-10 E7</v>
      </c>
      <c r="D261" s="19" t="s">
        <v>1070</v>
      </c>
      <c r="E261" s="286" t="str">
        <f t="shared" si="140"/>
        <v>C075</v>
      </c>
      <c r="F261" s="279">
        <v>45369</v>
      </c>
      <c r="G261" s="191">
        <v>2</v>
      </c>
      <c r="H261" s="15" t="s">
        <v>35</v>
      </c>
      <c r="I261" s="16" t="s">
        <v>483</v>
      </c>
      <c r="M261" s="146" t="s">
        <v>41</v>
      </c>
      <c r="N261" s="6">
        <v>10</v>
      </c>
      <c r="O261" s="6">
        <v>4</v>
      </c>
      <c r="Q261" s="16">
        <v>890</v>
      </c>
      <c r="R261" s="16">
        <v>600</v>
      </c>
      <c r="S261" s="16">
        <v>610</v>
      </c>
      <c r="T261" s="16">
        <v>90</v>
      </c>
      <c r="U261" s="16">
        <v>610</v>
      </c>
      <c r="V261" s="16">
        <v>90</v>
      </c>
      <c r="W261" s="5" t="s">
        <v>33</v>
      </c>
      <c r="X261" s="5"/>
      <c r="Y261" s="6" t="s">
        <v>38</v>
      </c>
      <c r="Z261" s="289" t="str">
        <f t="shared" si="224"/>
        <v>410AZ</v>
      </c>
      <c r="AA261" s="236" t="str">
        <f t="shared" si="225"/>
        <v>FEC075014-10 E7</v>
      </c>
      <c r="AB261" s="290" t="str">
        <f t="shared" si="226"/>
        <v xml:space="preserve">FE 0890X0600 4Z7 10 0610X090 PC  </v>
      </c>
      <c r="AC261" s="236" t="str">
        <f t="shared" si="227"/>
        <v>FXC075014-10 E7</v>
      </c>
      <c r="AD261" s="290" t="str">
        <f t="shared" si="228"/>
        <v xml:space="preserve">FX 0890X0600 4Z7 10 0610X090 PC  </v>
      </c>
      <c r="AE261" s="291" t="str">
        <f t="shared" si="229"/>
        <v>TUBLS015</v>
      </c>
      <c r="AF261" s="292" t="str">
        <f t="shared" si="230"/>
        <v>TB150905</v>
      </c>
      <c r="AG261" s="293">
        <f t="shared" si="231"/>
        <v>41.865300000000005</v>
      </c>
      <c r="AH261" s="283">
        <f t="shared" si="232"/>
        <v>228</v>
      </c>
      <c r="AI261" s="284">
        <f t="shared" si="233"/>
        <v>9545.2884000000013</v>
      </c>
      <c r="AJ261" s="294" t="str">
        <f t="shared" si="234"/>
        <v>BCU4Z</v>
      </c>
      <c r="AK261" s="295" t="str">
        <f t="shared" si="235"/>
        <v>AT4Z0870</v>
      </c>
      <c r="AL261" s="296">
        <f t="shared" si="236"/>
        <v>147.68614500000001</v>
      </c>
      <c r="AM261" s="297">
        <f t="shared" si="237"/>
        <v>58</v>
      </c>
      <c r="AN261" s="298">
        <f>IF(M261="TR",VLOOKUP(Z261,[1]don!$B$2:$M$30,9,FALSE)*((Q261-20)*VLOOKUP(Z261,[1]don!$B$2:$M$30,6,FALSE))*(INT((R261-20-VLOOKUP(Z261,[1]don!$B$2:$M$30,5,FALSE))/N261)+2),VLOOKUP(Z261,[1]don!$B$2:$M$30,9,FALSE)*R261*(INT((Q261-20)/3)+1))</f>
        <v>8565.7964100000008</v>
      </c>
      <c r="AO261" s="299" t="str">
        <f t="shared" si="238"/>
        <v>CL4P0610C090</v>
      </c>
      <c r="AP261" s="300">
        <f t="shared" si="239"/>
        <v>533.61</v>
      </c>
      <c r="AQ261" s="301" t="str">
        <f t="shared" si="240"/>
        <v>CL4P0610C090</v>
      </c>
      <c r="AR261" s="300">
        <f t="shared" si="241"/>
        <v>533.61</v>
      </c>
      <c r="AS261" s="300" t="str">
        <f t="shared" si="242"/>
        <v>BNLC06</v>
      </c>
      <c r="AT261" s="302">
        <f t="shared" si="243"/>
        <v>1067.22</v>
      </c>
      <c r="AU261" s="303" t="str">
        <f t="shared" si="244"/>
        <v>4Z</v>
      </c>
      <c r="AV261" s="304" t="s">
        <v>1346</v>
      </c>
      <c r="AW261" s="305" t="str">
        <f t="shared" si="245"/>
        <v>FJ4Z0890</v>
      </c>
      <c r="AX261" s="303">
        <f t="shared" si="246"/>
        <v>407.62</v>
      </c>
      <c r="AY261" s="305">
        <f t="shared" si="247"/>
        <v>815.24</v>
      </c>
      <c r="AZ261" s="305" t="str">
        <f t="shared" si="248"/>
        <v>PJ4Z0890</v>
      </c>
      <c r="BA261" s="303">
        <f t="shared" si="249"/>
        <v>407.62</v>
      </c>
      <c r="BB261" s="303"/>
      <c r="BC261" s="306">
        <f t="shared" si="250"/>
        <v>815.24</v>
      </c>
    </row>
    <row r="262" spans="1:55" ht="18" customHeight="1" x14ac:dyDescent="0.3">
      <c r="A262" s="1" t="str">
        <f t="shared" si="196"/>
        <v>\\B-tech3\soneras\RAD\RAD 2024\C191</v>
      </c>
      <c r="B262" s="19" t="s">
        <v>1378</v>
      </c>
      <c r="C262" s="206" t="str">
        <f t="shared" si="168"/>
        <v>FEC191014-10 E7</v>
      </c>
      <c r="D262" s="19" t="s">
        <v>1071</v>
      </c>
      <c r="E262" s="286" t="str">
        <f t="shared" si="140"/>
        <v>C191</v>
      </c>
      <c r="F262" s="279">
        <v>45369</v>
      </c>
      <c r="G262" s="191">
        <v>1</v>
      </c>
      <c r="H262" s="15" t="s">
        <v>35</v>
      </c>
      <c r="I262" s="16" t="s">
        <v>483</v>
      </c>
      <c r="M262" s="146" t="s">
        <v>41</v>
      </c>
      <c r="N262" s="6">
        <v>10</v>
      </c>
      <c r="O262" s="6">
        <v>4</v>
      </c>
      <c r="Q262" s="16">
        <v>880</v>
      </c>
      <c r="R262" s="16">
        <v>880</v>
      </c>
      <c r="S262" s="16">
        <v>890</v>
      </c>
      <c r="T262" s="16">
        <v>100</v>
      </c>
      <c r="U262" s="16">
        <v>890</v>
      </c>
      <c r="V262" s="16">
        <v>100</v>
      </c>
      <c r="W262" s="5" t="s">
        <v>33</v>
      </c>
      <c r="X262" s="5"/>
      <c r="Y262" s="6" t="s">
        <v>38</v>
      </c>
      <c r="Z262" s="289" t="str">
        <f t="shared" si="224"/>
        <v>410AZ</v>
      </c>
      <c r="AA262" s="236" t="str">
        <f t="shared" si="225"/>
        <v>FEC191014-10 E7</v>
      </c>
      <c r="AB262" s="290" t="str">
        <f t="shared" si="226"/>
        <v xml:space="preserve">FE 0880X0880 4Z7 10 0890X100 PC  </v>
      </c>
      <c r="AC262" s="236" t="str">
        <f t="shared" si="227"/>
        <v>FXC191014-10 E7</v>
      </c>
      <c r="AD262" s="290" t="str">
        <f t="shared" si="228"/>
        <v xml:space="preserve">FX 0880X0880 4Z7 10 0890X100 PC  </v>
      </c>
      <c r="AE262" s="291" t="str">
        <f t="shared" si="229"/>
        <v>TUBLS015</v>
      </c>
      <c r="AF262" s="292" t="str">
        <f t="shared" si="230"/>
        <v>TB150895</v>
      </c>
      <c r="AG262" s="293">
        <f t="shared" si="231"/>
        <v>41.402700000000003</v>
      </c>
      <c r="AH262" s="283">
        <f t="shared" si="232"/>
        <v>340</v>
      </c>
      <c r="AI262" s="284">
        <f t="shared" si="233"/>
        <v>14076.918000000001</v>
      </c>
      <c r="AJ262" s="294" t="str">
        <f t="shared" si="234"/>
        <v>BCU4Z</v>
      </c>
      <c r="AK262" s="295" t="str">
        <f t="shared" si="235"/>
        <v>AT4Z0860</v>
      </c>
      <c r="AL262" s="296">
        <f t="shared" si="236"/>
        <v>145.18298999999999</v>
      </c>
      <c r="AM262" s="297">
        <f t="shared" si="237"/>
        <v>86</v>
      </c>
      <c r="AN262" s="298">
        <f>IF(M262="TR",VLOOKUP(Z262,[1]don!$B$2:$M$30,9,FALSE)*((Q262-20)*VLOOKUP(Z262,[1]don!$B$2:$M$30,6,FALSE))*(INT((R262-20-VLOOKUP(Z262,[1]don!$B$2:$M$30,5,FALSE))/N262)+2),VLOOKUP(Z262,[1]don!$B$2:$M$30,9,FALSE)*R262*(INT((Q262-20)/3)+1))</f>
        <v>12485.737139999999</v>
      </c>
      <c r="AO262" s="299" t="str">
        <f t="shared" si="238"/>
        <v>CL4P0890C100</v>
      </c>
      <c r="AP262" s="300">
        <f t="shared" si="239"/>
        <v>840.84</v>
      </c>
      <c r="AQ262" s="301" t="str">
        <f t="shared" si="240"/>
        <v>CL4P0890C100</v>
      </c>
      <c r="AR262" s="300">
        <f t="shared" si="241"/>
        <v>840.84</v>
      </c>
      <c r="AS262" s="300" t="str">
        <f t="shared" si="242"/>
        <v>BNLC06</v>
      </c>
      <c r="AT262" s="302">
        <f t="shared" si="243"/>
        <v>1681.68</v>
      </c>
      <c r="AU262" s="303" t="str">
        <f t="shared" si="244"/>
        <v>4Z</v>
      </c>
      <c r="AV262" s="304" t="s">
        <v>1346</v>
      </c>
      <c r="AW262" s="305" t="str">
        <f t="shared" si="245"/>
        <v>FJ4Z0880</v>
      </c>
      <c r="AX262" s="303">
        <f t="shared" si="246"/>
        <v>403.04</v>
      </c>
      <c r="AY262" s="305">
        <f t="shared" si="247"/>
        <v>806.08</v>
      </c>
      <c r="AZ262" s="305" t="str">
        <f t="shared" si="248"/>
        <v>PJ4Z0880</v>
      </c>
      <c r="BA262" s="303">
        <f t="shared" si="249"/>
        <v>403.04</v>
      </c>
      <c r="BB262" s="303"/>
      <c r="BC262" s="306">
        <f t="shared" si="250"/>
        <v>806.08</v>
      </c>
    </row>
    <row r="263" spans="1:55" ht="18" customHeight="1" x14ac:dyDescent="0.3">
      <c r="A263" s="1" t="str">
        <f t="shared" si="196"/>
        <v>\\B-tech3\soneras\RAD\RAD 2024\C077</v>
      </c>
      <c r="B263" s="19" t="s">
        <v>749</v>
      </c>
      <c r="C263" s="206" t="str">
        <f t="shared" si="168"/>
        <v>FEC077014-10 E7</v>
      </c>
      <c r="D263" s="19" t="s">
        <v>1072</v>
      </c>
      <c r="E263" s="286" t="str">
        <f t="shared" ref="E263:E334" si="251">HYPERLINK(A263,B263)</f>
        <v>C077</v>
      </c>
      <c r="F263" s="279">
        <v>45369</v>
      </c>
      <c r="G263" s="191">
        <v>2</v>
      </c>
      <c r="H263" s="15" t="s">
        <v>35</v>
      </c>
      <c r="I263" s="16" t="s">
        <v>483</v>
      </c>
      <c r="K263" s="16" t="s">
        <v>777</v>
      </c>
      <c r="M263" s="146" t="s">
        <v>41</v>
      </c>
      <c r="N263" s="6">
        <v>10</v>
      </c>
      <c r="O263" s="6">
        <v>4</v>
      </c>
      <c r="Q263" s="16">
        <v>860</v>
      </c>
      <c r="R263" s="16">
        <v>790</v>
      </c>
      <c r="S263" s="16">
        <v>810</v>
      </c>
      <c r="T263" s="16">
        <v>90</v>
      </c>
      <c r="U263" s="16">
        <v>810</v>
      </c>
      <c r="V263" s="16">
        <v>90</v>
      </c>
      <c r="W263" s="5" t="s">
        <v>33</v>
      </c>
      <c r="X263" s="5"/>
      <c r="Y263" s="6" t="s">
        <v>38</v>
      </c>
      <c r="Z263" s="289" t="str">
        <f t="shared" si="224"/>
        <v>410AZ</v>
      </c>
      <c r="AA263" s="236" t="str">
        <f t="shared" si="225"/>
        <v>FEC077014-10 E7</v>
      </c>
      <c r="AB263" s="290" t="str">
        <f t="shared" si="226"/>
        <v>FE 0860X0790 4Z7 10 0810X090 PC  CBH</v>
      </c>
      <c r="AC263" s="236" t="str">
        <f t="shared" si="227"/>
        <v>FXC077014-10 E7</v>
      </c>
      <c r="AD263" s="290" t="str">
        <f t="shared" si="228"/>
        <v>FX 0860X0790 4Z7 10 0810X090 PC  CBH</v>
      </c>
      <c r="AE263" s="291" t="str">
        <f t="shared" si="229"/>
        <v>TUBLS015</v>
      </c>
      <c r="AF263" s="292" t="str">
        <f t="shared" si="230"/>
        <v>TB150875</v>
      </c>
      <c r="AG263" s="293">
        <f t="shared" si="231"/>
        <v>40.477499999999999</v>
      </c>
      <c r="AH263" s="283">
        <f t="shared" si="232"/>
        <v>304</v>
      </c>
      <c r="AI263" s="284">
        <f t="shared" si="233"/>
        <v>12305.16</v>
      </c>
      <c r="AJ263" s="294" t="str">
        <f t="shared" si="234"/>
        <v>BCU4Z</v>
      </c>
      <c r="AK263" s="295" t="str">
        <f t="shared" si="235"/>
        <v>AT4Z0840</v>
      </c>
      <c r="AL263" s="296">
        <f t="shared" si="236"/>
        <v>141.99715636363638</v>
      </c>
      <c r="AM263" s="297">
        <f t="shared" si="237"/>
        <v>77</v>
      </c>
      <c r="AN263" s="298">
        <f>IF(M263="TR",VLOOKUP(Z263,[1]don!$B$2:$M$30,9,FALSE)*((Q263-20)*VLOOKUP(Z263,[1]don!$B$2:$M$30,6,FALSE))*(INT((R263-20-VLOOKUP(Z263,[1]don!$B$2:$M$30,5,FALSE))/N263)+2),VLOOKUP(Z263,[1]don!$B$2:$M$30,9,FALSE)*R263*(INT((Q263-20)/3)+1))</f>
        <v>10933.781040000002</v>
      </c>
      <c r="AO263" s="299" t="str">
        <f t="shared" si="238"/>
        <v>CL4P0810C090</v>
      </c>
      <c r="AP263" s="300">
        <f t="shared" si="239"/>
        <v>703.01</v>
      </c>
      <c r="AQ263" s="301" t="str">
        <f t="shared" si="240"/>
        <v>CL4P0810C090</v>
      </c>
      <c r="AR263" s="300">
        <f t="shared" si="241"/>
        <v>703.01</v>
      </c>
      <c r="AS263" s="300" t="str">
        <f t="shared" si="242"/>
        <v>BNLC06</v>
      </c>
      <c r="AT263" s="302">
        <f t="shared" si="243"/>
        <v>1406.02</v>
      </c>
      <c r="AU263" s="303" t="str">
        <f t="shared" si="244"/>
        <v>4Z</v>
      </c>
      <c r="AV263" s="304" t="s">
        <v>1346</v>
      </c>
      <c r="AW263" s="305" t="str">
        <f t="shared" si="245"/>
        <v>FJ4Z0860</v>
      </c>
      <c r="AX263" s="303">
        <f t="shared" si="246"/>
        <v>393.88</v>
      </c>
      <c r="AY263" s="305">
        <f t="shared" si="247"/>
        <v>787.76</v>
      </c>
      <c r="AZ263" s="305" t="str">
        <f t="shared" si="248"/>
        <v>PJ4Z0860</v>
      </c>
      <c r="BA263" s="303">
        <f t="shared" si="249"/>
        <v>393.88</v>
      </c>
      <c r="BB263" s="303"/>
      <c r="BC263" s="306">
        <f t="shared" si="250"/>
        <v>787.76</v>
      </c>
    </row>
    <row r="264" spans="1:55" ht="18" customHeight="1" x14ac:dyDescent="0.3">
      <c r="A264" s="1" t="str">
        <f t="shared" si="196"/>
        <v>\\B-tech3\soneras\RAD\RAD 2024\C192</v>
      </c>
      <c r="B264" s="19" t="s">
        <v>1379</v>
      </c>
      <c r="C264" s="206" t="str">
        <f t="shared" si="168"/>
        <v>FEC192014-10 E7</v>
      </c>
      <c r="D264" s="19" t="s">
        <v>1073</v>
      </c>
      <c r="E264" s="286" t="str">
        <f t="shared" si="251"/>
        <v>C192</v>
      </c>
      <c r="F264" s="279">
        <v>45369</v>
      </c>
      <c r="G264" s="191">
        <v>6</v>
      </c>
      <c r="H264" s="15" t="s">
        <v>35</v>
      </c>
      <c r="I264" s="16" t="s">
        <v>483</v>
      </c>
      <c r="M264" s="146" t="s">
        <v>41</v>
      </c>
      <c r="N264" s="6">
        <v>10</v>
      </c>
      <c r="O264" s="6">
        <v>4</v>
      </c>
      <c r="Q264" s="16">
        <v>815</v>
      </c>
      <c r="R264" s="16">
        <v>650</v>
      </c>
      <c r="S264" s="16">
        <v>665</v>
      </c>
      <c r="T264" s="16">
        <v>95</v>
      </c>
      <c r="U264" s="16">
        <v>665</v>
      </c>
      <c r="V264" s="16">
        <v>95</v>
      </c>
      <c r="W264" s="5" t="s">
        <v>33</v>
      </c>
      <c r="X264" s="5"/>
      <c r="Y264" s="6" t="s">
        <v>38</v>
      </c>
      <c r="Z264" s="289" t="str">
        <f t="shared" ref="Z264:Z275" si="252">O264&amp;N264&amp;IF(M264="NL","AD",IF(M264="TR","AZ",IF(M264="Aé","AD",)))</f>
        <v>410AZ</v>
      </c>
      <c r="AA264" s="236" t="str">
        <f t="shared" ref="AA264:AA275" si="253">IF(H264="Fx","FE",IF(H264="Rén","RE",IF(H264="Con","RA","")))&amp;B264&amp;0&amp;IF(M264="TR","1",IF(M264="NL","2",IF(M264="Aé","3","")))&amp;O264&amp;"-"&amp;N264&amp;" "&amp;IF(Y264="ET7","E7","")</f>
        <v>FEC192014-10 E7</v>
      </c>
      <c r="AB264" s="290" t="str">
        <f t="shared" ref="AB264:AB275" si="254">IF(H264="FX","FE",IF(H264="Rén","RE",IF(H264="Con","RA","")))&amp;" "&amp;IF((Q264)&lt;=999,"0"&amp;(Q264),(Q264))&amp;"X"&amp;IF((R264)&lt;=999,"0"&amp;(R264),(R264))&amp;" "&amp;O264&amp;IF(M264="TR","Z",IF(M264="NL","D",IF(M264="Aé","D","")))&amp;IF(Y264="ET7","7",IF(Y264="ET9","9","M"))&amp;" "&amp;N264&amp;" "&amp;IF((S264)&lt;=999,"0"&amp;(S264),(S264))&amp;"X"&amp;IF((T264)&lt;=99,"0"&amp;(T264),(T264))&amp;" "&amp;IF(W264="PLi","P",IF(W264="BL","B",""))&amp;IF(X264="DEP","D",IF(X264="DEP","D","C"))&amp;" "&amp;J264&amp;" "&amp;K264</f>
        <v xml:space="preserve">FE 0815X0650 4Z7 10 0665X095 PC  </v>
      </c>
      <c r="AC264" s="236" t="str">
        <f t="shared" ref="AC264:AC275" si="255">"FX"&amp;B264&amp;0&amp;IF(M264="TR","1",IF(M264="NL","2",IF(M264="Aé","3","")))&amp;O264&amp;"-"&amp;N264&amp;" "&amp;IF(Y264="ET7","E7","")</f>
        <v>FXC192014-10 E7</v>
      </c>
      <c r="AD264" s="290" t="str">
        <f t="shared" ref="AD264:AD275" si="256">"FX"&amp;" "&amp;IF((Q264)&lt;=999,"0"&amp;(Q264),(Q264))&amp;"X"&amp;IF((R264)&lt;=999,"0"&amp;(R264),(R264))&amp;" "&amp;O264&amp;IF(M264="TR","Z",IF(M264="NL","D",IF(M264="Aé","D","")))&amp;IF(Y264="ET7","7",IF(Y264="ET9","9","M"))&amp;" "&amp;N264&amp;" "&amp;IF((S264)&lt;=999,"0"&amp;(S264),(S264))&amp;"X"&amp;IF((T264)&lt;=99,"0"&amp;(T264),(T264))&amp;" "&amp;IF(W264="PLi","P",IF(W264="BL","B",""))&amp;IF(X264="DEP","D","C")&amp;" "&amp;J264&amp;" "&amp;K264</f>
        <v xml:space="preserve">FX 0815X0650 4Z7 10 0665X095 PC  </v>
      </c>
      <c r="AE264" s="291" t="str">
        <f t="shared" ref="AE264:AE275" si="257">IF(Y264="Mach-P","BNLT33",IF(Y264="Mach-G","BNLT53",IF(Y264="Et7","TUBLS015",IF(Y264="Et9","TUBLS30"))))</f>
        <v>TUBLS015</v>
      </c>
      <c r="AF264" s="292" t="str">
        <f t="shared" ref="AF264:AF275" si="258">"TB"&amp;IF(Y264="Mach-P","33",IF(Y264="Mach-G","53",IF(Y264="Et7","15",IF(Y264="Et9","30",""))))&amp;IF((Q264+15)&lt;=999,"0"&amp;(Q264+15),(Q264+15))</f>
        <v>TB150830</v>
      </c>
      <c r="AG264" s="293">
        <f t="shared" ref="AG264:AG275" si="259">(Q264+15)*IF(Y264="Mach-P",0.03367,IF(Y264="Mach-G",0.05407,0.04626))</f>
        <v>38.395800000000001</v>
      </c>
      <c r="AH264" s="283">
        <f t="shared" ref="AH264:AH275" si="260">IF(M264="TR",INT((R264-20-N264-IF(N264=8,5.4,IF(N264=10,7.4,9.4)))/N264)+1,INT(R264-10)/10)*O264</f>
        <v>248</v>
      </c>
      <c r="AI264" s="284">
        <f t="shared" ref="AI264:AI275" si="261">AG264*AH264</f>
        <v>9522.1584000000003</v>
      </c>
      <c r="AJ264" s="294" t="str">
        <f t="shared" ref="AJ264:AJ275" si="262">"BCU"&amp;O264&amp;IF(M264="TR","Z",IF(M264="NL","D",IF(M264="Aé","D","")))</f>
        <v>BCU4Z</v>
      </c>
      <c r="AK264" s="295" t="str">
        <f t="shared" ref="AK264:AK275" si="263">"AT"&amp;O264&amp;IF(M264="TR","Z",IF(M264="NL","D",IF(M264="Aé","D","")))&amp;IF(M264="TR",IF(Q264&lt;=999,"0"&amp;Q264-20,Q264-20),IF(R264&lt;=999,"0"&amp;R264,R264))</f>
        <v>AT4Z0795</v>
      </c>
      <c r="AL264" s="296">
        <f t="shared" ref="AL264:AL275" si="264">AN264/AM264</f>
        <v>134.77304380952381</v>
      </c>
      <c r="AM264" s="297">
        <f t="shared" ref="AM264:AM275" si="265">IF(M264="NL",((Q264-20)/2.75)+1,IF(M264="TR",(AH264/O264)+1,IF(M264="Aé",((Q264-20)/2.75)+1)/2))</f>
        <v>63</v>
      </c>
      <c r="AN264" s="298">
        <f>IF(M264="TR",VLOOKUP(Z264,[1]don!$B$2:$M$30,9,FALSE)*((Q264-20)*VLOOKUP(Z264,[1]don!$B$2:$M$30,6,FALSE))*(INT((R264-20-VLOOKUP(Z264,[1]don!$B$2:$M$30,5,FALSE))/N264)+2),VLOOKUP(Z264,[1]don!$B$2:$M$30,9,FALSE)*R264*(INT((Q264-20)/3)+1))</f>
        <v>8490.7017599999999</v>
      </c>
      <c r="AO264" s="299" t="str">
        <f t="shared" ref="AO264:AO275" si="266">"CL"&amp;O264&amp;IF(W264="PLi","P",IF(W264="BL","B",""))&amp;IF((S264)&lt;=999,"0"&amp;(S264),(S264))&amp;IF(X264="DEP","D","C")&amp;IF((T264)&lt;=99,"0"&amp;(T264),(T264))</f>
        <v>CL4P0665C095</v>
      </c>
      <c r="AP264" s="300">
        <f t="shared" ref="AP264:AP275" si="267">IF(W264="BL",(S264)*(T264)*0.01335,IF(W264="PLi",(S264+20)*(T264+20)*0.0077))</f>
        <v>606.5675</v>
      </c>
      <c r="AQ264" s="301" t="str">
        <f t="shared" ref="AQ264:AQ275" si="268">"CL"&amp;O264&amp;IF(W264="PLi","P",IF(W264="BL","B",""))&amp;IF((U264)&lt;=999,"0"&amp;(U264),(U264))&amp;IF(X264="DEP","D","C")&amp;IF((V264)&lt;=99,"0"&amp;(V264),(V264))</f>
        <v>CL4P0665C095</v>
      </c>
      <c r="AR264" s="300">
        <f t="shared" ref="AR264:AR275" si="269">(U264+20)*(V264+20)*IF(W264="BL",0.01335,IF(W264="Pli",0.0077))</f>
        <v>606.5675</v>
      </c>
      <c r="AS264" s="300" t="str">
        <f t="shared" ref="AS264:AS275" si="270">IF(W264="BL","PL15",IF(W264="PLi","BNLC06"))</f>
        <v>BNLC06</v>
      </c>
      <c r="AT264" s="302">
        <f t="shared" ref="AT264:AT275" si="271">AP264+AR264</f>
        <v>1213.135</v>
      </c>
      <c r="AU264" s="303" t="str">
        <f t="shared" ref="AU264:AU275" si="272">O264&amp;IF(M264="TR","Z",IF(M264="NL","D",IF(M264="Aé","D",)))</f>
        <v>4Z</v>
      </c>
      <c r="AV264" s="304" t="s">
        <v>1346</v>
      </c>
      <c r="AW264" s="305" t="str">
        <f t="shared" ref="AW264:AW275" si="273">"FJ"&amp;AU264&amp;IF((Q264)&lt;=999,"0"&amp;(Q264),(Q264))</f>
        <v>FJ4Z0815</v>
      </c>
      <c r="AX264" s="303">
        <f t="shared" ref="AX264:AX275" si="274">Q264*IF(AU264="1Z",0.239,IF(AU264="2Z",0.276,IF(AU264="3Z",0.374,IF(AU264="4Z",0.458,IF(AU264="5Z",0.541,IF(AU264="2D",0.317,IF(AU264="3D",0.421,IF(AU264="4D",0.53,IF(AU264="5D",0.619,IF(AU264="6D",0.718,IF(AU264="7D",0.738,IF(AU264="8D",0.842,""))))))))))))</f>
        <v>373.27000000000004</v>
      </c>
      <c r="AY264" s="305">
        <f t="shared" ref="AY264:AY275" si="275">AX264*2</f>
        <v>746.54000000000008</v>
      </c>
      <c r="AZ264" s="305" t="str">
        <f t="shared" ref="AZ264:AZ275" si="276">IF(RIGHT(AU264,1)="Z","PJ"&amp;AU264&amp;IF((Q264)&lt;=999,"0"&amp;(Q264),(Q264)),"-")</f>
        <v>PJ4Z0815</v>
      </c>
      <c r="BA264" s="303">
        <f t="shared" ref="BA264:BA275" si="277">IF(RIGHT(AU264,1)="Z",Q264*IF(AU264="1Z",0.239,IF(AU264="2Z",0.276,IF(AU264="3Z",0.374,IF(AU264="4Z",0.458,IF(AU264="5Z",0.541,IF(AU264="2D",0.317,IF(AU264="3D",0.421,IF(AU264="4D",0.53,IF(AU264="5D",0.619,IF(AU264="6D",0.718,IF(AU264="7D",0.738,IF(AU264="8D",0.842,"")))))))))))),"-")</f>
        <v>373.27000000000004</v>
      </c>
      <c r="BB264" s="303"/>
      <c r="BC264" s="306">
        <f t="shared" ref="BC264:BC275" si="278">BB264+AY264</f>
        <v>746.54000000000008</v>
      </c>
    </row>
    <row r="265" spans="1:55" ht="18" customHeight="1" x14ac:dyDescent="0.3">
      <c r="A265" s="1" t="str">
        <f t="shared" si="196"/>
        <v>\\B-tech3\soneras\RAD\RAD 2024\C193</v>
      </c>
      <c r="B265" s="19" t="s">
        <v>1380</v>
      </c>
      <c r="C265" s="206" t="str">
        <f t="shared" si="168"/>
        <v>FEC193014-10 E7</v>
      </c>
      <c r="D265" s="19" t="s">
        <v>1074</v>
      </c>
      <c r="E265" s="286" t="str">
        <f t="shared" si="251"/>
        <v>C193</v>
      </c>
      <c r="F265" s="279">
        <v>45369</v>
      </c>
      <c r="G265" s="191">
        <v>2</v>
      </c>
      <c r="H265" s="15" t="s">
        <v>35</v>
      </c>
      <c r="I265" s="16" t="s">
        <v>483</v>
      </c>
      <c r="M265" s="146" t="s">
        <v>41</v>
      </c>
      <c r="N265" s="6">
        <v>10</v>
      </c>
      <c r="O265" s="6">
        <v>4</v>
      </c>
      <c r="Q265" s="16">
        <v>810</v>
      </c>
      <c r="R265" s="16">
        <v>720</v>
      </c>
      <c r="S265" s="16">
        <v>740</v>
      </c>
      <c r="T265" s="16">
        <v>90</v>
      </c>
      <c r="U265" s="16">
        <v>740</v>
      </c>
      <c r="V265" s="16">
        <v>90</v>
      </c>
      <c r="W265" s="5" t="s">
        <v>33</v>
      </c>
      <c r="X265" s="5"/>
      <c r="Y265" s="6" t="s">
        <v>38</v>
      </c>
      <c r="Z265" s="289" t="str">
        <f t="shared" si="252"/>
        <v>410AZ</v>
      </c>
      <c r="AA265" s="236" t="str">
        <f t="shared" si="253"/>
        <v>FEC193014-10 E7</v>
      </c>
      <c r="AB265" s="290" t="str">
        <f t="shared" si="254"/>
        <v xml:space="preserve">FE 0810X0720 4Z7 10 0740X090 PC  </v>
      </c>
      <c r="AC265" s="236" t="str">
        <f t="shared" si="255"/>
        <v>FXC193014-10 E7</v>
      </c>
      <c r="AD265" s="290" t="str">
        <f t="shared" si="256"/>
        <v xml:space="preserve">FX 0810X0720 4Z7 10 0740X090 PC  </v>
      </c>
      <c r="AE265" s="291" t="str">
        <f t="shared" si="257"/>
        <v>TUBLS015</v>
      </c>
      <c r="AF265" s="292" t="str">
        <f t="shared" si="258"/>
        <v>TB150825</v>
      </c>
      <c r="AG265" s="293">
        <f t="shared" si="259"/>
        <v>38.164500000000004</v>
      </c>
      <c r="AH265" s="283">
        <f t="shared" si="260"/>
        <v>276</v>
      </c>
      <c r="AI265" s="284">
        <f t="shared" si="261"/>
        <v>10533.402000000002</v>
      </c>
      <c r="AJ265" s="294" t="str">
        <f t="shared" si="262"/>
        <v>BCU4Z</v>
      </c>
      <c r="AK265" s="295" t="str">
        <f t="shared" si="263"/>
        <v>AT4Z0790</v>
      </c>
      <c r="AL265" s="296">
        <f t="shared" si="264"/>
        <v>133.71615614285719</v>
      </c>
      <c r="AM265" s="297">
        <f t="shared" si="265"/>
        <v>70</v>
      </c>
      <c r="AN265" s="298">
        <f>IF(M265="TR",VLOOKUP(Z265,[1]don!$B$2:$M$30,9,FALSE)*((Q265-20)*VLOOKUP(Z265,[1]don!$B$2:$M$30,6,FALSE))*(INT((R265-20-VLOOKUP(Z265,[1]don!$B$2:$M$30,5,FALSE))/N265)+2),VLOOKUP(Z265,[1]don!$B$2:$M$30,9,FALSE)*R265*(INT((Q265-20)/3)+1))</f>
        <v>9360.130930000003</v>
      </c>
      <c r="AO265" s="299" t="str">
        <f t="shared" si="266"/>
        <v>CL4P0740C090</v>
      </c>
      <c r="AP265" s="300">
        <f t="shared" si="267"/>
        <v>643.72</v>
      </c>
      <c r="AQ265" s="301" t="str">
        <f t="shared" si="268"/>
        <v>CL4P0740C090</v>
      </c>
      <c r="AR265" s="300">
        <f t="shared" si="269"/>
        <v>643.72</v>
      </c>
      <c r="AS265" s="300" t="str">
        <f t="shared" si="270"/>
        <v>BNLC06</v>
      </c>
      <c r="AT265" s="302">
        <f t="shared" si="271"/>
        <v>1287.44</v>
      </c>
      <c r="AU265" s="303" t="str">
        <f t="shared" si="272"/>
        <v>4Z</v>
      </c>
      <c r="AV265" s="304" t="s">
        <v>1346</v>
      </c>
      <c r="AW265" s="305" t="str">
        <f t="shared" si="273"/>
        <v>FJ4Z0810</v>
      </c>
      <c r="AX265" s="303">
        <f t="shared" si="274"/>
        <v>370.98</v>
      </c>
      <c r="AY265" s="305">
        <f t="shared" si="275"/>
        <v>741.96</v>
      </c>
      <c r="AZ265" s="305" t="str">
        <f t="shared" si="276"/>
        <v>PJ4Z0810</v>
      </c>
      <c r="BA265" s="303">
        <f t="shared" si="277"/>
        <v>370.98</v>
      </c>
      <c r="BB265" s="303"/>
      <c r="BC265" s="306">
        <f t="shared" si="278"/>
        <v>741.96</v>
      </c>
    </row>
    <row r="266" spans="1:55" ht="18" customHeight="1" x14ac:dyDescent="0.3">
      <c r="A266" s="1" t="str">
        <f t="shared" si="196"/>
        <v>\\B-tech3\soneras\RAD\RAD 2024\C194</v>
      </c>
      <c r="B266" s="19" t="s">
        <v>1381</v>
      </c>
      <c r="C266" s="206" t="str">
        <f t="shared" si="168"/>
        <v>FEC194014-10 E7</v>
      </c>
      <c r="D266" s="19" t="s">
        <v>1075</v>
      </c>
      <c r="E266" s="286" t="str">
        <f t="shared" si="251"/>
        <v>C194</v>
      </c>
      <c r="F266" s="279">
        <v>45369</v>
      </c>
      <c r="G266" s="191">
        <v>2</v>
      </c>
      <c r="H266" s="15" t="s">
        <v>35</v>
      </c>
      <c r="I266" s="16" t="s">
        <v>483</v>
      </c>
      <c r="K266" s="16" t="s">
        <v>1366</v>
      </c>
      <c r="M266" s="146" t="s">
        <v>41</v>
      </c>
      <c r="N266" s="6">
        <v>10</v>
      </c>
      <c r="O266" s="6">
        <v>4</v>
      </c>
      <c r="Q266" s="16">
        <v>775</v>
      </c>
      <c r="R266" s="16">
        <v>700</v>
      </c>
      <c r="S266" s="16">
        <v>710</v>
      </c>
      <c r="T266" s="16">
        <v>105</v>
      </c>
      <c r="U266" s="16">
        <v>710</v>
      </c>
      <c r="V266" s="16">
        <v>105</v>
      </c>
      <c r="W266" s="5" t="s">
        <v>33</v>
      </c>
      <c r="X266" s="5"/>
      <c r="Y266" s="6" t="s">
        <v>38</v>
      </c>
      <c r="Z266" s="289" t="str">
        <f t="shared" si="252"/>
        <v>410AZ</v>
      </c>
      <c r="AA266" s="236" t="str">
        <f t="shared" si="253"/>
        <v>FEC194014-10 E7</v>
      </c>
      <c r="AB266" s="290" t="str">
        <f t="shared" si="254"/>
        <v>FE 0775X0700 4Z7 10 0710X105 PC  R310</v>
      </c>
      <c r="AC266" s="236" t="str">
        <f t="shared" si="255"/>
        <v>FXC194014-10 E7</v>
      </c>
      <c r="AD266" s="290" t="str">
        <f t="shared" si="256"/>
        <v>FX 0775X0700 4Z7 10 0710X105 PC  R310</v>
      </c>
      <c r="AE266" s="291" t="str">
        <f t="shared" si="257"/>
        <v>TUBLS015</v>
      </c>
      <c r="AF266" s="292" t="str">
        <f t="shared" si="258"/>
        <v>TB150790</v>
      </c>
      <c r="AG266" s="293">
        <f t="shared" si="259"/>
        <v>36.545400000000001</v>
      </c>
      <c r="AH266" s="283">
        <f t="shared" si="260"/>
        <v>268</v>
      </c>
      <c r="AI266" s="284">
        <f t="shared" si="261"/>
        <v>9794.1671999999999</v>
      </c>
      <c r="AJ266" s="294" t="str">
        <f t="shared" si="262"/>
        <v>BCU4Z</v>
      </c>
      <c r="AK266" s="295" t="str">
        <f t="shared" si="263"/>
        <v>AT4Z0755</v>
      </c>
      <c r="AL266" s="296">
        <f t="shared" si="264"/>
        <v>127.8449605147059</v>
      </c>
      <c r="AM266" s="297">
        <f t="shared" si="265"/>
        <v>68</v>
      </c>
      <c r="AN266" s="298">
        <f>IF(M266="TR",VLOOKUP(Z266,[1]don!$B$2:$M$30,9,FALSE)*((Q266-20)*VLOOKUP(Z266,[1]don!$B$2:$M$30,6,FALSE))*(INT((R266-20-VLOOKUP(Z266,[1]don!$B$2:$M$30,5,FALSE))/N266)+2),VLOOKUP(Z266,[1]don!$B$2:$M$30,9,FALSE)*R266*(INT((Q266-20)/3)+1))</f>
        <v>8693.4573150000015</v>
      </c>
      <c r="AO266" s="299" t="str">
        <f t="shared" si="266"/>
        <v>CL4P0710C105</v>
      </c>
      <c r="AP266" s="300">
        <f t="shared" si="267"/>
        <v>702.625</v>
      </c>
      <c r="AQ266" s="301" t="str">
        <f t="shared" si="268"/>
        <v>CL4P0710C105</v>
      </c>
      <c r="AR266" s="300">
        <f t="shared" si="269"/>
        <v>702.625</v>
      </c>
      <c r="AS266" s="300" t="str">
        <f t="shared" si="270"/>
        <v>BNLC06</v>
      </c>
      <c r="AT266" s="302">
        <f t="shared" si="271"/>
        <v>1405.25</v>
      </c>
      <c r="AU266" s="303" t="str">
        <f t="shared" si="272"/>
        <v>4Z</v>
      </c>
      <c r="AV266" s="304" t="s">
        <v>1346</v>
      </c>
      <c r="AW266" s="305" t="str">
        <f t="shared" si="273"/>
        <v>FJ4Z0775</v>
      </c>
      <c r="AX266" s="303">
        <f t="shared" si="274"/>
        <v>354.95</v>
      </c>
      <c r="AY266" s="305">
        <f t="shared" si="275"/>
        <v>709.9</v>
      </c>
      <c r="AZ266" s="305" t="str">
        <f t="shared" si="276"/>
        <v>PJ4Z0775</v>
      </c>
      <c r="BA266" s="303">
        <f t="shared" si="277"/>
        <v>354.95</v>
      </c>
      <c r="BB266" s="303"/>
      <c r="BC266" s="306">
        <f t="shared" si="278"/>
        <v>709.9</v>
      </c>
    </row>
    <row r="267" spans="1:55" ht="18" customHeight="1" x14ac:dyDescent="0.3">
      <c r="A267" s="1" t="str">
        <f t="shared" si="196"/>
        <v>\\B-tech3\soneras\RAD\RAD 2024\C195</v>
      </c>
      <c r="B267" s="19" t="s">
        <v>1382</v>
      </c>
      <c r="C267" s="206" t="str">
        <f t="shared" si="168"/>
        <v>FEC195014-10 E7</v>
      </c>
      <c r="D267" s="19" t="s">
        <v>1076</v>
      </c>
      <c r="E267" s="286" t="str">
        <f t="shared" si="251"/>
        <v>C195</v>
      </c>
      <c r="F267" s="279">
        <v>45369</v>
      </c>
      <c r="G267" s="191">
        <v>2</v>
      </c>
      <c r="H267" s="15" t="s">
        <v>35</v>
      </c>
      <c r="I267" s="16" t="s">
        <v>483</v>
      </c>
      <c r="M267" s="146" t="s">
        <v>41</v>
      </c>
      <c r="N267" s="6">
        <v>10</v>
      </c>
      <c r="O267" s="6">
        <v>4</v>
      </c>
      <c r="Q267" s="16">
        <v>730</v>
      </c>
      <c r="R267" s="16">
        <v>630</v>
      </c>
      <c r="S267" s="16">
        <v>640</v>
      </c>
      <c r="T267" s="16">
        <v>120</v>
      </c>
      <c r="U267" s="16">
        <v>640</v>
      </c>
      <c r="V267" s="16">
        <v>120</v>
      </c>
      <c r="W267" s="5" t="s">
        <v>33</v>
      </c>
      <c r="X267" s="5"/>
      <c r="Y267" s="6" t="s">
        <v>38</v>
      </c>
      <c r="Z267" s="289" t="str">
        <f t="shared" si="252"/>
        <v>410AZ</v>
      </c>
      <c r="AA267" s="236" t="str">
        <f t="shared" si="253"/>
        <v>FEC195014-10 E7</v>
      </c>
      <c r="AB267" s="290" t="str">
        <f t="shared" si="254"/>
        <v xml:space="preserve">FE 0730X0630 4Z7 10 0640X120 PC  </v>
      </c>
      <c r="AC267" s="236" t="str">
        <f t="shared" si="255"/>
        <v>FXC195014-10 E7</v>
      </c>
      <c r="AD267" s="290" t="str">
        <f t="shared" si="256"/>
        <v xml:space="preserve">FX 0730X0630 4Z7 10 0640X120 PC  </v>
      </c>
      <c r="AE267" s="291" t="str">
        <f t="shared" si="257"/>
        <v>TUBLS015</v>
      </c>
      <c r="AF267" s="292" t="str">
        <f t="shared" si="258"/>
        <v>TB150745</v>
      </c>
      <c r="AG267" s="293">
        <f t="shared" si="259"/>
        <v>34.463700000000003</v>
      </c>
      <c r="AH267" s="283">
        <f t="shared" si="260"/>
        <v>240</v>
      </c>
      <c r="AI267" s="284">
        <f t="shared" si="261"/>
        <v>8271.2880000000005</v>
      </c>
      <c r="AJ267" s="294" t="str">
        <f t="shared" si="262"/>
        <v>BCU4Z</v>
      </c>
      <c r="AK267" s="295" t="str">
        <f t="shared" si="263"/>
        <v>AT4Z0710</v>
      </c>
      <c r="AL267" s="296">
        <f t="shared" si="264"/>
        <v>120.42500885245903</v>
      </c>
      <c r="AM267" s="297">
        <f t="shared" si="265"/>
        <v>61</v>
      </c>
      <c r="AN267" s="298">
        <f>IF(M267="TR",VLOOKUP(Z267,[1]don!$B$2:$M$30,9,FALSE)*((Q267-20)*VLOOKUP(Z267,[1]don!$B$2:$M$30,6,FALSE))*(INT((R267-20-VLOOKUP(Z267,[1]don!$B$2:$M$30,5,FALSE))/N267)+2),VLOOKUP(Z267,[1]don!$B$2:$M$30,9,FALSE)*R267*(INT((Q267-20)/3)+1))</f>
        <v>7345.9255400000011</v>
      </c>
      <c r="AO267" s="299" t="str">
        <f t="shared" si="266"/>
        <v>CL4P0640C120</v>
      </c>
      <c r="AP267" s="300">
        <f t="shared" si="267"/>
        <v>711.48</v>
      </c>
      <c r="AQ267" s="301" t="str">
        <f t="shared" si="268"/>
        <v>CL4P0640C120</v>
      </c>
      <c r="AR267" s="300">
        <f t="shared" si="269"/>
        <v>711.48</v>
      </c>
      <c r="AS267" s="300" t="str">
        <f t="shared" si="270"/>
        <v>BNLC06</v>
      </c>
      <c r="AT267" s="302">
        <f t="shared" si="271"/>
        <v>1422.96</v>
      </c>
      <c r="AU267" s="303" t="str">
        <f t="shared" si="272"/>
        <v>4Z</v>
      </c>
      <c r="AV267" s="304" t="s">
        <v>1346</v>
      </c>
      <c r="AW267" s="305" t="str">
        <f t="shared" si="273"/>
        <v>FJ4Z0730</v>
      </c>
      <c r="AX267" s="303">
        <f t="shared" si="274"/>
        <v>334.34000000000003</v>
      </c>
      <c r="AY267" s="305">
        <f t="shared" si="275"/>
        <v>668.68000000000006</v>
      </c>
      <c r="AZ267" s="305" t="str">
        <f t="shared" si="276"/>
        <v>PJ4Z0730</v>
      </c>
      <c r="BA267" s="303">
        <f t="shared" si="277"/>
        <v>334.34000000000003</v>
      </c>
      <c r="BB267" s="303"/>
      <c r="BC267" s="306">
        <f t="shared" si="278"/>
        <v>668.68000000000006</v>
      </c>
    </row>
    <row r="268" spans="1:55" ht="18" customHeight="1" x14ac:dyDescent="0.3">
      <c r="A268" s="1" t="str">
        <f t="shared" si="196"/>
        <v>\\B-tech3\soneras\RAD\RAD 2024\C089</v>
      </c>
      <c r="B268" s="19" t="s">
        <v>763</v>
      </c>
      <c r="C268" s="206" t="str">
        <f t="shared" si="168"/>
        <v>FEC089014-10 E7</v>
      </c>
      <c r="D268" s="19" t="s">
        <v>1077</v>
      </c>
      <c r="E268" s="286" t="str">
        <f t="shared" si="251"/>
        <v>C089</v>
      </c>
      <c r="F268" s="279">
        <v>45369</v>
      </c>
      <c r="G268" s="191">
        <v>1</v>
      </c>
      <c r="H268" s="15" t="s">
        <v>35</v>
      </c>
      <c r="I268" s="16" t="s">
        <v>483</v>
      </c>
      <c r="M268" s="146" t="s">
        <v>41</v>
      </c>
      <c r="N268" s="6">
        <v>10</v>
      </c>
      <c r="O268" s="6">
        <v>4</v>
      </c>
      <c r="Q268" s="16">
        <v>700</v>
      </c>
      <c r="R268" s="16">
        <v>700</v>
      </c>
      <c r="S268" s="16">
        <v>700</v>
      </c>
      <c r="T268" s="16">
        <v>85</v>
      </c>
      <c r="U268" s="16">
        <v>700</v>
      </c>
      <c r="V268" s="16">
        <v>85</v>
      </c>
      <c r="W268" s="5" t="s">
        <v>33</v>
      </c>
      <c r="X268" s="5"/>
      <c r="Y268" s="6" t="s">
        <v>38</v>
      </c>
      <c r="Z268" s="289" t="str">
        <f t="shared" si="252"/>
        <v>410AZ</v>
      </c>
      <c r="AA268" s="236" t="str">
        <f t="shared" si="253"/>
        <v>FEC089014-10 E7</v>
      </c>
      <c r="AB268" s="290" t="str">
        <f t="shared" si="254"/>
        <v xml:space="preserve">FE 0700X0700 4Z7 10 0700X085 PC  </v>
      </c>
      <c r="AC268" s="236" t="str">
        <f t="shared" si="255"/>
        <v>FXC089014-10 E7</v>
      </c>
      <c r="AD268" s="290" t="str">
        <f t="shared" si="256"/>
        <v xml:space="preserve">FX 0700X0700 4Z7 10 0700X085 PC  </v>
      </c>
      <c r="AE268" s="291" t="str">
        <f t="shared" si="257"/>
        <v>TUBLS015</v>
      </c>
      <c r="AF268" s="292" t="str">
        <f t="shared" si="258"/>
        <v>TB150715</v>
      </c>
      <c r="AG268" s="293">
        <f t="shared" si="259"/>
        <v>33.075900000000004</v>
      </c>
      <c r="AH268" s="283">
        <f t="shared" si="260"/>
        <v>268</v>
      </c>
      <c r="AI268" s="284">
        <f t="shared" si="261"/>
        <v>8864.3412000000008</v>
      </c>
      <c r="AJ268" s="294" t="str">
        <f t="shared" si="262"/>
        <v>BCU4Z</v>
      </c>
      <c r="AK268" s="295" t="str">
        <f t="shared" si="263"/>
        <v>AT4Z0680</v>
      </c>
      <c r="AL268" s="296">
        <f t="shared" si="264"/>
        <v>115.14512999999999</v>
      </c>
      <c r="AM268" s="297">
        <f t="shared" si="265"/>
        <v>68</v>
      </c>
      <c r="AN268" s="298">
        <f>IF(M268="TR",VLOOKUP(Z268,[1]don!$B$2:$M$30,9,FALSE)*((Q268-20)*VLOOKUP(Z268,[1]don!$B$2:$M$30,6,FALSE))*(INT((R268-20-VLOOKUP(Z268,[1]don!$B$2:$M$30,5,FALSE))/N268)+2),VLOOKUP(Z268,[1]don!$B$2:$M$30,9,FALSE)*R268*(INT((Q268-20)/3)+1))</f>
        <v>7829.8688400000001</v>
      </c>
      <c r="AO268" s="299" t="str">
        <f t="shared" si="266"/>
        <v>CL4P0700C085</v>
      </c>
      <c r="AP268" s="300">
        <f t="shared" si="267"/>
        <v>582.12</v>
      </c>
      <c r="AQ268" s="301" t="str">
        <f t="shared" si="268"/>
        <v>CL4P0700C085</v>
      </c>
      <c r="AR268" s="300">
        <f t="shared" si="269"/>
        <v>582.12</v>
      </c>
      <c r="AS268" s="300" t="str">
        <f t="shared" si="270"/>
        <v>BNLC06</v>
      </c>
      <c r="AT268" s="302">
        <f t="shared" si="271"/>
        <v>1164.24</v>
      </c>
      <c r="AU268" s="303" t="str">
        <f t="shared" si="272"/>
        <v>4Z</v>
      </c>
      <c r="AV268" s="304" t="s">
        <v>1346</v>
      </c>
      <c r="AW268" s="305" t="str">
        <f t="shared" si="273"/>
        <v>FJ4Z0700</v>
      </c>
      <c r="AX268" s="303">
        <f t="shared" si="274"/>
        <v>320.60000000000002</v>
      </c>
      <c r="AY268" s="305">
        <f t="shared" si="275"/>
        <v>641.20000000000005</v>
      </c>
      <c r="AZ268" s="305" t="str">
        <f t="shared" si="276"/>
        <v>PJ4Z0700</v>
      </c>
      <c r="BA268" s="303">
        <f t="shared" si="277"/>
        <v>320.60000000000002</v>
      </c>
      <c r="BB268" s="303"/>
      <c r="BC268" s="306">
        <f t="shared" si="278"/>
        <v>641.20000000000005</v>
      </c>
    </row>
    <row r="269" spans="1:55" ht="18" customHeight="1" x14ac:dyDescent="0.3">
      <c r="A269" s="1" t="str">
        <f t="shared" si="196"/>
        <v>\\B-tech3\soneras\RAD\RAD 2024\C196</v>
      </c>
      <c r="B269" s="19" t="s">
        <v>1383</v>
      </c>
      <c r="C269" s="206" t="str">
        <f t="shared" si="168"/>
        <v>FEC196014-10 E7</v>
      </c>
      <c r="D269" s="19" t="s">
        <v>1078</v>
      </c>
      <c r="E269" s="286" t="str">
        <f t="shared" si="251"/>
        <v>C196</v>
      </c>
      <c r="F269" s="279">
        <v>45369</v>
      </c>
      <c r="G269" s="191">
        <v>2</v>
      </c>
      <c r="H269" s="15" t="s">
        <v>35</v>
      </c>
      <c r="I269" s="16" t="s">
        <v>483</v>
      </c>
      <c r="J269" s="5" t="s">
        <v>1184</v>
      </c>
      <c r="K269" s="16">
        <v>619</v>
      </c>
      <c r="M269" s="146" t="s">
        <v>41</v>
      </c>
      <c r="N269" s="6">
        <v>10</v>
      </c>
      <c r="O269" s="6">
        <v>4</v>
      </c>
      <c r="Q269" s="16">
        <v>690</v>
      </c>
      <c r="R269" s="16">
        <v>680</v>
      </c>
      <c r="S269" s="16">
        <v>690</v>
      </c>
      <c r="T269" s="16">
        <v>130</v>
      </c>
      <c r="U269" s="16">
        <v>690</v>
      </c>
      <c r="V269" s="16">
        <v>105</v>
      </c>
      <c r="W269" s="5" t="s">
        <v>33</v>
      </c>
      <c r="X269" s="5"/>
      <c r="Y269" s="6" t="s">
        <v>38</v>
      </c>
      <c r="Z269" s="289" t="str">
        <f t="shared" si="252"/>
        <v>410AZ</v>
      </c>
      <c r="AA269" s="236" t="str">
        <f t="shared" si="253"/>
        <v>FEC196014-10 E7</v>
      </c>
      <c r="AB269" s="290" t="str">
        <f t="shared" si="254"/>
        <v>FE 0690X0680 4Z7 10 0690X130 PC FIAT 619</v>
      </c>
      <c r="AC269" s="236" t="str">
        <f t="shared" si="255"/>
        <v>FXC196014-10 E7</v>
      </c>
      <c r="AD269" s="290" t="str">
        <f t="shared" si="256"/>
        <v>FX 0690X0680 4Z7 10 0690X130 PC FIAT 619</v>
      </c>
      <c r="AE269" s="291" t="str">
        <f t="shared" si="257"/>
        <v>TUBLS015</v>
      </c>
      <c r="AF269" s="292" t="str">
        <f t="shared" si="258"/>
        <v>TB150705</v>
      </c>
      <c r="AG269" s="293">
        <f t="shared" si="259"/>
        <v>32.613300000000002</v>
      </c>
      <c r="AH269" s="283">
        <f t="shared" si="260"/>
        <v>260</v>
      </c>
      <c r="AI269" s="284">
        <f t="shared" si="261"/>
        <v>8479.4580000000005</v>
      </c>
      <c r="AJ269" s="294" t="str">
        <f t="shared" si="262"/>
        <v>BCU4Z</v>
      </c>
      <c r="AK269" s="295" t="str">
        <f t="shared" si="263"/>
        <v>AT4Z0670</v>
      </c>
      <c r="AL269" s="296">
        <f t="shared" si="264"/>
        <v>113.50164439393942</v>
      </c>
      <c r="AM269" s="297">
        <f t="shared" si="265"/>
        <v>66</v>
      </c>
      <c r="AN269" s="298">
        <f>IF(M269="TR",VLOOKUP(Z269,[1]don!$B$2:$M$30,9,FALSE)*((Q269-20)*VLOOKUP(Z269,[1]don!$B$2:$M$30,6,FALSE))*(INT((R269-20-VLOOKUP(Z269,[1]don!$B$2:$M$30,5,FALSE))/N269)+2),VLOOKUP(Z269,[1]don!$B$2:$M$30,9,FALSE)*R269*(INT((Q269-20)/3)+1))</f>
        <v>7491.1085300000013</v>
      </c>
      <c r="AO269" s="299" t="str">
        <f t="shared" si="266"/>
        <v>CL4P0690C130</v>
      </c>
      <c r="AP269" s="300">
        <f t="shared" si="267"/>
        <v>820.05000000000007</v>
      </c>
      <c r="AQ269" s="301" t="str">
        <f t="shared" si="268"/>
        <v>CL4P0690C105</v>
      </c>
      <c r="AR269" s="300">
        <f t="shared" si="269"/>
        <v>683.375</v>
      </c>
      <c r="AS269" s="300" t="str">
        <f t="shared" si="270"/>
        <v>BNLC06</v>
      </c>
      <c r="AT269" s="302">
        <f t="shared" si="271"/>
        <v>1503.4250000000002</v>
      </c>
      <c r="AU269" s="303" t="str">
        <f t="shared" si="272"/>
        <v>4Z</v>
      </c>
      <c r="AV269" s="304" t="s">
        <v>1346</v>
      </c>
      <c r="AW269" s="305" t="str">
        <f t="shared" si="273"/>
        <v>FJ4Z0690</v>
      </c>
      <c r="AX269" s="303">
        <f t="shared" si="274"/>
        <v>316.02000000000004</v>
      </c>
      <c r="AY269" s="305">
        <f t="shared" si="275"/>
        <v>632.04000000000008</v>
      </c>
      <c r="AZ269" s="305" t="str">
        <f t="shared" si="276"/>
        <v>PJ4Z0690</v>
      </c>
      <c r="BA269" s="303">
        <f t="shared" si="277"/>
        <v>316.02000000000004</v>
      </c>
      <c r="BB269" s="303"/>
      <c r="BC269" s="306">
        <f t="shared" si="278"/>
        <v>632.04000000000008</v>
      </c>
    </row>
    <row r="270" spans="1:55" ht="18" customHeight="1" x14ac:dyDescent="0.3">
      <c r="A270" s="1" t="str">
        <f t="shared" si="196"/>
        <v>\\B-tech3\soneras\RAD\RAD 2024\C197</v>
      </c>
      <c r="B270" s="19" t="s">
        <v>1384</v>
      </c>
      <c r="C270" s="206" t="str">
        <f t="shared" si="168"/>
        <v>FEC197014-10 E7</v>
      </c>
      <c r="D270" s="19" t="s">
        <v>1079</v>
      </c>
      <c r="E270" s="286" t="str">
        <f t="shared" si="251"/>
        <v>C197</v>
      </c>
      <c r="F270" s="279">
        <v>45369</v>
      </c>
      <c r="G270" s="191">
        <v>1</v>
      </c>
      <c r="H270" s="15" t="s">
        <v>35</v>
      </c>
      <c r="I270" s="16" t="s">
        <v>483</v>
      </c>
      <c r="J270" s="5" t="s">
        <v>1153</v>
      </c>
      <c r="K270" s="16" t="s">
        <v>1367</v>
      </c>
      <c r="M270" s="146" t="s">
        <v>41</v>
      </c>
      <c r="N270" s="6">
        <v>10</v>
      </c>
      <c r="O270" s="6">
        <v>4</v>
      </c>
      <c r="Q270" s="16">
        <v>670</v>
      </c>
      <c r="R270" s="16">
        <v>650</v>
      </c>
      <c r="S270" s="16">
        <v>660</v>
      </c>
      <c r="T270" s="16">
        <v>130</v>
      </c>
      <c r="U270" s="16">
        <v>660</v>
      </c>
      <c r="V270" s="16">
        <v>130</v>
      </c>
      <c r="W270" s="5" t="s">
        <v>33</v>
      </c>
      <c r="X270" s="5"/>
      <c r="Y270" s="6" t="s">
        <v>38</v>
      </c>
      <c r="Z270" s="289" t="str">
        <f t="shared" si="252"/>
        <v>410AZ</v>
      </c>
      <c r="AA270" s="236" t="str">
        <f t="shared" si="253"/>
        <v>FEC197014-10 E7</v>
      </c>
      <c r="AB270" s="290" t="str">
        <f t="shared" si="254"/>
        <v>FE 0670X0650 4Z7 10 0660X130 PC HINO KY</v>
      </c>
      <c r="AC270" s="236" t="str">
        <f t="shared" si="255"/>
        <v>FXC197014-10 E7</v>
      </c>
      <c r="AD270" s="290" t="str">
        <f t="shared" si="256"/>
        <v>FX 0670X0650 4Z7 10 0660X130 PC HINO KY</v>
      </c>
      <c r="AE270" s="291" t="str">
        <f t="shared" si="257"/>
        <v>TUBLS015</v>
      </c>
      <c r="AF270" s="292" t="str">
        <f t="shared" si="258"/>
        <v>TB150685</v>
      </c>
      <c r="AG270" s="293">
        <f t="shared" si="259"/>
        <v>31.688100000000002</v>
      </c>
      <c r="AH270" s="283">
        <f t="shared" si="260"/>
        <v>248</v>
      </c>
      <c r="AI270" s="284">
        <f t="shared" si="261"/>
        <v>7858.6488000000008</v>
      </c>
      <c r="AJ270" s="294" t="str">
        <f t="shared" si="262"/>
        <v>BCU4Z</v>
      </c>
      <c r="AK270" s="295" t="str">
        <f t="shared" si="263"/>
        <v>AT4Z0650</v>
      </c>
      <c r="AL270" s="296">
        <f t="shared" si="264"/>
        <v>110.19179682539684</v>
      </c>
      <c r="AM270" s="297">
        <f t="shared" si="265"/>
        <v>63</v>
      </c>
      <c r="AN270" s="298">
        <f>IF(M270="TR",VLOOKUP(Z270,[1]don!$B$2:$M$30,9,FALSE)*((Q270-20)*VLOOKUP(Z270,[1]don!$B$2:$M$30,6,FALSE))*(INT((R270-20-VLOOKUP(Z270,[1]don!$B$2:$M$30,5,FALSE))/N270)+2),VLOOKUP(Z270,[1]don!$B$2:$M$30,9,FALSE)*R270*(INT((Q270-20)/3)+1))</f>
        <v>6942.0832000000009</v>
      </c>
      <c r="AO270" s="299" t="str">
        <f t="shared" si="266"/>
        <v>CL4P0660C130</v>
      </c>
      <c r="AP270" s="300">
        <f t="shared" si="267"/>
        <v>785.4</v>
      </c>
      <c r="AQ270" s="301" t="str">
        <f t="shared" si="268"/>
        <v>CL4P0660C130</v>
      </c>
      <c r="AR270" s="300">
        <f t="shared" si="269"/>
        <v>785.4</v>
      </c>
      <c r="AS270" s="300" t="str">
        <f t="shared" si="270"/>
        <v>BNLC06</v>
      </c>
      <c r="AT270" s="302">
        <f t="shared" si="271"/>
        <v>1570.8</v>
      </c>
      <c r="AU270" s="303" t="str">
        <f t="shared" si="272"/>
        <v>4Z</v>
      </c>
      <c r="AV270" s="304" t="s">
        <v>1346</v>
      </c>
      <c r="AW270" s="305" t="str">
        <f t="shared" si="273"/>
        <v>FJ4Z0670</v>
      </c>
      <c r="AX270" s="303">
        <f t="shared" si="274"/>
        <v>306.86</v>
      </c>
      <c r="AY270" s="305">
        <f t="shared" si="275"/>
        <v>613.72</v>
      </c>
      <c r="AZ270" s="305" t="str">
        <f t="shared" si="276"/>
        <v>PJ4Z0670</v>
      </c>
      <c r="BA270" s="303">
        <f t="shared" si="277"/>
        <v>306.86</v>
      </c>
      <c r="BB270" s="303"/>
      <c r="BC270" s="306">
        <f t="shared" si="278"/>
        <v>613.72</v>
      </c>
    </row>
    <row r="271" spans="1:55" ht="18" customHeight="1" x14ac:dyDescent="0.3">
      <c r="A271" s="1" t="str">
        <f t="shared" si="196"/>
        <v>\\B-tech3\soneras\RAD\RAD 2024\C198</v>
      </c>
      <c r="B271" s="19" t="s">
        <v>1385</v>
      </c>
      <c r="C271" s="206" t="str">
        <f t="shared" si="168"/>
        <v>FEC198014-10 E7</v>
      </c>
      <c r="D271" s="19" t="s">
        <v>1080</v>
      </c>
      <c r="E271" s="286" t="str">
        <f t="shared" si="251"/>
        <v>C198</v>
      </c>
      <c r="F271" s="279">
        <v>45369</v>
      </c>
      <c r="G271" s="191">
        <v>2</v>
      </c>
      <c r="H271" s="15" t="s">
        <v>35</v>
      </c>
      <c r="I271" s="16" t="s">
        <v>483</v>
      </c>
      <c r="K271" s="16" t="s">
        <v>1368</v>
      </c>
      <c r="M271" s="146" t="s">
        <v>41</v>
      </c>
      <c r="N271" s="6">
        <v>10</v>
      </c>
      <c r="O271" s="6">
        <v>4</v>
      </c>
      <c r="Q271" s="16">
        <v>670</v>
      </c>
      <c r="R271" s="16">
        <v>640</v>
      </c>
      <c r="S271" s="16">
        <v>650</v>
      </c>
      <c r="T271" s="16">
        <v>90</v>
      </c>
      <c r="U271" s="16">
        <v>650</v>
      </c>
      <c r="V271" s="16">
        <v>90</v>
      </c>
      <c r="W271" s="5" t="s">
        <v>33</v>
      </c>
      <c r="X271" s="5"/>
      <c r="Y271" s="6" t="s">
        <v>38</v>
      </c>
      <c r="Z271" s="289" t="str">
        <f t="shared" si="252"/>
        <v>410AZ</v>
      </c>
      <c r="AA271" s="236" t="str">
        <f t="shared" si="253"/>
        <v>FEC198014-10 E7</v>
      </c>
      <c r="AB271" s="290" t="str">
        <f t="shared" si="254"/>
        <v>FE 0670X0640 4Z7 10 0650X090 PC  GLR 190</v>
      </c>
      <c r="AC271" s="236" t="str">
        <f t="shared" si="255"/>
        <v>FXC198014-10 E7</v>
      </c>
      <c r="AD271" s="290" t="str">
        <f t="shared" si="256"/>
        <v>FX 0670X0640 4Z7 10 0650X090 PC  GLR 190</v>
      </c>
      <c r="AE271" s="291" t="str">
        <f t="shared" si="257"/>
        <v>TUBLS015</v>
      </c>
      <c r="AF271" s="292" t="str">
        <f t="shared" si="258"/>
        <v>TB150685</v>
      </c>
      <c r="AG271" s="293">
        <f t="shared" si="259"/>
        <v>31.688100000000002</v>
      </c>
      <c r="AH271" s="283">
        <f t="shared" si="260"/>
        <v>244</v>
      </c>
      <c r="AI271" s="284">
        <f t="shared" si="261"/>
        <v>7731.8964000000005</v>
      </c>
      <c r="AJ271" s="294" t="str">
        <f t="shared" si="262"/>
        <v>BCU4Z</v>
      </c>
      <c r="AK271" s="295" t="str">
        <f t="shared" si="263"/>
        <v>AT4Z0650</v>
      </c>
      <c r="AL271" s="296">
        <f t="shared" si="264"/>
        <v>110.21956693548388</v>
      </c>
      <c r="AM271" s="297">
        <f t="shared" si="265"/>
        <v>62</v>
      </c>
      <c r="AN271" s="298">
        <f>IF(M271="TR",VLOOKUP(Z271,[1]don!$B$2:$M$30,9,FALSE)*((Q271-20)*VLOOKUP(Z271,[1]don!$B$2:$M$30,6,FALSE))*(INT((R271-20-VLOOKUP(Z271,[1]don!$B$2:$M$30,5,FALSE))/N271)+2),VLOOKUP(Z271,[1]don!$B$2:$M$30,9,FALSE)*R271*(INT((Q271-20)/3)+1))</f>
        <v>6833.613150000001</v>
      </c>
      <c r="AO271" s="299" t="str">
        <f t="shared" si="266"/>
        <v>CL4P0650C090</v>
      </c>
      <c r="AP271" s="300">
        <f t="shared" si="267"/>
        <v>567.49</v>
      </c>
      <c r="AQ271" s="301" t="str">
        <f t="shared" si="268"/>
        <v>CL4P0650C090</v>
      </c>
      <c r="AR271" s="300">
        <f t="shared" si="269"/>
        <v>567.49</v>
      </c>
      <c r="AS271" s="300" t="str">
        <f t="shared" si="270"/>
        <v>BNLC06</v>
      </c>
      <c r="AT271" s="302">
        <f t="shared" si="271"/>
        <v>1134.98</v>
      </c>
      <c r="AU271" s="303" t="str">
        <f t="shared" si="272"/>
        <v>4Z</v>
      </c>
      <c r="AV271" s="304" t="s">
        <v>1346</v>
      </c>
      <c r="AW271" s="305" t="str">
        <f t="shared" si="273"/>
        <v>FJ4Z0670</v>
      </c>
      <c r="AX271" s="303">
        <f t="shared" si="274"/>
        <v>306.86</v>
      </c>
      <c r="AY271" s="305">
        <f t="shared" si="275"/>
        <v>613.72</v>
      </c>
      <c r="AZ271" s="305" t="str">
        <f t="shared" si="276"/>
        <v>PJ4Z0670</v>
      </c>
      <c r="BA271" s="303">
        <f t="shared" si="277"/>
        <v>306.86</v>
      </c>
      <c r="BB271" s="303"/>
      <c r="BC271" s="306">
        <f t="shared" si="278"/>
        <v>613.72</v>
      </c>
    </row>
    <row r="272" spans="1:55" ht="18" customHeight="1" x14ac:dyDescent="0.3">
      <c r="A272" s="1" t="str">
        <f t="shared" si="196"/>
        <v>\\B-tech3\soneras\RAD\RAD 2024\C092</v>
      </c>
      <c r="B272" s="19" t="s">
        <v>766</v>
      </c>
      <c r="C272" s="206" t="str">
        <f t="shared" si="168"/>
        <v>FEC092013-10 E7</v>
      </c>
      <c r="D272" s="19" t="s">
        <v>1081</v>
      </c>
      <c r="E272" s="286" t="str">
        <f t="shared" si="251"/>
        <v>C092</v>
      </c>
      <c r="F272" s="279">
        <v>45369</v>
      </c>
      <c r="G272" s="191">
        <v>2</v>
      </c>
      <c r="H272" s="15" t="s">
        <v>35</v>
      </c>
      <c r="I272" s="16" t="s">
        <v>483</v>
      </c>
      <c r="J272" s="5" t="s">
        <v>547</v>
      </c>
      <c r="K272" s="16" t="s">
        <v>1389</v>
      </c>
      <c r="M272" s="146" t="s">
        <v>41</v>
      </c>
      <c r="N272" s="6">
        <v>10</v>
      </c>
      <c r="O272" s="6">
        <v>3</v>
      </c>
      <c r="Q272" s="16">
        <v>825</v>
      </c>
      <c r="R272" s="16">
        <v>790</v>
      </c>
      <c r="S272" s="16">
        <v>810</v>
      </c>
      <c r="T272" s="16">
        <v>105</v>
      </c>
      <c r="U272" s="16">
        <v>810</v>
      </c>
      <c r="V272" s="16">
        <v>105</v>
      </c>
      <c r="W272" s="5" t="s">
        <v>33</v>
      </c>
      <c r="X272" s="5"/>
      <c r="Y272" s="6" t="s">
        <v>38</v>
      </c>
      <c r="Z272" s="289" t="str">
        <f t="shared" si="252"/>
        <v>310AZ</v>
      </c>
      <c r="AA272" s="236" t="str">
        <f t="shared" si="253"/>
        <v>FEC092013-10 E7</v>
      </c>
      <c r="AB272" s="290" t="str">
        <f t="shared" si="254"/>
        <v>FE 0825X0790 3Z7 10 0810X105 PC VOLVO F10/12</v>
      </c>
      <c r="AC272" s="236" t="str">
        <f t="shared" si="255"/>
        <v>FXC092013-10 E7</v>
      </c>
      <c r="AD272" s="290" t="str">
        <f t="shared" si="256"/>
        <v>FX 0825X0790 3Z7 10 0810X105 PC VOLVO F10/12</v>
      </c>
      <c r="AE272" s="291" t="str">
        <f t="shared" si="257"/>
        <v>TUBLS015</v>
      </c>
      <c r="AF272" s="292" t="str">
        <f t="shared" si="258"/>
        <v>TB150840</v>
      </c>
      <c r="AG272" s="293">
        <f t="shared" si="259"/>
        <v>38.858400000000003</v>
      </c>
      <c r="AH272" s="283">
        <f t="shared" si="260"/>
        <v>228</v>
      </c>
      <c r="AI272" s="284">
        <f t="shared" si="261"/>
        <v>8859.7152000000006</v>
      </c>
      <c r="AJ272" s="294" t="str">
        <f t="shared" si="262"/>
        <v>BCU3Z</v>
      </c>
      <c r="AK272" s="295" t="str">
        <f t="shared" si="263"/>
        <v>AT3Z0805</v>
      </c>
      <c r="AL272" s="296">
        <f t="shared" si="264"/>
        <v>83.686022727272729</v>
      </c>
      <c r="AM272" s="297">
        <f t="shared" si="265"/>
        <v>77</v>
      </c>
      <c r="AN272" s="298">
        <f>IF(M272="TR",VLOOKUP(Z272,[1]don!$B$2:$M$30,9,FALSE)*((Q272-20)*VLOOKUP(Z272,[1]don!$B$2:$M$30,6,FALSE))*(INT((R272-20-VLOOKUP(Z272,[1]don!$B$2:$M$30,5,FALSE))/N272)+2),VLOOKUP(Z272,[1]don!$B$2:$M$30,9,FALSE)*R272*(INT((Q272-20)/3)+1))</f>
        <v>6443.8237499999996</v>
      </c>
      <c r="AO272" s="299" t="str">
        <f t="shared" si="266"/>
        <v>CL3P0810C105</v>
      </c>
      <c r="AP272" s="300">
        <f t="shared" si="267"/>
        <v>798.875</v>
      </c>
      <c r="AQ272" s="301" t="str">
        <f t="shared" si="268"/>
        <v>CL3P0810C105</v>
      </c>
      <c r="AR272" s="300">
        <f t="shared" si="269"/>
        <v>798.875</v>
      </c>
      <c r="AS272" s="300" t="str">
        <f t="shared" si="270"/>
        <v>BNLC06</v>
      </c>
      <c r="AT272" s="302">
        <f t="shared" si="271"/>
        <v>1597.75</v>
      </c>
      <c r="AU272" s="303" t="str">
        <f t="shared" si="272"/>
        <v>3Z</v>
      </c>
      <c r="AV272" s="304" t="s">
        <v>1346</v>
      </c>
      <c r="AW272" s="305" t="str">
        <f t="shared" si="273"/>
        <v>FJ3Z0825</v>
      </c>
      <c r="AX272" s="303">
        <f t="shared" si="274"/>
        <v>308.55</v>
      </c>
      <c r="AY272" s="305">
        <f t="shared" si="275"/>
        <v>617.1</v>
      </c>
      <c r="AZ272" s="305" t="str">
        <f t="shared" si="276"/>
        <v>PJ3Z0825</v>
      </c>
      <c r="BA272" s="303">
        <f t="shared" si="277"/>
        <v>308.55</v>
      </c>
      <c r="BB272" s="303"/>
      <c r="BC272" s="306">
        <f t="shared" si="278"/>
        <v>617.1</v>
      </c>
    </row>
    <row r="273" spans="1:55" ht="18" customHeight="1" x14ac:dyDescent="0.3">
      <c r="A273" s="1" t="str">
        <f t="shared" si="196"/>
        <v>\\B-tech3\soneras\RAD\RAD 2024\C199</v>
      </c>
      <c r="B273" s="19" t="s">
        <v>1386</v>
      </c>
      <c r="C273" s="206" t="str">
        <f t="shared" si="168"/>
        <v>FEC199013-10 E7</v>
      </c>
      <c r="D273" s="19" t="s">
        <v>1082</v>
      </c>
      <c r="E273" s="286" t="str">
        <f t="shared" si="251"/>
        <v>C199</v>
      </c>
      <c r="F273" s="279">
        <v>45369</v>
      </c>
      <c r="G273" s="191">
        <v>3</v>
      </c>
      <c r="H273" s="15" t="s">
        <v>35</v>
      </c>
      <c r="I273" s="16" t="s">
        <v>483</v>
      </c>
      <c r="J273" s="5" t="s">
        <v>497</v>
      </c>
      <c r="K273" s="16" t="s">
        <v>1390</v>
      </c>
      <c r="M273" s="146" t="s">
        <v>41</v>
      </c>
      <c r="N273" s="6">
        <v>10</v>
      </c>
      <c r="O273" s="6">
        <v>3</v>
      </c>
      <c r="Q273" s="16">
        <v>635</v>
      </c>
      <c r="R273" s="16">
        <v>690</v>
      </c>
      <c r="S273" s="16">
        <v>700</v>
      </c>
      <c r="T273" s="16">
        <v>70</v>
      </c>
      <c r="U273" s="16">
        <v>700</v>
      </c>
      <c r="V273" s="16">
        <v>70</v>
      </c>
      <c r="W273" s="5" t="s">
        <v>33</v>
      </c>
      <c r="X273" s="5"/>
      <c r="Y273" s="6" t="s">
        <v>38</v>
      </c>
      <c r="Z273" s="289" t="str">
        <f t="shared" si="252"/>
        <v>310AZ</v>
      </c>
      <c r="AA273" s="236" t="str">
        <f t="shared" si="253"/>
        <v>FEC199013-10 E7</v>
      </c>
      <c r="AB273" s="290" t="str">
        <f t="shared" si="254"/>
        <v>FE 0635X0690 3Z7 10 0700X070 PC KOMATSU COMP</v>
      </c>
      <c r="AC273" s="236" t="str">
        <f t="shared" si="255"/>
        <v>FXC199013-10 E7</v>
      </c>
      <c r="AD273" s="290" t="str">
        <f t="shared" si="256"/>
        <v>FX 0635X0690 3Z7 10 0700X070 PC KOMATSU COMP</v>
      </c>
      <c r="AE273" s="291" t="str">
        <f t="shared" si="257"/>
        <v>TUBLS015</v>
      </c>
      <c r="AF273" s="292" t="str">
        <f t="shared" si="258"/>
        <v>TB150650</v>
      </c>
      <c r="AG273" s="293">
        <f t="shared" si="259"/>
        <v>30.069000000000003</v>
      </c>
      <c r="AH273" s="283">
        <f t="shared" si="260"/>
        <v>198</v>
      </c>
      <c r="AI273" s="284">
        <f t="shared" si="261"/>
        <v>5953.6620000000003</v>
      </c>
      <c r="AJ273" s="294" t="str">
        <f t="shared" si="262"/>
        <v>BCU3Z</v>
      </c>
      <c r="AK273" s="295" t="str">
        <f t="shared" si="263"/>
        <v>AT3Z0615</v>
      </c>
      <c r="AL273" s="296">
        <f t="shared" si="264"/>
        <v>64.056380597014908</v>
      </c>
      <c r="AM273" s="297">
        <f t="shared" si="265"/>
        <v>67</v>
      </c>
      <c r="AN273" s="298">
        <f>IF(M273="TR",VLOOKUP(Z273,[1]don!$B$2:$M$30,9,FALSE)*((Q273-20)*VLOOKUP(Z273,[1]don!$B$2:$M$30,6,FALSE))*(INT((R273-20-VLOOKUP(Z273,[1]don!$B$2:$M$30,5,FALSE))/N273)+2),VLOOKUP(Z273,[1]don!$B$2:$M$30,9,FALSE)*R273*(INT((Q273-20)/3)+1))</f>
        <v>4291.7774999999992</v>
      </c>
      <c r="AO273" s="299" t="str">
        <f t="shared" si="266"/>
        <v>CL3P0700C070</v>
      </c>
      <c r="AP273" s="300">
        <f t="shared" si="267"/>
        <v>498.96000000000004</v>
      </c>
      <c r="AQ273" s="301" t="str">
        <f t="shared" si="268"/>
        <v>CL3P0700C070</v>
      </c>
      <c r="AR273" s="300">
        <f t="shared" si="269"/>
        <v>498.96000000000004</v>
      </c>
      <c r="AS273" s="300" t="str">
        <f t="shared" si="270"/>
        <v>BNLC06</v>
      </c>
      <c r="AT273" s="302">
        <f t="shared" si="271"/>
        <v>997.92000000000007</v>
      </c>
      <c r="AU273" s="303" t="str">
        <f t="shared" si="272"/>
        <v>3Z</v>
      </c>
      <c r="AV273" s="304" t="s">
        <v>1346</v>
      </c>
      <c r="AW273" s="305" t="str">
        <f t="shared" si="273"/>
        <v>FJ3Z0635</v>
      </c>
      <c r="AX273" s="303">
        <f t="shared" si="274"/>
        <v>237.49</v>
      </c>
      <c r="AY273" s="305">
        <f t="shared" si="275"/>
        <v>474.98</v>
      </c>
      <c r="AZ273" s="305" t="str">
        <f t="shared" si="276"/>
        <v>PJ3Z0635</v>
      </c>
      <c r="BA273" s="303">
        <f t="shared" si="277"/>
        <v>237.49</v>
      </c>
      <c r="BB273" s="303"/>
      <c r="BC273" s="306">
        <f t="shared" si="278"/>
        <v>474.98</v>
      </c>
    </row>
    <row r="274" spans="1:55" ht="18" customHeight="1" x14ac:dyDescent="0.3">
      <c r="A274" s="1" t="str">
        <f t="shared" si="196"/>
        <v>\\B-tech3\soneras\RAD\RAD 2024\C200</v>
      </c>
      <c r="B274" s="19" t="s">
        <v>1387</v>
      </c>
      <c r="C274" s="206" t="str">
        <f t="shared" si="168"/>
        <v>FEC200013-10 E7</v>
      </c>
      <c r="D274" s="19" t="s">
        <v>1083</v>
      </c>
      <c r="E274" s="286" t="str">
        <f t="shared" si="251"/>
        <v>C200</v>
      </c>
      <c r="F274" s="279">
        <v>45369</v>
      </c>
      <c r="G274" s="191">
        <v>8</v>
      </c>
      <c r="H274" s="15" t="s">
        <v>35</v>
      </c>
      <c r="I274" s="16" t="s">
        <v>483</v>
      </c>
      <c r="M274" s="146" t="s">
        <v>41</v>
      </c>
      <c r="N274" s="6">
        <v>10</v>
      </c>
      <c r="O274" s="6">
        <v>3</v>
      </c>
      <c r="Q274" s="16">
        <v>515</v>
      </c>
      <c r="R274" s="16">
        <v>550</v>
      </c>
      <c r="S274" s="16">
        <v>570</v>
      </c>
      <c r="T274" s="16">
        <v>65</v>
      </c>
      <c r="U274" s="16">
        <v>570</v>
      </c>
      <c r="V274" s="16">
        <v>65</v>
      </c>
      <c r="W274" s="5" t="s">
        <v>33</v>
      </c>
      <c r="X274" s="5"/>
      <c r="Y274" s="6" t="s">
        <v>38</v>
      </c>
      <c r="Z274" s="289" t="str">
        <f t="shared" si="252"/>
        <v>310AZ</v>
      </c>
      <c r="AA274" s="236" t="str">
        <f t="shared" si="253"/>
        <v>FEC200013-10 E7</v>
      </c>
      <c r="AB274" s="290" t="str">
        <f t="shared" si="254"/>
        <v xml:space="preserve">FE 0515X0550 3Z7 10 0570X065 PC  </v>
      </c>
      <c r="AC274" s="236" t="str">
        <f t="shared" si="255"/>
        <v>FXC200013-10 E7</v>
      </c>
      <c r="AD274" s="290" t="str">
        <f t="shared" si="256"/>
        <v xml:space="preserve">FX 0515X0550 3Z7 10 0570X065 PC  </v>
      </c>
      <c r="AE274" s="291" t="str">
        <f t="shared" si="257"/>
        <v>TUBLS015</v>
      </c>
      <c r="AF274" s="292" t="str">
        <f t="shared" si="258"/>
        <v>TB150530</v>
      </c>
      <c r="AG274" s="293">
        <f t="shared" si="259"/>
        <v>24.517800000000001</v>
      </c>
      <c r="AH274" s="283">
        <f t="shared" si="260"/>
        <v>156</v>
      </c>
      <c r="AI274" s="284">
        <f t="shared" si="261"/>
        <v>3824.7768000000001</v>
      </c>
      <c r="AJ274" s="294" t="str">
        <f t="shared" si="262"/>
        <v>BCU3Z</v>
      </c>
      <c r="AK274" s="295" t="str">
        <f t="shared" si="263"/>
        <v>AT3Z0495</v>
      </c>
      <c r="AL274" s="296">
        <f t="shared" si="264"/>
        <v>51.757853773584891</v>
      </c>
      <c r="AM274" s="297">
        <f t="shared" si="265"/>
        <v>53</v>
      </c>
      <c r="AN274" s="298">
        <f>IF(M274="TR",VLOOKUP(Z274,[1]don!$B$2:$M$30,9,FALSE)*((Q274-20)*VLOOKUP(Z274,[1]don!$B$2:$M$30,6,FALSE))*(INT((R274-20-VLOOKUP(Z274,[1]don!$B$2:$M$30,5,FALSE))/N274)+2),VLOOKUP(Z274,[1]don!$B$2:$M$30,9,FALSE)*R274*(INT((Q274-20)/3)+1))</f>
        <v>2743.1662499999993</v>
      </c>
      <c r="AO274" s="299" t="str">
        <f t="shared" si="266"/>
        <v>CL3P0570C065</v>
      </c>
      <c r="AP274" s="300">
        <f t="shared" si="267"/>
        <v>386.15500000000003</v>
      </c>
      <c r="AQ274" s="301" t="str">
        <f t="shared" si="268"/>
        <v>CL3P0570C065</v>
      </c>
      <c r="AR274" s="300">
        <f t="shared" si="269"/>
        <v>386.15500000000003</v>
      </c>
      <c r="AS274" s="300" t="str">
        <f t="shared" si="270"/>
        <v>BNLC06</v>
      </c>
      <c r="AT274" s="302">
        <f t="shared" si="271"/>
        <v>772.31000000000006</v>
      </c>
      <c r="AU274" s="303" t="str">
        <f t="shared" si="272"/>
        <v>3Z</v>
      </c>
      <c r="AV274" s="304" t="s">
        <v>1346</v>
      </c>
      <c r="AW274" s="305" t="str">
        <f t="shared" si="273"/>
        <v>FJ3Z0515</v>
      </c>
      <c r="AX274" s="303">
        <f t="shared" si="274"/>
        <v>192.61</v>
      </c>
      <c r="AY274" s="305">
        <f t="shared" si="275"/>
        <v>385.22</v>
      </c>
      <c r="AZ274" s="305" t="str">
        <f t="shared" si="276"/>
        <v>PJ3Z0515</v>
      </c>
      <c r="BA274" s="303">
        <f t="shared" si="277"/>
        <v>192.61</v>
      </c>
      <c r="BB274" s="303"/>
      <c r="BC274" s="306">
        <f t="shared" si="278"/>
        <v>385.22</v>
      </c>
    </row>
    <row r="275" spans="1:55" ht="18" customHeight="1" x14ac:dyDescent="0.3">
      <c r="A275" s="1" t="str">
        <f t="shared" si="196"/>
        <v>\\B-tech3\soneras\RAD\RAD 2024\C201</v>
      </c>
      <c r="B275" s="19" t="s">
        <v>1388</v>
      </c>
      <c r="C275" s="206" t="str">
        <f t="shared" si="168"/>
        <v>FEC201013-10 E7</v>
      </c>
      <c r="D275" s="19" t="s">
        <v>1084</v>
      </c>
      <c r="E275" s="286" t="str">
        <f t="shared" si="251"/>
        <v>C201</v>
      </c>
      <c r="F275" s="279">
        <v>45369</v>
      </c>
      <c r="G275" s="191">
        <v>4</v>
      </c>
      <c r="H275" s="15" t="s">
        <v>35</v>
      </c>
      <c r="I275" s="16" t="s">
        <v>483</v>
      </c>
      <c r="J275" s="5" t="s">
        <v>800</v>
      </c>
      <c r="K275" s="16" t="s">
        <v>1369</v>
      </c>
      <c r="M275" s="146" t="s">
        <v>41</v>
      </c>
      <c r="N275" s="6">
        <v>10</v>
      </c>
      <c r="O275" s="6">
        <v>3</v>
      </c>
      <c r="Q275" s="16">
        <v>450</v>
      </c>
      <c r="R275" s="16">
        <v>530</v>
      </c>
      <c r="S275" s="16">
        <v>540</v>
      </c>
      <c r="T275" s="16">
        <v>70</v>
      </c>
      <c r="U275" s="16">
        <v>540</v>
      </c>
      <c r="V275" s="16">
        <v>70</v>
      </c>
      <c r="W275" s="5" t="s">
        <v>33</v>
      </c>
      <c r="X275" s="5"/>
      <c r="Y275" s="6" t="s">
        <v>38</v>
      </c>
      <c r="Z275" s="289" t="str">
        <f t="shared" si="252"/>
        <v>310AZ</v>
      </c>
      <c r="AA275" s="236" t="str">
        <f t="shared" si="253"/>
        <v>FEC201013-10 E7</v>
      </c>
      <c r="AB275" s="290" t="str">
        <f t="shared" si="254"/>
        <v>FE 0450X0530 3Z7 10 0540X070 PC TOYOTA BU30</v>
      </c>
      <c r="AC275" s="236" t="str">
        <f t="shared" si="255"/>
        <v>FXC201013-10 E7</v>
      </c>
      <c r="AD275" s="290" t="str">
        <f t="shared" si="256"/>
        <v>FX 0450X0530 3Z7 10 0540X070 PC TOYOTA BU30</v>
      </c>
      <c r="AE275" s="291" t="str">
        <f t="shared" si="257"/>
        <v>TUBLS015</v>
      </c>
      <c r="AF275" s="292" t="str">
        <f t="shared" si="258"/>
        <v>TB150465</v>
      </c>
      <c r="AG275" s="293">
        <f t="shared" si="259"/>
        <v>21.510899999999999</v>
      </c>
      <c r="AH275" s="283">
        <f t="shared" si="260"/>
        <v>150</v>
      </c>
      <c r="AI275" s="284">
        <f t="shared" si="261"/>
        <v>3226.6349999999998</v>
      </c>
      <c r="AJ275" s="294" t="str">
        <f t="shared" si="262"/>
        <v>BCU3Z</v>
      </c>
      <c r="AK275" s="295" t="str">
        <f t="shared" si="263"/>
        <v>AT3Z0430</v>
      </c>
      <c r="AL275" s="296">
        <f t="shared" si="264"/>
        <v>44.994019607843121</v>
      </c>
      <c r="AM275" s="297">
        <f t="shared" si="265"/>
        <v>51</v>
      </c>
      <c r="AN275" s="298">
        <f>IF(M275="TR",VLOOKUP(Z275,[1]don!$B$2:$M$30,9,FALSE)*((Q275-20)*VLOOKUP(Z275,[1]don!$B$2:$M$30,6,FALSE))*(INT((R275-20-VLOOKUP(Z275,[1]don!$B$2:$M$30,5,FALSE))/N275)+2),VLOOKUP(Z275,[1]don!$B$2:$M$30,9,FALSE)*R275*(INT((Q275-20)/3)+1))</f>
        <v>2294.6949999999993</v>
      </c>
      <c r="AO275" s="299" t="str">
        <f t="shared" si="266"/>
        <v>CL3P0540C070</v>
      </c>
      <c r="AP275" s="300">
        <f t="shared" si="267"/>
        <v>388.08</v>
      </c>
      <c r="AQ275" s="301" t="str">
        <f t="shared" si="268"/>
        <v>CL3P0540C070</v>
      </c>
      <c r="AR275" s="300">
        <f t="shared" si="269"/>
        <v>388.08</v>
      </c>
      <c r="AS275" s="300" t="str">
        <f t="shared" si="270"/>
        <v>BNLC06</v>
      </c>
      <c r="AT275" s="302">
        <f t="shared" si="271"/>
        <v>776.16</v>
      </c>
      <c r="AU275" s="303" t="str">
        <f t="shared" si="272"/>
        <v>3Z</v>
      </c>
      <c r="AV275" s="304" t="s">
        <v>1346</v>
      </c>
      <c r="AW275" s="305" t="str">
        <f t="shared" si="273"/>
        <v>FJ3Z0450</v>
      </c>
      <c r="AX275" s="303">
        <f t="shared" si="274"/>
        <v>168.3</v>
      </c>
      <c r="AY275" s="305">
        <f t="shared" si="275"/>
        <v>336.6</v>
      </c>
      <c r="AZ275" s="305" t="str">
        <f t="shared" si="276"/>
        <v>PJ3Z0450</v>
      </c>
      <c r="BA275" s="303">
        <f t="shared" si="277"/>
        <v>168.3</v>
      </c>
      <c r="BB275" s="303"/>
      <c r="BC275" s="306">
        <f t="shared" si="278"/>
        <v>336.6</v>
      </c>
    </row>
    <row r="276" spans="1:55" ht="18" customHeight="1" x14ac:dyDescent="0.3">
      <c r="A276" s="1" t="str">
        <f t="shared" si="196"/>
        <v>\\B-tech3\soneras\RAD\RAD 2024\C202</v>
      </c>
      <c r="B276" s="19" t="s">
        <v>1392</v>
      </c>
      <c r="C276" s="206" t="str">
        <f t="shared" si="168"/>
        <v>FEC202023-10 E7</v>
      </c>
      <c r="D276" s="19" t="s">
        <v>1085</v>
      </c>
      <c r="E276" s="286" t="str">
        <f t="shared" si="251"/>
        <v>C202</v>
      </c>
      <c r="F276" s="279">
        <v>45370</v>
      </c>
      <c r="G276" s="19">
        <v>1</v>
      </c>
      <c r="H276" s="15" t="s">
        <v>35</v>
      </c>
      <c r="I276" s="16" t="s">
        <v>36</v>
      </c>
      <c r="M276" s="146" t="s">
        <v>32</v>
      </c>
      <c r="N276" s="6">
        <v>10</v>
      </c>
      <c r="O276" s="6">
        <v>3</v>
      </c>
      <c r="Q276" s="16">
        <v>850</v>
      </c>
      <c r="R276" s="16">
        <v>860</v>
      </c>
      <c r="S276" s="16">
        <v>900</v>
      </c>
      <c r="T276" s="16">
        <v>110</v>
      </c>
      <c r="U276" s="16">
        <v>900</v>
      </c>
      <c r="V276" s="16">
        <v>110</v>
      </c>
      <c r="W276" s="5" t="s">
        <v>33</v>
      </c>
      <c r="X276" s="5"/>
      <c r="Y276" s="6" t="s">
        <v>38</v>
      </c>
      <c r="Z276" s="289" t="str">
        <f t="shared" ref="Z276:Z312" si="279">O276&amp;N276&amp;IF(M276="NL","AD",IF(M276="TR","AZ",IF(M276="Aé","AD",)))</f>
        <v>310AD</v>
      </c>
      <c r="AA276" s="236" t="str">
        <f t="shared" ref="AA276:AA291" si="280">IF(H276="Fx","FE",IF(H276="Rén","RE",IF(H276="Con","RA","")))&amp;B276&amp;0&amp;IF(M276="TR","1",IF(M276="NL","2",IF(M276="Aé","3","")))&amp;O276&amp;"-"&amp;N276&amp;" "&amp;IF(Y276="ET7","E7","")</f>
        <v>FEC202023-10 E7</v>
      </c>
      <c r="AB276" s="290" t="str">
        <f t="shared" ref="AB276:AB291" si="281">IF(H276="FX","FE",IF(H276="Rén","RE",IF(H276="Con","RA","")))&amp;" "&amp;IF((Q276)&lt;=999,"0"&amp;(Q276),(Q276))&amp;"X"&amp;IF((R276)&lt;=999,"0"&amp;(R276),(R276))&amp;" "&amp;O276&amp;IF(M276="TR","Z",IF(M276="NL","D",IF(M276="Aé","D","")))&amp;IF(Y276="ET7","7",IF(Y276="ET9","9","M"))&amp;" "&amp;N276&amp;" "&amp;IF((S276)&lt;=999,"0"&amp;(S276),(S276))&amp;"X"&amp;IF((T276)&lt;=99,"0"&amp;(T276),(T276))&amp;" "&amp;IF(W276="PLi","P",IF(W276="BL","B",""))&amp;IF(X276="DEP","D",IF(X276="DEP","D","C"))&amp;" "&amp;J276&amp;" "&amp;K276</f>
        <v xml:space="preserve">FE 0850X0860 3D7 10 0900X110 PC  </v>
      </c>
      <c r="AC276" s="236" t="str">
        <f t="shared" ref="AC276:AC291" si="282">"FX"&amp;B276&amp;0&amp;IF(M276="TR","1",IF(M276="NL","2",IF(M276="Aé","3","")))&amp;O276&amp;"-"&amp;N276&amp;" "&amp;IF(Y276="ET7","E7","")</f>
        <v>FXC202023-10 E7</v>
      </c>
      <c r="AD276" s="290" t="str">
        <f t="shared" ref="AD276:AD291" si="283">"FX"&amp;" "&amp;IF((Q276)&lt;=999,"0"&amp;(Q276),(Q276))&amp;"X"&amp;IF((R276)&lt;=999,"0"&amp;(R276),(R276))&amp;" "&amp;O276&amp;IF(M276="TR","Z",IF(M276="NL","D",IF(M276="Aé","D","")))&amp;IF(Y276="ET7","7",IF(Y276="ET9","9","M"))&amp;" "&amp;N276&amp;" "&amp;IF((S276)&lt;=999,"0"&amp;(S276),(S276))&amp;"X"&amp;IF((T276)&lt;=99,"0"&amp;(T276),(T276))&amp;" "&amp;IF(W276="PLi","P",IF(W276="BL","B",""))&amp;IF(X276="DEP","D","C")&amp;" "&amp;J276&amp;" "&amp;K276</f>
        <v xml:space="preserve">FX 0850X0860 3D7 10 0900X110 PC  </v>
      </c>
      <c r="AE276" s="291" t="str">
        <f t="shared" ref="AE276:AE291" si="284">IF(Y276="Mach-P","BNLT33",IF(Y276="Mach-G","BNLT53",IF(Y276="Et7","TUBLS015",IF(Y276="Et9","TUBLS30"))))</f>
        <v>TUBLS015</v>
      </c>
      <c r="AF276" s="292" t="str">
        <f t="shared" ref="AF276:AF291" si="285">"TB"&amp;IF(Y276="Mach-P","33",IF(Y276="Mach-G","53",IF(Y276="Et7","15",IF(Y276="Et9","30",""))))&amp;IF((Q276+15)&lt;=999,"0"&amp;(Q276+15),(Q276+15))</f>
        <v>TB150865</v>
      </c>
      <c r="AG276" s="293">
        <f t="shared" ref="AG276:AG291" si="286">(Q276+15)*IF(Y276="Mach-P",0.03367,IF(Y276="Mach-G",0.05407,0.04626))</f>
        <v>40.014900000000004</v>
      </c>
      <c r="AH276" s="283">
        <f t="shared" ref="AH276:AH291" si="287">IF(M276="TR",INT((R276-20-N276-IF(N276=8,5.4,IF(N276=10,7.4,9.4)))/N276)+1,INT(R276-10)/10)*O276</f>
        <v>255</v>
      </c>
      <c r="AI276" s="284">
        <f t="shared" ref="AI276:AI291" si="288">AG276*AH276</f>
        <v>10203.799500000001</v>
      </c>
      <c r="AJ276" s="294" t="str">
        <f t="shared" ref="AJ276:AJ291" si="289">"BCU"&amp;O276&amp;IF(M276="TR","Z",IF(M276="NL","D",IF(M276="Aé","D","")))</f>
        <v>BCU3D</v>
      </c>
      <c r="AK276" s="295" t="str">
        <f t="shared" ref="AK276:AK291" si="290">"AT"&amp;O276&amp;IF(M276="TR","Z",IF(M276="NL","D",IF(M276="Aé","D","")))&amp;IF(M276="TR",IF(Q276&lt;=999,"0"&amp;Q276-20,Q276-20),IF(R276&lt;=999,"0"&amp;R276,R276))</f>
        <v>AT3D0860</v>
      </c>
      <c r="AL276" s="296">
        <f t="shared" ref="AL276:AL291" si="291">AN276/AM276</f>
        <v>25.622059261483042</v>
      </c>
      <c r="AM276" s="297">
        <f t="shared" ref="AM276:AM291" si="292">IF(M276="NL",((Q276-20)/2.75)+1,IF(M276="TR",(AH276/O276)+1,IF(M276="Aé",((Q276-20)/2.75)+1)/2))</f>
        <v>302.81818181818181</v>
      </c>
      <c r="AN276" s="298">
        <f>IF(M276="TR",VLOOKUP(Z276,[1]don!$B$2:$M$30,9,FALSE)*((Q276-20)*VLOOKUP(Z276,[1]don!$B$2:$M$30,6,FALSE))*(INT((R276-20-VLOOKUP(Z276,[1]don!$B$2:$M$30,5,FALSE))/N276)+2),VLOOKUP(Z276,[1]don!$B$2:$M$30,9,FALSE)*R276*(INT((Q276-20)/3)+1))</f>
        <v>7758.8254000000006</v>
      </c>
      <c r="AO276" s="299" t="str">
        <f t="shared" ref="AO276:AO291" si="293">"CL"&amp;O276&amp;IF(W276="PLi","P",IF(W276="BL","B",""))&amp;IF((S276)&lt;=999,"0"&amp;(S276),(S276))&amp;IF(X276="DEP","D","C")&amp;IF((T276)&lt;=99,"0"&amp;(T276),(T276))</f>
        <v>CL3P0900C110</v>
      </c>
      <c r="AP276" s="300">
        <f t="shared" ref="AP276:AP291" si="294">IF(W276="BL",(S276)*(T276)*0.01335,IF(W276="PLi",(S276+20)*(T276+20)*0.0077))</f>
        <v>920.92000000000007</v>
      </c>
      <c r="AQ276" s="301" t="str">
        <f t="shared" ref="AQ276:AQ291" si="295">"CL"&amp;O276&amp;IF(W276="PLi","P",IF(W276="BL","B",""))&amp;IF((U276)&lt;=999,"0"&amp;(U276),(U276))&amp;IF(X276="DEP","D","C")&amp;IF((V276)&lt;=99,"0"&amp;(V276),(V276))</f>
        <v>CL3P0900C110</v>
      </c>
      <c r="AR276" s="300">
        <f t="shared" ref="AR276:AR291" si="296">(U276+20)*(V276+20)*IF(W276="BL",0.01335,IF(W276="Pli",0.0077))</f>
        <v>920.92000000000007</v>
      </c>
      <c r="AS276" s="300" t="str">
        <f t="shared" ref="AS276:AS291" si="297">IF(W276="BL","PL15",IF(W276="PLi","BNLC06"))</f>
        <v>BNLC06</v>
      </c>
      <c r="AT276" s="302">
        <f t="shared" ref="AT276:AT291" si="298">AP276+AR276</f>
        <v>1841.8400000000001</v>
      </c>
      <c r="AU276" s="303" t="str">
        <f t="shared" ref="AU276:AU291" si="299">O276&amp;IF(M276="TR","Z",IF(M276="NL","D",IF(M276="Aé","D",)))</f>
        <v>3D</v>
      </c>
      <c r="AV276" s="304" t="s">
        <v>1346</v>
      </c>
      <c r="AW276" s="305" t="str">
        <f t="shared" ref="AW276:AW291" si="300">"FJ"&amp;AU276&amp;IF((Q276)&lt;=999,"0"&amp;(Q276),(Q276))</f>
        <v>FJ3D0850</v>
      </c>
      <c r="AX276" s="303">
        <f t="shared" ref="AX276:AX291" si="301">Q276*IF(AU276="1Z",0.239,IF(AU276="2Z",0.276,IF(AU276="3Z",0.374,IF(AU276="4Z",0.458,IF(AU276="5Z",0.541,IF(AU276="2D",0.317,IF(AU276="3D",0.421,IF(AU276="4D",0.53,IF(AU276="5D",0.619,IF(AU276="6D",0.718,IF(AU276="7D",0.738,IF(AU276="8D",0.842,""))))))))))))</f>
        <v>357.84999999999997</v>
      </c>
      <c r="AY276" s="305">
        <f t="shared" ref="AY276:AY291" si="302">AX276*2</f>
        <v>715.69999999999993</v>
      </c>
      <c r="AZ276" s="305" t="str">
        <f t="shared" ref="AZ276:AZ291" si="303">IF(RIGHT(AU276,1)="Z","PJ"&amp;AU276&amp;IF((Q276)&lt;=999,"0"&amp;(Q276),(Q276)),"-")</f>
        <v>-</v>
      </c>
      <c r="BA276" s="303" t="str">
        <f t="shared" ref="BA276:BA291" si="304">IF(RIGHT(AU276,1)="Z",Q276*IF(AU276="1Z",0.239,IF(AU276="2Z",0.276,IF(AU276="3Z",0.374,IF(AU276="4Z",0.458,IF(AU276="5Z",0.541,IF(AU276="2D",0.317,IF(AU276="3D",0.421,IF(AU276="4D",0.53,IF(AU276="5D",0.619,IF(AU276="6D",0.718,IF(AU276="7D",0.738,IF(AU276="8D",0.842,"")))))))))))),"-")</f>
        <v>-</v>
      </c>
      <c r="BB276" s="303"/>
      <c r="BC276" s="306">
        <f t="shared" ref="BC276:BC291" si="305">BB276+AY276</f>
        <v>715.69999999999993</v>
      </c>
    </row>
    <row r="277" spans="1:55" ht="18" customHeight="1" x14ac:dyDescent="0.3">
      <c r="A277" s="1" t="str">
        <f t="shared" si="196"/>
        <v>\\B-tech3\soneras\RAD\RAD 2024\C202</v>
      </c>
      <c r="B277" s="19" t="s">
        <v>1392</v>
      </c>
      <c r="C277" s="206" t="str">
        <f t="shared" si="168"/>
        <v>FEC202024-10 E7</v>
      </c>
      <c r="D277" s="19" t="s">
        <v>1086</v>
      </c>
      <c r="E277" s="286" t="str">
        <f t="shared" si="251"/>
        <v>C202</v>
      </c>
      <c r="F277" s="279">
        <v>45370</v>
      </c>
      <c r="G277" s="19">
        <v>1</v>
      </c>
      <c r="H277" s="15" t="s">
        <v>35</v>
      </c>
      <c r="I277" s="16" t="s">
        <v>36</v>
      </c>
      <c r="M277" s="146" t="s">
        <v>32</v>
      </c>
      <c r="N277" s="6">
        <v>10</v>
      </c>
      <c r="O277" s="6">
        <v>4</v>
      </c>
      <c r="Q277" s="16">
        <v>850</v>
      </c>
      <c r="R277" s="16">
        <v>860</v>
      </c>
      <c r="S277" s="16">
        <v>900</v>
      </c>
      <c r="T277" s="16">
        <v>110</v>
      </c>
      <c r="U277" s="16">
        <v>900</v>
      </c>
      <c r="V277" s="16">
        <v>110</v>
      </c>
      <c r="W277" s="5" t="s">
        <v>33</v>
      </c>
      <c r="X277" s="5"/>
      <c r="Y277" s="6" t="s">
        <v>38</v>
      </c>
      <c r="Z277" s="289" t="str">
        <f t="shared" si="279"/>
        <v>410AD</v>
      </c>
      <c r="AA277" s="236" t="str">
        <f t="shared" si="280"/>
        <v>FEC202024-10 E7</v>
      </c>
      <c r="AB277" s="290" t="str">
        <f t="shared" si="281"/>
        <v xml:space="preserve">FE 0850X0860 4D7 10 0900X110 PC  </v>
      </c>
      <c r="AC277" s="236" t="str">
        <f t="shared" si="282"/>
        <v>FXC202024-10 E7</v>
      </c>
      <c r="AD277" s="290" t="str">
        <f t="shared" si="283"/>
        <v xml:space="preserve">FX 0850X0860 4D7 10 0900X110 PC  </v>
      </c>
      <c r="AE277" s="291" t="str">
        <f t="shared" si="284"/>
        <v>TUBLS015</v>
      </c>
      <c r="AF277" s="292" t="str">
        <f t="shared" si="285"/>
        <v>TB150865</v>
      </c>
      <c r="AG277" s="293">
        <f t="shared" si="286"/>
        <v>40.014900000000004</v>
      </c>
      <c r="AH277" s="283">
        <f t="shared" si="287"/>
        <v>340</v>
      </c>
      <c r="AI277" s="284">
        <f t="shared" si="288"/>
        <v>13605.066000000001</v>
      </c>
      <c r="AJ277" s="294" t="str">
        <f t="shared" si="289"/>
        <v>BCU4D</v>
      </c>
      <c r="AK277" s="295" t="str">
        <f t="shared" si="290"/>
        <v>AT4D0860</v>
      </c>
      <c r="AL277" s="296">
        <f t="shared" si="291"/>
        <v>39.695704953467427</v>
      </c>
      <c r="AM277" s="297">
        <f t="shared" si="292"/>
        <v>302.81818181818181</v>
      </c>
      <c r="AN277" s="298">
        <f>IF(M277="TR",VLOOKUP(Z277,[1]don!$B$2:$M$30,9,FALSE)*((Q277-20)*VLOOKUP(Z277,[1]don!$B$2:$M$30,6,FALSE))*(INT((R277-20-VLOOKUP(Z277,[1]don!$B$2:$M$30,5,FALSE))/N277)+2),VLOOKUP(Z277,[1]don!$B$2:$M$30,9,FALSE)*R277*(INT((Q277-20)/3)+1))</f>
        <v>12020.581200000001</v>
      </c>
      <c r="AO277" s="299" t="str">
        <f t="shared" si="293"/>
        <v>CL4P0900C110</v>
      </c>
      <c r="AP277" s="300">
        <f t="shared" si="294"/>
        <v>920.92000000000007</v>
      </c>
      <c r="AQ277" s="301" t="str">
        <f t="shared" si="295"/>
        <v>CL4P0900C110</v>
      </c>
      <c r="AR277" s="300">
        <f t="shared" si="296"/>
        <v>920.92000000000007</v>
      </c>
      <c r="AS277" s="300" t="str">
        <f t="shared" si="297"/>
        <v>BNLC06</v>
      </c>
      <c r="AT277" s="302">
        <f t="shared" si="298"/>
        <v>1841.8400000000001</v>
      </c>
      <c r="AU277" s="303" t="str">
        <f t="shared" si="299"/>
        <v>4D</v>
      </c>
      <c r="AV277" s="304" t="s">
        <v>1346</v>
      </c>
      <c r="AW277" s="305" t="str">
        <f t="shared" si="300"/>
        <v>FJ4D0850</v>
      </c>
      <c r="AX277" s="303">
        <f t="shared" si="301"/>
        <v>450.5</v>
      </c>
      <c r="AY277" s="305">
        <f t="shared" si="302"/>
        <v>901</v>
      </c>
      <c r="AZ277" s="305" t="str">
        <f t="shared" si="303"/>
        <v>-</v>
      </c>
      <c r="BA277" s="303" t="str">
        <f t="shared" si="304"/>
        <v>-</v>
      </c>
      <c r="BB277" s="303"/>
      <c r="BC277" s="306">
        <f t="shared" si="305"/>
        <v>901</v>
      </c>
    </row>
    <row r="278" spans="1:55" ht="18" customHeight="1" x14ac:dyDescent="0.3">
      <c r="A278" s="1" t="str">
        <f t="shared" si="196"/>
        <v>\\B-tech3\soneras\RAD\RAD 2024\C203</v>
      </c>
      <c r="B278" s="19" t="s">
        <v>1393</v>
      </c>
      <c r="C278" s="308" t="s">
        <v>1455</v>
      </c>
      <c r="D278" s="19" t="s">
        <v>1087</v>
      </c>
      <c r="E278" s="286" t="str">
        <f t="shared" si="251"/>
        <v>C203</v>
      </c>
      <c r="F278" s="279">
        <v>45370</v>
      </c>
      <c r="G278" s="19">
        <v>1</v>
      </c>
      <c r="H278" s="15" t="s">
        <v>58</v>
      </c>
      <c r="I278" s="16" t="s">
        <v>1391</v>
      </c>
      <c r="K278" s="16" t="s">
        <v>1395</v>
      </c>
      <c r="M278" s="146"/>
      <c r="N278" s="6"/>
      <c r="O278" s="6"/>
      <c r="S278" s="16">
        <v>870</v>
      </c>
      <c r="T278" s="16">
        <v>170</v>
      </c>
      <c r="U278" s="16">
        <v>870</v>
      </c>
      <c r="V278" s="16">
        <v>170</v>
      </c>
      <c r="W278" s="5" t="s">
        <v>37</v>
      </c>
      <c r="X278" s="5"/>
      <c r="Y278" s="6"/>
      <c r="Z278" s="289" t="str">
        <f t="shared" si="279"/>
        <v/>
      </c>
      <c r="AA278" s="236" t="s">
        <v>1455</v>
      </c>
      <c r="AB278" s="290" t="str">
        <f>"BOITE SUPERIEUR"&amp;" "&amp;J278&amp;" "&amp;K278</f>
        <v>BOITE SUPERIEUR  FOTON 952</v>
      </c>
      <c r="AC278" s="236"/>
      <c r="AD278" s="290"/>
      <c r="AE278" s="291"/>
      <c r="AF278" s="292"/>
      <c r="AG278" s="293"/>
      <c r="AH278" s="283"/>
      <c r="AI278" s="284"/>
      <c r="AJ278" s="294"/>
      <c r="AK278" s="295"/>
      <c r="AL278" s="296"/>
      <c r="AM278" s="297"/>
      <c r="AN278" s="298"/>
      <c r="AO278" s="299"/>
      <c r="AP278" s="300"/>
      <c r="AQ278" s="301"/>
      <c r="AR278" s="300"/>
      <c r="AS278" s="300"/>
      <c r="AT278" s="302"/>
      <c r="AU278" s="303" t="str">
        <f t="shared" si="299"/>
        <v/>
      </c>
      <c r="AV278" s="304"/>
      <c r="AW278" s="305"/>
      <c r="AX278" s="303"/>
      <c r="AY278" s="305"/>
      <c r="AZ278" s="305"/>
      <c r="BA278" s="303"/>
      <c r="BB278" s="303"/>
      <c r="BC278" s="306"/>
    </row>
    <row r="279" spans="1:55" ht="18" customHeight="1" x14ac:dyDescent="0.3">
      <c r="A279" s="1" t="str">
        <f t="shared" si="196"/>
        <v>\\B-tech3\soneras\RAD\RAD 2024\C204</v>
      </c>
      <c r="B279" s="19" t="s">
        <v>1394</v>
      </c>
      <c r="C279" s="206" t="str">
        <f t="shared" si="168"/>
        <v>FEC204024-10 E7</v>
      </c>
      <c r="D279" s="19" t="s">
        <v>1088</v>
      </c>
      <c r="E279" s="286" t="str">
        <f t="shared" si="251"/>
        <v>C204</v>
      </c>
      <c r="F279" s="279">
        <v>45371</v>
      </c>
      <c r="G279" s="19">
        <v>1</v>
      </c>
      <c r="H279" s="15" t="s">
        <v>35</v>
      </c>
      <c r="I279" s="16" t="s">
        <v>36</v>
      </c>
      <c r="M279" s="146" t="s">
        <v>32</v>
      </c>
      <c r="N279" s="6">
        <v>10</v>
      </c>
      <c r="O279" s="6">
        <v>4</v>
      </c>
      <c r="Q279" s="16">
        <v>1200</v>
      </c>
      <c r="R279" s="16">
        <v>390</v>
      </c>
      <c r="S279" s="16">
        <v>400</v>
      </c>
      <c r="T279" s="16">
        <v>105</v>
      </c>
      <c r="U279" s="16">
        <v>400</v>
      </c>
      <c r="V279" s="16">
        <v>105</v>
      </c>
      <c r="W279" s="5" t="s">
        <v>33</v>
      </c>
      <c r="X279" s="5"/>
      <c r="Y279" s="6" t="s">
        <v>38</v>
      </c>
      <c r="Z279" s="289" t="str">
        <f t="shared" si="279"/>
        <v>410AD</v>
      </c>
      <c r="AA279" s="236" t="str">
        <f t="shared" si="280"/>
        <v>FEC204024-10 E7</v>
      </c>
      <c r="AB279" s="290" t="str">
        <f t="shared" si="281"/>
        <v xml:space="preserve">FE 1200X0390 4D7 10 0400X105 PC  </v>
      </c>
      <c r="AC279" s="236" t="str">
        <f t="shared" si="282"/>
        <v>FXC204024-10 E7</v>
      </c>
      <c r="AD279" s="290" t="str">
        <f t="shared" si="283"/>
        <v xml:space="preserve">FX 1200X0390 4D7 10 0400X105 PC  </v>
      </c>
      <c r="AE279" s="291" t="str">
        <f t="shared" si="284"/>
        <v>TUBLS015</v>
      </c>
      <c r="AF279" s="292" t="str">
        <f t="shared" si="285"/>
        <v>TB151215</v>
      </c>
      <c r="AG279" s="293">
        <f t="shared" si="286"/>
        <v>56.2059</v>
      </c>
      <c r="AH279" s="283">
        <f t="shared" si="287"/>
        <v>152</v>
      </c>
      <c r="AI279" s="284">
        <f t="shared" si="288"/>
        <v>8543.2968000000001</v>
      </c>
      <c r="AJ279" s="294" t="str">
        <f t="shared" si="289"/>
        <v>BCU4D</v>
      </c>
      <c r="AK279" s="295" t="str">
        <f t="shared" si="290"/>
        <v>AT4D0390</v>
      </c>
      <c r="AL279" s="296">
        <f t="shared" si="291"/>
        <v>18.028010906785038</v>
      </c>
      <c r="AM279" s="297">
        <f t="shared" si="292"/>
        <v>430.09090909090907</v>
      </c>
      <c r="AN279" s="298">
        <f>IF(M279="TR",VLOOKUP(Z279,[1]don!$B$2:$M$30,9,FALSE)*((Q279-20)*VLOOKUP(Z279,[1]don!$B$2:$M$30,6,FALSE))*(INT((R279-20-VLOOKUP(Z279,[1]don!$B$2:$M$30,5,FALSE))/N279)+2),VLOOKUP(Z279,[1]don!$B$2:$M$30,9,FALSE)*R279*(INT((Q279-20)/3)+1))</f>
        <v>7753.6836000000003</v>
      </c>
      <c r="AO279" s="299" t="str">
        <f t="shared" si="293"/>
        <v>CL4P0400C105</v>
      </c>
      <c r="AP279" s="300">
        <f t="shared" si="294"/>
        <v>404.25</v>
      </c>
      <c r="AQ279" s="301" t="str">
        <f t="shared" si="295"/>
        <v>CL4P0400C105</v>
      </c>
      <c r="AR279" s="300">
        <f t="shared" si="296"/>
        <v>404.25</v>
      </c>
      <c r="AS279" s="300" t="str">
        <f t="shared" si="297"/>
        <v>BNLC06</v>
      </c>
      <c r="AT279" s="302">
        <f t="shared" si="298"/>
        <v>808.5</v>
      </c>
      <c r="AU279" s="303" t="str">
        <f t="shared" si="299"/>
        <v>4D</v>
      </c>
      <c r="AV279" s="304" t="s">
        <v>1346</v>
      </c>
      <c r="AW279" s="305" t="str">
        <f t="shared" si="300"/>
        <v>FJ4D1200</v>
      </c>
      <c r="AX279" s="303">
        <f t="shared" si="301"/>
        <v>636</v>
      </c>
      <c r="AY279" s="305">
        <f t="shared" si="302"/>
        <v>1272</v>
      </c>
      <c r="AZ279" s="305" t="str">
        <f t="shared" si="303"/>
        <v>-</v>
      </c>
      <c r="BA279" s="303" t="str">
        <f t="shared" si="304"/>
        <v>-</v>
      </c>
      <c r="BB279" s="303"/>
      <c r="BC279" s="306">
        <f t="shared" si="305"/>
        <v>1272</v>
      </c>
    </row>
    <row r="280" spans="1:55" ht="18" customHeight="1" x14ac:dyDescent="0.3">
      <c r="A280" s="1" t="str">
        <f>"\\B-tech3\soneras\RAD\RAD 2023\"&amp;B280</f>
        <v>\\B-tech3\soneras\RAD\RAD 2023\B005</v>
      </c>
      <c r="B280" s="19" t="s">
        <v>1112</v>
      </c>
      <c r="C280" s="206" t="str">
        <f t="shared" si="168"/>
        <v>RAB005012-10 E7</v>
      </c>
      <c r="D280" s="19" t="s">
        <v>1089</v>
      </c>
      <c r="E280" s="286" t="str">
        <f t="shared" si="251"/>
        <v>B005</v>
      </c>
      <c r="F280" s="279">
        <v>45371</v>
      </c>
      <c r="G280" s="19">
        <v>1</v>
      </c>
      <c r="H280" s="15" t="s">
        <v>28</v>
      </c>
      <c r="I280" s="16" t="s">
        <v>1396</v>
      </c>
      <c r="J280" s="5" t="s">
        <v>861</v>
      </c>
      <c r="K280" s="16" t="s">
        <v>1111</v>
      </c>
      <c r="M280" s="146" t="s">
        <v>41</v>
      </c>
      <c r="N280" s="6">
        <v>10</v>
      </c>
      <c r="O280" s="6">
        <v>2</v>
      </c>
      <c r="Q280" s="16">
        <v>500</v>
      </c>
      <c r="R280" s="16">
        <v>355</v>
      </c>
      <c r="S280" s="16">
        <v>355</v>
      </c>
      <c r="T280" s="16">
        <v>57</v>
      </c>
      <c r="U280" s="16">
        <v>355</v>
      </c>
      <c r="V280" s="16">
        <v>57</v>
      </c>
      <c r="W280" s="5" t="s">
        <v>33</v>
      </c>
      <c r="X280" s="6" t="s">
        <v>38</v>
      </c>
      <c r="Y280" s="6" t="s">
        <v>38</v>
      </c>
      <c r="Z280" s="289" t="str">
        <f t="shared" si="279"/>
        <v>210AZ</v>
      </c>
      <c r="AA280" s="236" t="str">
        <f t="shared" si="280"/>
        <v>RAB005012-10 E7</v>
      </c>
      <c r="AB280" s="290" t="str">
        <f t="shared" si="281"/>
        <v>RA 0500X0355 2Z7 10 0355X057 PC PERKINS TPN 440</v>
      </c>
      <c r="AC280" s="236" t="str">
        <f t="shared" si="282"/>
        <v>FXB005012-10 E7</v>
      </c>
      <c r="AD280" s="290" t="str">
        <f t="shared" si="283"/>
        <v>FX 0500X0355 2Z7 10 0355X057 PC PERKINS TPN 440</v>
      </c>
      <c r="AE280" s="291" t="str">
        <f t="shared" si="284"/>
        <v>TUBLS015</v>
      </c>
      <c r="AF280" s="292" t="str">
        <f t="shared" si="285"/>
        <v>TB150515</v>
      </c>
      <c r="AG280" s="293">
        <f t="shared" si="286"/>
        <v>23.823900000000002</v>
      </c>
      <c r="AH280" s="283">
        <f t="shared" si="287"/>
        <v>64</v>
      </c>
      <c r="AI280" s="284">
        <f t="shared" si="288"/>
        <v>1524.7296000000001</v>
      </c>
      <c r="AJ280" s="294" t="str">
        <f t="shared" si="289"/>
        <v>BCU2Z</v>
      </c>
      <c r="AK280" s="295" t="str">
        <f t="shared" si="290"/>
        <v>AT2Z0480</v>
      </c>
      <c r="AL280" s="296">
        <f t="shared" si="291"/>
        <v>33.495563636363634</v>
      </c>
      <c r="AM280" s="297">
        <f t="shared" si="292"/>
        <v>33</v>
      </c>
      <c r="AN280" s="298">
        <f>IF(M280="TR",VLOOKUP(Z280,[1]don!$B$2:$M$30,9,FALSE)*((Q280-20)*VLOOKUP(Z280,[1]don!$B$2:$M$30,6,FALSE))*(INT((R280-20-VLOOKUP(Z280,[1]don!$B$2:$M$30,5,FALSE))/N280)+2),VLOOKUP(Z280,[1]don!$B$2:$M$30,9,FALSE)*R280*(INT((Q280-20)/3)+1))</f>
        <v>1105.3535999999999</v>
      </c>
      <c r="AO280" s="299" t="str">
        <f t="shared" si="293"/>
        <v>CL2P0355C057</v>
      </c>
      <c r="AP280" s="300">
        <f t="shared" si="294"/>
        <v>222.33750000000001</v>
      </c>
      <c r="AQ280" s="301" t="str">
        <f t="shared" si="295"/>
        <v>CL2P0355C057</v>
      </c>
      <c r="AR280" s="300">
        <f t="shared" si="296"/>
        <v>222.33750000000001</v>
      </c>
      <c r="AS280" s="300" t="str">
        <f t="shared" si="297"/>
        <v>BNLC06</v>
      </c>
      <c r="AT280" s="302">
        <f t="shared" si="298"/>
        <v>444.67500000000001</v>
      </c>
      <c r="AU280" s="303" t="str">
        <f t="shared" si="299"/>
        <v>2Z</v>
      </c>
      <c r="AV280" s="304" t="s">
        <v>1346</v>
      </c>
      <c r="AW280" s="305" t="str">
        <f t="shared" si="300"/>
        <v>FJ2Z0500</v>
      </c>
      <c r="AX280" s="303">
        <f t="shared" si="301"/>
        <v>138</v>
      </c>
      <c r="AY280" s="305">
        <f t="shared" si="302"/>
        <v>276</v>
      </c>
      <c r="AZ280" s="305" t="str">
        <f t="shared" si="303"/>
        <v>PJ2Z0500</v>
      </c>
      <c r="BA280" s="303">
        <f t="shared" si="304"/>
        <v>138</v>
      </c>
      <c r="BB280" s="303"/>
      <c r="BC280" s="306">
        <f t="shared" si="305"/>
        <v>276</v>
      </c>
    </row>
    <row r="281" spans="1:55" ht="18" customHeight="1" x14ac:dyDescent="0.3">
      <c r="A281" s="1" t="str">
        <f t="shared" si="196"/>
        <v>\\B-tech3\soneras\RAD\RAD 2024\C205</v>
      </c>
      <c r="B281" s="19" t="s">
        <v>1397</v>
      </c>
      <c r="C281" s="206" t="str">
        <f t="shared" si="168"/>
        <v>RAC205027-10 E7</v>
      </c>
      <c r="D281" s="19" t="s">
        <v>1090</v>
      </c>
      <c r="E281" s="286" t="str">
        <f t="shared" si="251"/>
        <v>C205</v>
      </c>
      <c r="F281" s="279">
        <v>45374</v>
      </c>
      <c r="H281" s="15" t="s">
        <v>28</v>
      </c>
      <c r="I281" s="16" t="s">
        <v>1326</v>
      </c>
      <c r="M281" s="146" t="s">
        <v>32</v>
      </c>
      <c r="N281" s="6">
        <v>10</v>
      </c>
      <c r="O281" s="6">
        <v>7</v>
      </c>
      <c r="Q281" s="16">
        <v>860</v>
      </c>
      <c r="R281" s="16">
        <v>780</v>
      </c>
      <c r="S281" s="16">
        <v>785</v>
      </c>
      <c r="T281" s="16">
        <v>140</v>
      </c>
      <c r="U281" s="16">
        <v>785</v>
      </c>
      <c r="V281" s="16">
        <v>140</v>
      </c>
      <c r="W281" s="5" t="s">
        <v>33</v>
      </c>
      <c r="X281" s="5"/>
      <c r="Y281" s="6" t="s">
        <v>38</v>
      </c>
      <c r="Z281" s="289" t="str">
        <f t="shared" si="279"/>
        <v>710AD</v>
      </c>
      <c r="AA281" s="236" t="str">
        <f t="shared" si="280"/>
        <v>RAC205027-10 E7</v>
      </c>
      <c r="AB281" s="290" t="str">
        <f t="shared" si="281"/>
        <v xml:space="preserve">RA 0860X0780 7D7 10 0785X140 PC  </v>
      </c>
      <c r="AC281" s="236" t="str">
        <f t="shared" si="282"/>
        <v>FXC205027-10 E7</v>
      </c>
      <c r="AD281" s="290" t="str">
        <f t="shared" si="283"/>
        <v xml:space="preserve">FX 0860X0780 7D7 10 0785X140 PC  </v>
      </c>
      <c r="AE281" s="291" t="str">
        <f t="shared" si="284"/>
        <v>TUBLS015</v>
      </c>
      <c r="AF281" s="292" t="str">
        <f t="shared" si="285"/>
        <v>TB150875</v>
      </c>
      <c r="AG281" s="293">
        <f t="shared" si="286"/>
        <v>40.477499999999999</v>
      </c>
      <c r="AH281" s="283">
        <f t="shared" si="287"/>
        <v>539</v>
      </c>
      <c r="AI281" s="284">
        <f t="shared" si="288"/>
        <v>21817.372500000001</v>
      </c>
      <c r="AJ281" s="294" t="str">
        <f t="shared" si="289"/>
        <v>BCU7D</v>
      </c>
      <c r="AK281" s="295" t="str">
        <f t="shared" si="290"/>
        <v>AT7D0780</v>
      </c>
      <c r="AL281" s="296" t="e">
        <f t="shared" si="291"/>
        <v>#N/A</v>
      </c>
      <c r="AM281" s="297">
        <f t="shared" si="292"/>
        <v>306.45454545454544</v>
      </c>
      <c r="AN281" s="298" t="e">
        <f>IF(M281="TR",VLOOKUP(Z281,[1]don!$B$2:$M$30,9,FALSE)*((Q281-20)*VLOOKUP(Z281,[1]don!$B$2:$M$30,6,FALSE))*(INT((R281-20-VLOOKUP(Z281,[1]don!$B$2:$M$30,5,FALSE))/N281)+2),VLOOKUP(Z281,[1]don!$B$2:$M$30,9,FALSE)*R281*(INT((Q281-20)/3)+1))</f>
        <v>#N/A</v>
      </c>
      <c r="AO281" s="299" t="str">
        <f t="shared" si="293"/>
        <v>CL7P0785C140</v>
      </c>
      <c r="AP281" s="300">
        <f t="shared" si="294"/>
        <v>991.76</v>
      </c>
      <c r="AQ281" s="301" t="str">
        <f t="shared" si="295"/>
        <v>CL7P0785C140</v>
      </c>
      <c r="AR281" s="300">
        <f t="shared" si="296"/>
        <v>991.76</v>
      </c>
      <c r="AS281" s="300" t="str">
        <f t="shared" si="297"/>
        <v>BNLC06</v>
      </c>
      <c r="AT281" s="302">
        <f t="shared" si="298"/>
        <v>1983.52</v>
      </c>
      <c r="AU281" s="303" t="str">
        <f t="shared" si="299"/>
        <v>7D</v>
      </c>
      <c r="AV281" s="304" t="s">
        <v>1346</v>
      </c>
      <c r="AW281" s="305" t="str">
        <f t="shared" si="300"/>
        <v>FJ7D0860</v>
      </c>
      <c r="AX281" s="303">
        <f t="shared" si="301"/>
        <v>634.67999999999995</v>
      </c>
      <c r="AY281" s="305">
        <f t="shared" si="302"/>
        <v>1269.3599999999999</v>
      </c>
      <c r="AZ281" s="305" t="str">
        <f t="shared" si="303"/>
        <v>-</v>
      </c>
      <c r="BA281" s="303" t="str">
        <f t="shared" si="304"/>
        <v>-</v>
      </c>
      <c r="BB281" s="303"/>
      <c r="BC281" s="306">
        <f t="shared" si="305"/>
        <v>1269.3599999999999</v>
      </c>
    </row>
    <row r="282" spans="1:55" ht="18" customHeight="1" x14ac:dyDescent="0.3">
      <c r="A282" s="1" t="str">
        <f>"\\B-tech3\soneras\RAD\RAD 2023\"&amp;B282</f>
        <v>\\B-tech3\soneras\RAD\RAD 2023\B139</v>
      </c>
      <c r="B282" s="19" t="s">
        <v>548</v>
      </c>
      <c r="C282" s="206" t="str">
        <f t="shared" si="168"/>
        <v>RAB139024-10 E7</v>
      </c>
      <c r="D282" s="19" t="s">
        <v>1091</v>
      </c>
      <c r="E282" s="286" t="str">
        <f t="shared" si="251"/>
        <v>B139</v>
      </c>
      <c r="F282" s="279">
        <v>45374</v>
      </c>
      <c r="H282" s="15" t="s">
        <v>28</v>
      </c>
      <c r="I282" s="16" t="s">
        <v>1326</v>
      </c>
      <c r="J282" s="5" t="s">
        <v>547</v>
      </c>
      <c r="K282" s="16" t="s">
        <v>1403</v>
      </c>
      <c r="M282" s="6" t="s">
        <v>32</v>
      </c>
      <c r="N282" s="6">
        <v>10</v>
      </c>
      <c r="O282" s="6">
        <v>4</v>
      </c>
      <c r="P282" s="6"/>
      <c r="Q282" s="6">
        <v>605</v>
      </c>
      <c r="R282" s="6">
        <v>480</v>
      </c>
      <c r="S282" s="6">
        <v>495</v>
      </c>
      <c r="T282" s="6">
        <v>90</v>
      </c>
      <c r="U282" s="6">
        <v>495</v>
      </c>
      <c r="V282" s="6">
        <v>90</v>
      </c>
      <c r="W282" s="5" t="s">
        <v>33</v>
      </c>
      <c r="X282" s="5"/>
      <c r="Y282" s="6" t="s">
        <v>38</v>
      </c>
      <c r="Z282" s="289" t="str">
        <f t="shared" si="279"/>
        <v>410AD</v>
      </c>
      <c r="AA282" s="236" t="str">
        <f t="shared" si="280"/>
        <v>RAB139024-10 E7</v>
      </c>
      <c r="AB282" s="290" t="str">
        <f t="shared" si="281"/>
        <v>RA 0605X0480 4D7 10 0495X090 PC VOLVO GM</v>
      </c>
      <c r="AC282" s="236" t="str">
        <f t="shared" si="282"/>
        <v>FXB139024-10 E7</v>
      </c>
      <c r="AD282" s="290" t="str">
        <f t="shared" si="283"/>
        <v>FX 0605X0480 4D7 10 0495X090 PC VOLVO GM</v>
      </c>
      <c r="AE282" s="291" t="str">
        <f t="shared" si="284"/>
        <v>TUBLS015</v>
      </c>
      <c r="AF282" s="292" t="str">
        <f t="shared" si="285"/>
        <v>TB150620</v>
      </c>
      <c r="AG282" s="293">
        <f t="shared" si="286"/>
        <v>28.6812</v>
      </c>
      <c r="AH282" s="283">
        <f t="shared" si="287"/>
        <v>188</v>
      </c>
      <c r="AI282" s="284">
        <f t="shared" si="288"/>
        <v>5392.0655999999999</v>
      </c>
      <c r="AJ282" s="294" t="str">
        <f t="shared" si="289"/>
        <v>BCU4D</v>
      </c>
      <c r="AK282" s="295" t="str">
        <f t="shared" si="290"/>
        <v>AT4D0480</v>
      </c>
      <c r="AL282" s="296">
        <f t="shared" si="291"/>
        <v>22.211843811144199</v>
      </c>
      <c r="AM282" s="297">
        <f t="shared" si="292"/>
        <v>213.72727272727272</v>
      </c>
      <c r="AN282" s="298">
        <f>IF(M282="TR",VLOOKUP(Z282,[1]don!$B$2:$M$30,9,FALSE)*((Q282-20)*VLOOKUP(Z282,[1]don!$B$2:$M$30,6,FALSE))*(INT((R282-20-VLOOKUP(Z282,[1]don!$B$2:$M$30,5,FALSE))/N282)+2),VLOOKUP(Z282,[1]don!$B$2:$M$30,9,FALSE)*R282*(INT((Q282-20)/3)+1))</f>
        <v>4747.2768000000005</v>
      </c>
      <c r="AO282" s="299" t="str">
        <f t="shared" si="293"/>
        <v>CL4P0495C090</v>
      </c>
      <c r="AP282" s="300">
        <f t="shared" si="294"/>
        <v>436.20500000000004</v>
      </c>
      <c r="AQ282" s="301" t="str">
        <f t="shared" si="295"/>
        <v>CL4P0495C090</v>
      </c>
      <c r="AR282" s="300">
        <f t="shared" si="296"/>
        <v>436.20500000000004</v>
      </c>
      <c r="AS282" s="300" t="str">
        <f t="shared" si="297"/>
        <v>BNLC06</v>
      </c>
      <c r="AT282" s="302">
        <f t="shared" si="298"/>
        <v>872.41000000000008</v>
      </c>
      <c r="AU282" s="303" t="str">
        <f t="shared" si="299"/>
        <v>4D</v>
      </c>
      <c r="AV282" s="304" t="s">
        <v>1346</v>
      </c>
      <c r="AW282" s="305" t="str">
        <f t="shared" si="300"/>
        <v>FJ4D0605</v>
      </c>
      <c r="AX282" s="303">
        <f t="shared" si="301"/>
        <v>320.65000000000003</v>
      </c>
      <c r="AY282" s="305">
        <f t="shared" si="302"/>
        <v>641.30000000000007</v>
      </c>
      <c r="AZ282" s="305" t="str">
        <f t="shared" si="303"/>
        <v>-</v>
      </c>
      <c r="BA282" s="303" t="str">
        <f t="shared" si="304"/>
        <v>-</v>
      </c>
      <c r="BB282" s="303"/>
      <c r="BC282" s="306">
        <f t="shared" si="305"/>
        <v>641.30000000000007</v>
      </c>
    </row>
    <row r="283" spans="1:55" ht="18" customHeight="1" x14ac:dyDescent="0.3">
      <c r="A283" s="1" t="str">
        <f t="shared" si="196"/>
        <v>\\B-tech3\soneras\RAD\RAD 2024\C206</v>
      </c>
      <c r="B283" s="19" t="s">
        <v>1398</v>
      </c>
      <c r="C283" s="206" t="str">
        <f t="shared" si="168"/>
        <v>RAC206023-10 E7</v>
      </c>
      <c r="D283" s="19" t="s">
        <v>1092</v>
      </c>
      <c r="E283" s="286" t="str">
        <f t="shared" si="251"/>
        <v>C206</v>
      </c>
      <c r="F283" s="279">
        <v>45374</v>
      </c>
      <c r="G283" s="19">
        <v>1</v>
      </c>
      <c r="H283" s="15" t="s">
        <v>28</v>
      </c>
      <c r="I283" s="16" t="s">
        <v>1404</v>
      </c>
      <c r="J283" s="157" t="s">
        <v>783</v>
      </c>
      <c r="K283" s="157"/>
      <c r="L283" s="6"/>
      <c r="M283" s="6" t="s">
        <v>32</v>
      </c>
      <c r="N283" s="6">
        <v>10</v>
      </c>
      <c r="O283" s="6">
        <v>3</v>
      </c>
      <c r="P283" s="6"/>
      <c r="Q283" s="6">
        <v>900</v>
      </c>
      <c r="R283" s="6">
        <v>730</v>
      </c>
      <c r="S283" s="6">
        <v>735</v>
      </c>
      <c r="T283" s="6">
        <v>75</v>
      </c>
      <c r="U283" s="6">
        <v>735</v>
      </c>
      <c r="V283" s="6">
        <v>75</v>
      </c>
      <c r="W283" s="5" t="s">
        <v>33</v>
      </c>
      <c r="X283" s="5"/>
      <c r="Y283" s="6" t="s">
        <v>38</v>
      </c>
      <c r="Z283" s="289" t="str">
        <f t="shared" si="279"/>
        <v>310AD</v>
      </c>
      <c r="AA283" s="236" t="str">
        <f t="shared" si="280"/>
        <v>RAC206023-10 E7</v>
      </c>
      <c r="AB283" s="290" t="str">
        <f t="shared" si="281"/>
        <v xml:space="preserve">RA 0900X0730 3D7 10 0735X075 PC IVECO </v>
      </c>
      <c r="AC283" s="236" t="str">
        <f t="shared" si="282"/>
        <v>FXC206023-10 E7</v>
      </c>
      <c r="AD283" s="290" t="str">
        <f t="shared" si="283"/>
        <v xml:space="preserve">FX 0900X0730 3D7 10 0735X075 PC IVECO </v>
      </c>
      <c r="AE283" s="291" t="str">
        <f t="shared" si="284"/>
        <v>TUBLS015</v>
      </c>
      <c r="AF283" s="292" t="str">
        <f t="shared" si="285"/>
        <v>TB150915</v>
      </c>
      <c r="AG283" s="293">
        <f t="shared" si="286"/>
        <v>42.3279</v>
      </c>
      <c r="AH283" s="283">
        <f t="shared" si="287"/>
        <v>216</v>
      </c>
      <c r="AI283" s="284">
        <f t="shared" si="288"/>
        <v>9142.8263999999999</v>
      </c>
      <c r="AJ283" s="294" t="str">
        <f t="shared" si="289"/>
        <v>BCU3D</v>
      </c>
      <c r="AK283" s="295" t="str">
        <f t="shared" si="290"/>
        <v>AT3D0730</v>
      </c>
      <c r="AL283" s="296">
        <f t="shared" si="291"/>
        <v>21.776241121495325</v>
      </c>
      <c r="AM283" s="297">
        <f t="shared" si="292"/>
        <v>321</v>
      </c>
      <c r="AN283" s="298">
        <f>IF(M283="TR",VLOOKUP(Z283,[1]don!$B$2:$M$30,9,FALSE)*((Q283-20)*VLOOKUP(Z283,[1]don!$B$2:$M$30,6,FALSE))*(INT((R283-20-VLOOKUP(Z283,[1]don!$B$2:$M$30,5,FALSE))/N283)+2),VLOOKUP(Z283,[1]don!$B$2:$M$30,9,FALSE)*R283*(INT((Q283-20)/3)+1))</f>
        <v>6990.1733999999997</v>
      </c>
      <c r="AO283" s="299" t="str">
        <f t="shared" si="293"/>
        <v>CL3P0735C075</v>
      </c>
      <c r="AP283" s="300">
        <f t="shared" si="294"/>
        <v>552.28250000000003</v>
      </c>
      <c r="AQ283" s="301" t="str">
        <f t="shared" si="295"/>
        <v>CL3P0735C075</v>
      </c>
      <c r="AR283" s="300">
        <f t="shared" si="296"/>
        <v>552.28250000000003</v>
      </c>
      <c r="AS283" s="300" t="str">
        <f t="shared" si="297"/>
        <v>BNLC06</v>
      </c>
      <c r="AT283" s="302">
        <f t="shared" si="298"/>
        <v>1104.5650000000001</v>
      </c>
      <c r="AU283" s="303" t="str">
        <f t="shared" si="299"/>
        <v>3D</v>
      </c>
      <c r="AV283" s="304" t="s">
        <v>1346</v>
      </c>
      <c r="AW283" s="305" t="str">
        <f t="shared" si="300"/>
        <v>FJ3D0900</v>
      </c>
      <c r="AX283" s="303">
        <f t="shared" si="301"/>
        <v>378.9</v>
      </c>
      <c r="AY283" s="305">
        <f t="shared" si="302"/>
        <v>757.8</v>
      </c>
      <c r="AZ283" s="305" t="str">
        <f t="shared" si="303"/>
        <v>-</v>
      </c>
      <c r="BA283" s="303" t="str">
        <f t="shared" si="304"/>
        <v>-</v>
      </c>
      <c r="BB283" s="303"/>
      <c r="BC283" s="306">
        <f t="shared" si="305"/>
        <v>757.8</v>
      </c>
    </row>
    <row r="284" spans="1:55" ht="18" customHeight="1" x14ac:dyDescent="0.3">
      <c r="A284" s="1" t="str">
        <f t="shared" si="196"/>
        <v>\\B-tech3\soneras\RAD\RAD 2024\C207</v>
      </c>
      <c r="B284" s="19" t="s">
        <v>1399</v>
      </c>
      <c r="C284" s="206" t="str">
        <f t="shared" si="168"/>
        <v>FEC207013-12 E7</v>
      </c>
      <c r="D284" s="19" t="s">
        <v>1093</v>
      </c>
      <c r="E284" s="286" t="str">
        <f t="shared" si="251"/>
        <v>C207</v>
      </c>
      <c r="F284" s="279">
        <v>45374</v>
      </c>
      <c r="G284" s="19">
        <v>1</v>
      </c>
      <c r="H284" s="15" t="s">
        <v>35</v>
      </c>
      <c r="I284" s="16" t="s">
        <v>513</v>
      </c>
      <c r="M284" s="146" t="s">
        <v>41</v>
      </c>
      <c r="N284" s="6">
        <v>12</v>
      </c>
      <c r="O284" s="6">
        <v>3</v>
      </c>
      <c r="Q284" s="16">
        <v>425</v>
      </c>
      <c r="R284" s="16">
        <v>730</v>
      </c>
      <c r="S284" s="16">
        <v>745</v>
      </c>
      <c r="T284" s="16">
        <v>70</v>
      </c>
      <c r="U284" s="16">
        <v>745</v>
      </c>
      <c r="V284" s="16">
        <v>70</v>
      </c>
      <c r="W284" s="5" t="s">
        <v>33</v>
      </c>
      <c r="X284" s="5"/>
      <c r="Y284" s="6" t="s">
        <v>38</v>
      </c>
      <c r="Z284" s="289" t="str">
        <f t="shared" si="279"/>
        <v>312AZ</v>
      </c>
      <c r="AA284" s="236" t="str">
        <f t="shared" si="280"/>
        <v>FEC207013-12 E7</v>
      </c>
      <c r="AB284" s="290" t="str">
        <f t="shared" si="281"/>
        <v xml:space="preserve">FE 0425X0730 3Z7 12 0745X070 PC  </v>
      </c>
      <c r="AC284" s="236" t="str">
        <f t="shared" si="282"/>
        <v>FXC207013-12 E7</v>
      </c>
      <c r="AD284" s="290" t="str">
        <f t="shared" si="283"/>
        <v xml:space="preserve">FX 0425X0730 3Z7 12 0745X070 PC  </v>
      </c>
      <c r="AE284" s="291" t="str">
        <f t="shared" si="284"/>
        <v>TUBLS015</v>
      </c>
      <c r="AF284" s="292" t="str">
        <f t="shared" si="285"/>
        <v>TB150440</v>
      </c>
      <c r="AG284" s="293">
        <f t="shared" si="286"/>
        <v>20.354400000000002</v>
      </c>
      <c r="AH284" s="283">
        <f t="shared" si="287"/>
        <v>174</v>
      </c>
      <c r="AI284" s="284">
        <f t="shared" si="288"/>
        <v>3541.6656000000003</v>
      </c>
      <c r="AJ284" s="294" t="str">
        <f t="shared" si="289"/>
        <v>BCU3Z</v>
      </c>
      <c r="AK284" s="295" t="str">
        <f t="shared" si="290"/>
        <v>AT3Z0405</v>
      </c>
      <c r="AL284" s="296">
        <f t="shared" si="291"/>
        <v>35.690522033898297</v>
      </c>
      <c r="AM284" s="297">
        <f t="shared" si="292"/>
        <v>59</v>
      </c>
      <c r="AN284" s="298">
        <f>IF(M284="TR",VLOOKUP(Z284,[1]don!$B$2:$M$30,9,FALSE)*((Q284-20)*VLOOKUP(Z284,[1]don!$B$2:$M$30,6,FALSE))*(INT((R284-20-VLOOKUP(Z284,[1]don!$B$2:$M$30,5,FALSE))/N284)+2),VLOOKUP(Z284,[1]don!$B$2:$M$30,9,FALSE)*R284*(INT((Q284-20)/3)+1))</f>
        <v>2105.7407999999996</v>
      </c>
      <c r="AO284" s="299" t="str">
        <f t="shared" si="293"/>
        <v>CL3P0745C070</v>
      </c>
      <c r="AP284" s="300">
        <f t="shared" si="294"/>
        <v>530.14499999999998</v>
      </c>
      <c r="AQ284" s="301" t="str">
        <f t="shared" si="295"/>
        <v>CL3P0745C070</v>
      </c>
      <c r="AR284" s="300">
        <f t="shared" si="296"/>
        <v>530.14499999999998</v>
      </c>
      <c r="AS284" s="300" t="str">
        <f t="shared" si="297"/>
        <v>BNLC06</v>
      </c>
      <c r="AT284" s="302">
        <f t="shared" si="298"/>
        <v>1060.29</v>
      </c>
      <c r="AU284" s="303" t="str">
        <f t="shared" si="299"/>
        <v>3Z</v>
      </c>
      <c r="AV284" s="304" t="s">
        <v>1346</v>
      </c>
      <c r="AW284" s="305" t="str">
        <f t="shared" si="300"/>
        <v>FJ3Z0425</v>
      </c>
      <c r="AX284" s="303">
        <f t="shared" si="301"/>
        <v>158.94999999999999</v>
      </c>
      <c r="AY284" s="305">
        <f t="shared" si="302"/>
        <v>317.89999999999998</v>
      </c>
      <c r="AZ284" s="305" t="str">
        <f t="shared" si="303"/>
        <v>PJ3Z0425</v>
      </c>
      <c r="BA284" s="303">
        <f t="shared" si="304"/>
        <v>158.94999999999999</v>
      </c>
      <c r="BB284" s="303"/>
      <c r="BC284" s="306">
        <f t="shared" si="305"/>
        <v>317.89999999999998</v>
      </c>
    </row>
    <row r="285" spans="1:55" ht="18" customHeight="1" x14ac:dyDescent="0.3">
      <c r="A285" s="1" t="str">
        <f t="shared" si="196"/>
        <v>\\B-tech3\soneras\RAD\RAD 2024\C208</v>
      </c>
      <c r="B285" s="19" t="s">
        <v>1400</v>
      </c>
      <c r="C285" s="206" t="str">
        <f t="shared" si="168"/>
        <v>FEC208025-10 E7</v>
      </c>
      <c r="D285" s="19" t="s">
        <v>1094</v>
      </c>
      <c r="E285" s="286" t="str">
        <f t="shared" si="251"/>
        <v>C208</v>
      </c>
      <c r="F285" s="279">
        <v>45374</v>
      </c>
      <c r="G285" s="19">
        <v>1</v>
      </c>
      <c r="H285" s="15" t="s">
        <v>35</v>
      </c>
      <c r="I285" s="16" t="s">
        <v>513</v>
      </c>
      <c r="M285" s="146" t="s">
        <v>32</v>
      </c>
      <c r="N285" s="6">
        <v>10</v>
      </c>
      <c r="O285" s="6">
        <v>5</v>
      </c>
      <c r="Q285" s="16">
        <v>1100</v>
      </c>
      <c r="R285" s="16">
        <v>1060</v>
      </c>
      <c r="S285" s="16">
        <v>1125</v>
      </c>
      <c r="T285" s="16">
        <v>170</v>
      </c>
      <c r="U285" s="16">
        <v>1125</v>
      </c>
      <c r="V285" s="16">
        <v>170</v>
      </c>
      <c r="W285" s="5" t="s">
        <v>33</v>
      </c>
      <c r="X285" s="5"/>
      <c r="Y285" s="6" t="s">
        <v>38</v>
      </c>
      <c r="Z285" s="289" t="str">
        <f t="shared" si="279"/>
        <v>510AD</v>
      </c>
      <c r="AA285" s="236" t="str">
        <f t="shared" si="280"/>
        <v>FEC208025-10 E7</v>
      </c>
      <c r="AB285" s="290" t="str">
        <f t="shared" si="281"/>
        <v xml:space="preserve">FE 1100X1060 5D7 10 1125X170 PC  </v>
      </c>
      <c r="AC285" s="236" t="str">
        <f t="shared" si="282"/>
        <v>FXC208025-10 E7</v>
      </c>
      <c r="AD285" s="290" t="str">
        <f t="shared" si="283"/>
        <v xml:space="preserve">FX 1100X1060 5D7 10 1125X170 PC  </v>
      </c>
      <c r="AE285" s="291" t="str">
        <f t="shared" si="284"/>
        <v>TUBLS015</v>
      </c>
      <c r="AF285" s="292" t="str">
        <f t="shared" si="285"/>
        <v>TB151115</v>
      </c>
      <c r="AG285" s="293">
        <f t="shared" si="286"/>
        <v>51.579900000000002</v>
      </c>
      <c r="AH285" s="283">
        <f t="shared" si="287"/>
        <v>525</v>
      </c>
      <c r="AI285" s="284">
        <f t="shared" si="288"/>
        <v>27079.447500000002</v>
      </c>
      <c r="AJ285" s="294" t="str">
        <f t="shared" si="289"/>
        <v>BCU5D</v>
      </c>
      <c r="AK285" s="295" t="str">
        <f t="shared" si="290"/>
        <v>AT5D1060</v>
      </c>
      <c r="AL285" s="296">
        <f t="shared" si="291"/>
        <v>59.94623800507965</v>
      </c>
      <c r="AM285" s="297">
        <f t="shared" si="292"/>
        <v>393.72727272727275</v>
      </c>
      <c r="AN285" s="298">
        <f>IF(M285="TR",VLOOKUP(Z285,[1]don!$B$2:$M$30,9,FALSE)*((Q285-20)*VLOOKUP(Z285,[1]don!$B$2:$M$30,6,FALSE))*(INT((R285-20-VLOOKUP(Z285,[1]don!$B$2:$M$30,5,FALSE))/N285)+2),VLOOKUP(Z285,[1]don!$B$2:$M$30,9,FALSE)*R285*(INT((Q285-20)/3)+1))</f>
        <v>23602.468799999999</v>
      </c>
      <c r="AO285" s="299" t="str">
        <f t="shared" si="293"/>
        <v>CL5P1125C170</v>
      </c>
      <c r="AP285" s="300">
        <f t="shared" si="294"/>
        <v>1675.135</v>
      </c>
      <c r="AQ285" s="301" t="str">
        <f t="shared" si="295"/>
        <v>CL5P1125C170</v>
      </c>
      <c r="AR285" s="300">
        <f t="shared" si="296"/>
        <v>1675.135</v>
      </c>
      <c r="AS285" s="300" t="str">
        <f t="shared" si="297"/>
        <v>BNLC06</v>
      </c>
      <c r="AT285" s="302">
        <f t="shared" si="298"/>
        <v>3350.27</v>
      </c>
      <c r="AU285" s="303" t="str">
        <f t="shared" si="299"/>
        <v>5D</v>
      </c>
      <c r="AV285" s="304" t="s">
        <v>1346</v>
      </c>
      <c r="AW285" s="305" t="str">
        <f t="shared" si="300"/>
        <v>FJ5D1100</v>
      </c>
      <c r="AX285" s="303">
        <f t="shared" si="301"/>
        <v>680.9</v>
      </c>
      <c r="AY285" s="305">
        <f t="shared" si="302"/>
        <v>1361.8</v>
      </c>
      <c r="AZ285" s="305" t="str">
        <f t="shared" si="303"/>
        <v>-</v>
      </c>
      <c r="BA285" s="303" t="str">
        <f t="shared" si="304"/>
        <v>-</v>
      </c>
      <c r="BB285" s="303"/>
      <c r="BC285" s="306">
        <f t="shared" si="305"/>
        <v>1361.8</v>
      </c>
    </row>
    <row r="286" spans="1:55" ht="18" customHeight="1" x14ac:dyDescent="0.3">
      <c r="A286" s="1" t="str">
        <f>"\\B-tech3\soneras\RAD\RAD 2023\"&amp;B286</f>
        <v>\\B-tech3\soneras\RAD\RAD 2023\B350</v>
      </c>
      <c r="B286" s="19" t="s">
        <v>1402</v>
      </c>
      <c r="C286" s="206" t="str">
        <f t="shared" si="168"/>
        <v>RAB350026-10 E7</v>
      </c>
      <c r="D286" s="19" t="s">
        <v>1095</v>
      </c>
      <c r="E286" s="286" t="str">
        <f t="shared" si="251"/>
        <v>B350</v>
      </c>
      <c r="F286" s="279">
        <v>45374</v>
      </c>
      <c r="G286" s="19">
        <v>1</v>
      </c>
      <c r="H286" s="15" t="s">
        <v>28</v>
      </c>
      <c r="I286" s="16" t="s">
        <v>1405</v>
      </c>
      <c r="M286" s="6" t="s">
        <v>32</v>
      </c>
      <c r="N286" s="6">
        <v>10</v>
      </c>
      <c r="O286" s="6">
        <v>6</v>
      </c>
      <c r="P286" s="6"/>
      <c r="Q286" s="6">
        <v>635</v>
      </c>
      <c r="R286" s="6">
        <v>630</v>
      </c>
      <c r="S286" s="6">
        <v>645</v>
      </c>
      <c r="T286" s="6">
        <v>125</v>
      </c>
      <c r="U286" s="6">
        <v>645</v>
      </c>
      <c r="V286" s="6">
        <v>125</v>
      </c>
      <c r="W286" s="5" t="s">
        <v>33</v>
      </c>
      <c r="X286" s="307" t="s">
        <v>34</v>
      </c>
      <c r="Y286" s="6" t="s">
        <v>38</v>
      </c>
      <c r="Z286" s="289" t="str">
        <f t="shared" si="279"/>
        <v>610AD</v>
      </c>
      <c r="AA286" s="236" t="str">
        <f t="shared" si="280"/>
        <v>RAB350026-10 E7</v>
      </c>
      <c r="AB286" s="290" t="str">
        <f t="shared" si="281"/>
        <v xml:space="preserve">RA 0635X0630 6D7 10 0645X125 PC  </v>
      </c>
      <c r="AC286" s="236" t="str">
        <f t="shared" si="282"/>
        <v>FXB350026-10 E7</v>
      </c>
      <c r="AD286" s="290" t="str">
        <f t="shared" si="283"/>
        <v xml:space="preserve">FX 0635X0630 6D7 10 0645X125 PC  </v>
      </c>
      <c r="AE286" s="291" t="str">
        <f t="shared" si="284"/>
        <v>TUBLS015</v>
      </c>
      <c r="AF286" s="292" t="str">
        <f t="shared" si="285"/>
        <v>TB150650</v>
      </c>
      <c r="AG286" s="293">
        <f t="shared" si="286"/>
        <v>30.069000000000003</v>
      </c>
      <c r="AH286" s="283">
        <f t="shared" si="287"/>
        <v>372</v>
      </c>
      <c r="AI286" s="284">
        <f t="shared" si="288"/>
        <v>11185.668000000001</v>
      </c>
      <c r="AJ286" s="294" t="str">
        <f t="shared" si="289"/>
        <v>BCU6D</v>
      </c>
      <c r="AK286" s="295" t="str">
        <f t="shared" si="290"/>
        <v>AT6D0630</v>
      </c>
      <c r="AL286" s="296">
        <f t="shared" si="291"/>
        <v>48.541186402266298</v>
      </c>
      <c r="AM286" s="297">
        <f t="shared" si="292"/>
        <v>224.63636363636363</v>
      </c>
      <c r="AN286" s="298">
        <f>IF(M286="TR",VLOOKUP(Z286,[1]don!$B$2:$M$30,9,FALSE)*((Q286-20)*VLOOKUP(Z286,[1]don!$B$2:$M$30,6,FALSE))*(INT((R286-20-VLOOKUP(Z286,[1]don!$B$2:$M$30,5,FALSE))/N286)+2),VLOOKUP(Z286,[1]don!$B$2:$M$30,9,FALSE)*R286*(INT((Q286-20)/3)+1))</f>
        <v>10904.115600000001</v>
      </c>
      <c r="AO286" s="299" t="str">
        <f t="shared" si="293"/>
        <v>CL6P0645C125</v>
      </c>
      <c r="AP286" s="300">
        <f t="shared" si="294"/>
        <v>742.47249999999997</v>
      </c>
      <c r="AQ286" s="301" t="str">
        <f t="shared" si="295"/>
        <v>CL6P0645C125</v>
      </c>
      <c r="AR286" s="300">
        <f t="shared" si="296"/>
        <v>742.47249999999997</v>
      </c>
      <c r="AS286" s="300" t="str">
        <f t="shared" si="297"/>
        <v>BNLC06</v>
      </c>
      <c r="AT286" s="302">
        <f t="shared" si="298"/>
        <v>1484.9449999999999</v>
      </c>
      <c r="AU286" s="303" t="str">
        <f t="shared" si="299"/>
        <v>6D</v>
      </c>
      <c r="AV286" s="304" t="s">
        <v>1346</v>
      </c>
      <c r="AW286" s="305" t="str">
        <f t="shared" si="300"/>
        <v>FJ6D0635</v>
      </c>
      <c r="AX286" s="303">
        <f t="shared" si="301"/>
        <v>455.93</v>
      </c>
      <c r="AY286" s="305">
        <f t="shared" si="302"/>
        <v>911.86</v>
      </c>
      <c r="AZ286" s="305" t="str">
        <f t="shared" si="303"/>
        <v>-</v>
      </c>
      <c r="BA286" s="303" t="str">
        <f t="shared" si="304"/>
        <v>-</v>
      </c>
      <c r="BB286" s="303"/>
      <c r="BC286" s="306">
        <f t="shared" si="305"/>
        <v>911.86</v>
      </c>
    </row>
    <row r="287" spans="1:55" ht="18" customHeight="1" x14ac:dyDescent="0.3">
      <c r="A287" s="1" t="str">
        <f t="shared" si="196"/>
        <v>\\B-tech3\soneras\RAD\RAD 2024\C209</v>
      </c>
      <c r="B287" s="19" t="s">
        <v>1401</v>
      </c>
      <c r="C287" s="206" t="str">
        <f t="shared" si="168"/>
        <v>FEC209026-10 E7</v>
      </c>
      <c r="D287" s="19" t="s">
        <v>1096</v>
      </c>
      <c r="E287" s="286" t="str">
        <f t="shared" si="251"/>
        <v>C209</v>
      </c>
      <c r="F287" s="279">
        <v>45374</v>
      </c>
      <c r="G287" s="19">
        <v>1</v>
      </c>
      <c r="H287" s="15" t="s">
        <v>35</v>
      </c>
      <c r="I287" s="16" t="s">
        <v>918</v>
      </c>
      <c r="M287" s="146" t="s">
        <v>32</v>
      </c>
      <c r="N287" s="6">
        <v>10</v>
      </c>
      <c r="O287" s="6">
        <v>6</v>
      </c>
      <c r="Q287" s="16">
        <v>850</v>
      </c>
      <c r="R287" s="16">
        <v>435</v>
      </c>
      <c r="S287" s="16">
        <v>445</v>
      </c>
      <c r="T287" s="16">
        <v>155</v>
      </c>
      <c r="U287" s="16">
        <v>455</v>
      </c>
      <c r="V287" s="16">
        <v>155</v>
      </c>
      <c r="W287" s="5" t="s">
        <v>33</v>
      </c>
      <c r="X287" s="5"/>
      <c r="Y287" s="6" t="s">
        <v>38</v>
      </c>
      <c r="Z287" s="289" t="str">
        <f t="shared" si="279"/>
        <v>610AD</v>
      </c>
      <c r="AA287" s="236" t="str">
        <f t="shared" si="280"/>
        <v>FEC209026-10 E7</v>
      </c>
      <c r="AB287" s="290" t="str">
        <f t="shared" si="281"/>
        <v xml:space="preserve">FE 0850X0435 6D7 10 0445X155 PC  </v>
      </c>
      <c r="AC287" s="236" t="str">
        <f t="shared" si="282"/>
        <v>FXC209026-10 E7</v>
      </c>
      <c r="AD287" s="290" t="str">
        <f t="shared" si="283"/>
        <v xml:space="preserve">FX 0850X0435 6D7 10 0445X155 PC  </v>
      </c>
      <c r="AE287" s="291" t="str">
        <f t="shared" si="284"/>
        <v>TUBLS015</v>
      </c>
      <c r="AF287" s="292" t="str">
        <f t="shared" si="285"/>
        <v>TB150865</v>
      </c>
      <c r="AG287" s="293">
        <f t="shared" si="286"/>
        <v>40.014900000000004</v>
      </c>
      <c r="AH287" s="283">
        <f t="shared" si="287"/>
        <v>255</v>
      </c>
      <c r="AI287" s="284">
        <f t="shared" si="288"/>
        <v>10203.799500000001</v>
      </c>
      <c r="AJ287" s="294" t="str">
        <f t="shared" si="289"/>
        <v>BCU6D</v>
      </c>
      <c r="AK287" s="295" t="str">
        <f t="shared" si="290"/>
        <v>AT6D0435</v>
      </c>
      <c r="AL287" s="296">
        <f t="shared" si="291"/>
        <v>33.432569468628039</v>
      </c>
      <c r="AM287" s="297">
        <f t="shared" si="292"/>
        <v>302.81818181818181</v>
      </c>
      <c r="AN287" s="298">
        <f>IF(M287="TR",VLOOKUP(Z287,[1]don!$B$2:$M$30,9,FALSE)*((Q287-20)*VLOOKUP(Z287,[1]don!$B$2:$M$30,6,FALSE))*(INT((R287-20-VLOOKUP(Z287,[1]don!$B$2:$M$30,5,FALSE))/N287)+2),VLOOKUP(Z287,[1]don!$B$2:$M$30,9,FALSE)*R287*(INT((Q287-20)/3)+1))</f>
        <v>10123.989899999999</v>
      </c>
      <c r="AO287" s="299" t="str">
        <f t="shared" si="293"/>
        <v>CL6P0445C155</v>
      </c>
      <c r="AP287" s="300">
        <f t="shared" si="294"/>
        <v>626.58749999999998</v>
      </c>
      <c r="AQ287" s="301" t="str">
        <f t="shared" si="295"/>
        <v>CL6P0455C155</v>
      </c>
      <c r="AR287" s="300">
        <f t="shared" si="296"/>
        <v>640.0625</v>
      </c>
      <c r="AS287" s="300" t="str">
        <f t="shared" si="297"/>
        <v>BNLC06</v>
      </c>
      <c r="AT287" s="302">
        <f t="shared" si="298"/>
        <v>1266.6500000000001</v>
      </c>
      <c r="AU287" s="303" t="str">
        <f t="shared" si="299"/>
        <v>6D</v>
      </c>
      <c r="AV287" s="304" t="s">
        <v>1346</v>
      </c>
      <c r="AW287" s="305" t="str">
        <f t="shared" si="300"/>
        <v>FJ6D0850</v>
      </c>
      <c r="AX287" s="303">
        <f t="shared" si="301"/>
        <v>610.29999999999995</v>
      </c>
      <c r="AY287" s="305">
        <f t="shared" si="302"/>
        <v>1220.5999999999999</v>
      </c>
      <c r="AZ287" s="305" t="str">
        <f t="shared" si="303"/>
        <v>-</v>
      </c>
      <c r="BA287" s="303" t="str">
        <f t="shared" si="304"/>
        <v>-</v>
      </c>
      <c r="BB287" s="303"/>
      <c r="BC287" s="306">
        <f t="shared" si="305"/>
        <v>1220.5999999999999</v>
      </c>
    </row>
    <row r="288" spans="1:55" ht="18" customHeight="1" x14ac:dyDescent="0.3">
      <c r="A288" s="1" t="str">
        <f>"\\B-tech3\soneras\RAD\RAD 2023\"&amp;B288</f>
        <v>\\B-tech3\soneras\RAD\RAD 2023\B130</v>
      </c>
      <c r="B288" s="19" t="s">
        <v>1406</v>
      </c>
      <c r="C288" s="206" t="str">
        <f t="shared" si="168"/>
        <v>FEB130026-10 E7</v>
      </c>
      <c r="D288" s="19" t="s">
        <v>1097</v>
      </c>
      <c r="E288" s="286" t="str">
        <f t="shared" si="251"/>
        <v>B130</v>
      </c>
      <c r="F288" s="279">
        <v>45374</v>
      </c>
      <c r="G288" s="19">
        <v>1</v>
      </c>
      <c r="H288" s="15" t="s">
        <v>35</v>
      </c>
      <c r="I288" s="16" t="s">
        <v>76</v>
      </c>
      <c r="M288" s="146" t="s">
        <v>32</v>
      </c>
      <c r="N288" s="6">
        <v>10</v>
      </c>
      <c r="O288" s="6">
        <v>6</v>
      </c>
      <c r="Q288" s="16">
        <v>895</v>
      </c>
      <c r="R288" s="16">
        <v>535</v>
      </c>
      <c r="S288" s="16">
        <v>590</v>
      </c>
      <c r="T288" s="16">
        <v>210</v>
      </c>
      <c r="U288" s="16">
        <v>590</v>
      </c>
      <c r="V288" s="16">
        <v>210</v>
      </c>
      <c r="W288" s="5" t="s">
        <v>33</v>
      </c>
      <c r="X288" s="5"/>
      <c r="Y288" s="6" t="s">
        <v>38</v>
      </c>
      <c r="Z288" s="289" t="str">
        <f t="shared" si="279"/>
        <v>610AD</v>
      </c>
      <c r="AA288" s="236" t="str">
        <f t="shared" si="280"/>
        <v>FEB130026-10 E7</v>
      </c>
      <c r="AB288" s="290" t="str">
        <f t="shared" si="281"/>
        <v xml:space="preserve">FE 0895X0535 6D7 10 0590X210 PC  </v>
      </c>
      <c r="AC288" s="236" t="str">
        <f t="shared" si="282"/>
        <v>FXB130026-10 E7</v>
      </c>
      <c r="AD288" s="290" t="str">
        <f t="shared" si="283"/>
        <v xml:space="preserve">FX 0895X0535 6D7 10 0590X210 PC  </v>
      </c>
      <c r="AE288" s="291" t="str">
        <f t="shared" si="284"/>
        <v>TUBLS015</v>
      </c>
      <c r="AF288" s="292" t="str">
        <f t="shared" si="285"/>
        <v>TB150910</v>
      </c>
      <c r="AG288" s="293">
        <f t="shared" si="286"/>
        <v>42.096600000000002</v>
      </c>
      <c r="AH288" s="283">
        <f t="shared" si="287"/>
        <v>315</v>
      </c>
      <c r="AI288" s="284">
        <f t="shared" si="288"/>
        <v>13260.429</v>
      </c>
      <c r="AJ288" s="294" t="str">
        <f t="shared" si="289"/>
        <v>BCU6D</v>
      </c>
      <c r="AK288" s="295" t="str">
        <f t="shared" si="290"/>
        <v>AT6D0535</v>
      </c>
      <c r="AL288" s="296">
        <f t="shared" si="291"/>
        <v>41.122656906864144</v>
      </c>
      <c r="AM288" s="297">
        <f t="shared" si="292"/>
        <v>319.18181818181819</v>
      </c>
      <c r="AN288" s="298">
        <f>IF(M288="TR",VLOOKUP(Z288,[1]don!$B$2:$M$30,9,FALSE)*((Q288-20)*VLOOKUP(Z288,[1]don!$B$2:$M$30,6,FALSE))*(INT((R288-20-VLOOKUP(Z288,[1]don!$B$2:$M$30,5,FALSE))/N288)+2),VLOOKUP(Z288,[1]don!$B$2:$M$30,9,FALSE)*R288*(INT((Q288-20)/3)+1))</f>
        <v>13125.6044</v>
      </c>
      <c r="AO288" s="299" t="str">
        <f t="shared" si="293"/>
        <v>CL6P0590C210</v>
      </c>
      <c r="AP288" s="300">
        <f t="shared" si="294"/>
        <v>1080.31</v>
      </c>
      <c r="AQ288" s="301" t="str">
        <f t="shared" si="295"/>
        <v>CL6P0590C210</v>
      </c>
      <c r="AR288" s="300">
        <f t="shared" si="296"/>
        <v>1080.31</v>
      </c>
      <c r="AS288" s="300" t="str">
        <f t="shared" si="297"/>
        <v>BNLC06</v>
      </c>
      <c r="AT288" s="302">
        <f t="shared" si="298"/>
        <v>2160.62</v>
      </c>
      <c r="AU288" s="303" t="str">
        <f t="shared" si="299"/>
        <v>6D</v>
      </c>
      <c r="AV288" s="304" t="s">
        <v>1346</v>
      </c>
      <c r="AW288" s="305" t="str">
        <f t="shared" si="300"/>
        <v>FJ6D0895</v>
      </c>
      <c r="AX288" s="303">
        <f t="shared" si="301"/>
        <v>642.61</v>
      </c>
      <c r="AY288" s="305">
        <f t="shared" si="302"/>
        <v>1285.22</v>
      </c>
      <c r="AZ288" s="305" t="str">
        <f t="shared" si="303"/>
        <v>-</v>
      </c>
      <c r="BA288" s="303" t="str">
        <f t="shared" si="304"/>
        <v>-</v>
      </c>
      <c r="BB288" s="303"/>
      <c r="BC288" s="306">
        <f t="shared" si="305"/>
        <v>1285.22</v>
      </c>
    </row>
    <row r="289" spans="1:55" ht="18" customHeight="1" x14ac:dyDescent="0.3">
      <c r="A289" s="1" t="str">
        <f t="shared" si="196"/>
        <v>\\B-tech3\soneras\RAD\RAD 2024\C210</v>
      </c>
      <c r="B289" s="19" t="s">
        <v>1407</v>
      </c>
      <c r="C289" s="206" t="str">
        <f t="shared" si="168"/>
        <v>FEC210024-10 E7</v>
      </c>
      <c r="D289" s="19" t="s">
        <v>1098</v>
      </c>
      <c r="E289" s="286" t="str">
        <f t="shared" si="251"/>
        <v>C210</v>
      </c>
      <c r="F289" s="279">
        <v>45374</v>
      </c>
      <c r="G289" s="19">
        <v>2</v>
      </c>
      <c r="H289" s="15" t="s">
        <v>35</v>
      </c>
      <c r="I289" s="16" t="s">
        <v>76</v>
      </c>
      <c r="M289" s="146" t="s">
        <v>32</v>
      </c>
      <c r="N289" s="6">
        <v>10</v>
      </c>
      <c r="O289" s="6">
        <v>4</v>
      </c>
      <c r="Q289" s="16">
        <v>860</v>
      </c>
      <c r="R289" s="16">
        <v>780</v>
      </c>
      <c r="S289" s="16">
        <v>815</v>
      </c>
      <c r="T289" s="16">
        <v>90</v>
      </c>
      <c r="U289" s="16">
        <v>815</v>
      </c>
      <c r="V289" s="16">
        <v>90</v>
      </c>
      <c r="W289" s="5" t="s">
        <v>33</v>
      </c>
      <c r="X289" s="5"/>
      <c r="Y289" s="6" t="s">
        <v>38</v>
      </c>
      <c r="Z289" s="289" t="str">
        <f t="shared" si="279"/>
        <v>410AD</v>
      </c>
      <c r="AA289" s="236" t="str">
        <f t="shared" si="280"/>
        <v>FEC210024-10 E7</v>
      </c>
      <c r="AB289" s="290" t="str">
        <f t="shared" si="281"/>
        <v xml:space="preserve">FE 0860X0780 4D7 10 0815X090 PC  </v>
      </c>
      <c r="AC289" s="236" t="str">
        <f t="shared" si="282"/>
        <v>FXC210024-10 E7</v>
      </c>
      <c r="AD289" s="290" t="str">
        <f t="shared" si="283"/>
        <v xml:space="preserve">FX 0860X0780 4D7 10 0815X090 PC  </v>
      </c>
      <c r="AE289" s="291" t="str">
        <f t="shared" si="284"/>
        <v>TUBLS015</v>
      </c>
      <c r="AF289" s="292" t="str">
        <f t="shared" si="285"/>
        <v>TB150875</v>
      </c>
      <c r="AG289" s="293">
        <f t="shared" si="286"/>
        <v>40.477499999999999</v>
      </c>
      <c r="AH289" s="283">
        <f t="shared" si="287"/>
        <v>308</v>
      </c>
      <c r="AI289" s="284">
        <f t="shared" si="288"/>
        <v>12467.07</v>
      </c>
      <c r="AJ289" s="294" t="str">
        <f t="shared" si="289"/>
        <v>BCU4D</v>
      </c>
      <c r="AK289" s="295" t="str">
        <f t="shared" si="290"/>
        <v>AT4D0780</v>
      </c>
      <c r="AL289" s="296">
        <f t="shared" si="291"/>
        <v>36.08960272916049</v>
      </c>
      <c r="AM289" s="297">
        <f t="shared" si="292"/>
        <v>306.45454545454544</v>
      </c>
      <c r="AN289" s="298">
        <f>IF(M289="TR",VLOOKUP(Z289,[1]don!$B$2:$M$30,9,FALSE)*((Q289-20)*VLOOKUP(Z289,[1]don!$B$2:$M$30,6,FALSE))*(INT((R289-20-VLOOKUP(Z289,[1]don!$B$2:$M$30,5,FALSE))/N289)+2),VLOOKUP(Z289,[1]don!$B$2:$M$30,9,FALSE)*R289*(INT((Q289-20)/3)+1))</f>
        <v>11059.8228</v>
      </c>
      <c r="AO289" s="299" t="str">
        <f t="shared" si="293"/>
        <v>CL4P0815C090</v>
      </c>
      <c r="AP289" s="300">
        <f t="shared" si="294"/>
        <v>707.245</v>
      </c>
      <c r="AQ289" s="301" t="str">
        <f t="shared" si="295"/>
        <v>CL4P0815C090</v>
      </c>
      <c r="AR289" s="300">
        <f t="shared" si="296"/>
        <v>707.245</v>
      </c>
      <c r="AS289" s="300" t="str">
        <f t="shared" si="297"/>
        <v>BNLC06</v>
      </c>
      <c r="AT289" s="302">
        <f t="shared" si="298"/>
        <v>1414.49</v>
      </c>
      <c r="AU289" s="303" t="str">
        <f t="shared" si="299"/>
        <v>4D</v>
      </c>
      <c r="AV289" s="304" t="s">
        <v>1346</v>
      </c>
      <c r="AW289" s="305" t="str">
        <f t="shared" si="300"/>
        <v>FJ4D0860</v>
      </c>
      <c r="AX289" s="303">
        <f t="shared" si="301"/>
        <v>455.8</v>
      </c>
      <c r="AY289" s="305">
        <f t="shared" si="302"/>
        <v>911.6</v>
      </c>
      <c r="AZ289" s="305" t="str">
        <f t="shared" si="303"/>
        <v>-</v>
      </c>
      <c r="BA289" s="303" t="str">
        <f t="shared" si="304"/>
        <v>-</v>
      </c>
      <c r="BB289" s="303"/>
      <c r="BC289" s="306">
        <f t="shared" si="305"/>
        <v>911.6</v>
      </c>
    </row>
    <row r="290" spans="1:55" ht="18" customHeight="1" x14ac:dyDescent="0.3">
      <c r="A290" s="1" t="str">
        <f t="shared" si="196"/>
        <v>\\B-tech3\soneras\RAD\RAD 2024\C211</v>
      </c>
      <c r="B290" s="19" t="s">
        <v>1408</v>
      </c>
      <c r="C290" s="206" t="str">
        <f t="shared" si="168"/>
        <v>FEC211035-10 E7</v>
      </c>
      <c r="D290" s="19" t="s">
        <v>1099</v>
      </c>
      <c r="E290" s="286" t="str">
        <f t="shared" si="251"/>
        <v>C211</v>
      </c>
      <c r="F290" s="279">
        <v>45374</v>
      </c>
      <c r="G290" s="19">
        <v>1</v>
      </c>
      <c r="H290" s="15" t="s">
        <v>35</v>
      </c>
      <c r="I290" s="16" t="s">
        <v>483</v>
      </c>
      <c r="M290" s="146" t="s">
        <v>77</v>
      </c>
      <c r="N290" s="6">
        <v>10</v>
      </c>
      <c r="O290" s="6">
        <v>5</v>
      </c>
      <c r="Q290" s="16">
        <v>360</v>
      </c>
      <c r="R290" s="16">
        <v>430</v>
      </c>
      <c r="S290" s="16">
        <v>430</v>
      </c>
      <c r="T290" s="16">
        <v>110</v>
      </c>
      <c r="U290" s="16">
        <v>430</v>
      </c>
      <c r="V290" s="16">
        <v>110</v>
      </c>
      <c r="W290" s="5" t="s">
        <v>33</v>
      </c>
      <c r="X290" s="5"/>
      <c r="Y290" s="6" t="s">
        <v>38</v>
      </c>
      <c r="Z290" s="289" t="str">
        <f t="shared" si="279"/>
        <v>510AD</v>
      </c>
      <c r="AA290" s="236" t="str">
        <f t="shared" si="280"/>
        <v>FEC211035-10 E7</v>
      </c>
      <c r="AB290" s="290" t="str">
        <f t="shared" si="281"/>
        <v xml:space="preserve">FE 0360X0430 5D7 10 0430X110 PC  </v>
      </c>
      <c r="AC290" s="236" t="str">
        <f t="shared" si="282"/>
        <v>FXC211035-10 E7</v>
      </c>
      <c r="AD290" s="290" t="str">
        <f t="shared" si="283"/>
        <v xml:space="preserve">FX 0360X0430 5D7 10 0430X110 PC  </v>
      </c>
      <c r="AE290" s="291" t="str">
        <f t="shared" si="284"/>
        <v>TUBLS015</v>
      </c>
      <c r="AF290" s="292" t="str">
        <f t="shared" si="285"/>
        <v>TB150375</v>
      </c>
      <c r="AG290" s="293">
        <f t="shared" si="286"/>
        <v>17.3475</v>
      </c>
      <c r="AH290" s="283">
        <f t="shared" si="287"/>
        <v>210</v>
      </c>
      <c r="AI290" s="284">
        <f t="shared" si="288"/>
        <v>3642.9749999999999</v>
      </c>
      <c r="AJ290" s="294" t="str">
        <f t="shared" si="289"/>
        <v>BCU5D</v>
      </c>
      <c r="AK290" s="295" t="str">
        <f t="shared" si="290"/>
        <v>AT5D0430</v>
      </c>
      <c r="AL290" s="296">
        <f t="shared" si="291"/>
        <v>48.518000875273522</v>
      </c>
      <c r="AM290" s="297">
        <f t="shared" si="292"/>
        <v>62.31818181818182</v>
      </c>
      <c r="AN290" s="298">
        <f>IF(M290="TR",VLOOKUP(Z290,[1]don!$B$2:$M$30,9,FALSE)*((Q290-20)*VLOOKUP(Z290,[1]don!$B$2:$M$30,6,FALSE))*(INT((R290-20-VLOOKUP(Z290,[1]don!$B$2:$M$30,5,FALSE))/N290)+2),VLOOKUP(Z290,[1]don!$B$2:$M$30,9,FALSE)*R290*(INT((Q290-20)/3)+1))</f>
        <v>3023.5536000000002</v>
      </c>
      <c r="AO290" s="299" t="str">
        <f t="shared" si="293"/>
        <v>CL5P0430C110</v>
      </c>
      <c r="AP290" s="300">
        <f t="shared" si="294"/>
        <v>450.45</v>
      </c>
      <c r="AQ290" s="301" t="str">
        <f t="shared" si="295"/>
        <v>CL5P0430C110</v>
      </c>
      <c r="AR290" s="300">
        <f t="shared" si="296"/>
        <v>450.45</v>
      </c>
      <c r="AS290" s="300" t="str">
        <f t="shared" si="297"/>
        <v>BNLC06</v>
      </c>
      <c r="AT290" s="302">
        <f t="shared" si="298"/>
        <v>900.9</v>
      </c>
      <c r="AU290" s="303" t="str">
        <f t="shared" si="299"/>
        <v>5D</v>
      </c>
      <c r="AV290" s="304" t="s">
        <v>1346</v>
      </c>
      <c r="AW290" s="305" t="str">
        <f t="shared" si="300"/>
        <v>FJ5D0360</v>
      </c>
      <c r="AX290" s="303">
        <f t="shared" si="301"/>
        <v>222.84</v>
      </c>
      <c r="AY290" s="305">
        <f t="shared" si="302"/>
        <v>445.68</v>
      </c>
      <c r="AZ290" s="305" t="str">
        <f t="shared" si="303"/>
        <v>-</v>
      </c>
      <c r="BA290" s="303" t="str">
        <f t="shared" si="304"/>
        <v>-</v>
      </c>
      <c r="BB290" s="303"/>
      <c r="BC290" s="306">
        <f t="shared" si="305"/>
        <v>445.68</v>
      </c>
    </row>
    <row r="291" spans="1:55" ht="18" customHeight="1" x14ac:dyDescent="0.3">
      <c r="A291" s="1" t="str">
        <f>"\\B-tech3\soneras\RAD\RAD 2023\"&amp;B291</f>
        <v>\\B-tech3\soneras\RAD\RAD 2023\B261</v>
      </c>
      <c r="B291" s="19" t="s">
        <v>1454</v>
      </c>
      <c r="C291" s="206" t="str">
        <f t="shared" si="168"/>
        <v>REB261026-10 E7</v>
      </c>
      <c r="D291" s="19" t="s">
        <v>1100</v>
      </c>
      <c r="E291" s="286" t="str">
        <f t="shared" si="251"/>
        <v>B261</v>
      </c>
      <c r="F291" s="279">
        <v>45375</v>
      </c>
      <c r="G291" s="19">
        <v>1</v>
      </c>
      <c r="H291" s="15" t="s">
        <v>58</v>
      </c>
      <c r="I291" s="16" t="s">
        <v>1456</v>
      </c>
      <c r="K291" s="157" t="s">
        <v>1453</v>
      </c>
      <c r="L291" s="6"/>
      <c r="M291" s="6" t="s">
        <v>32</v>
      </c>
      <c r="N291" s="6">
        <v>10</v>
      </c>
      <c r="O291" s="6">
        <v>6</v>
      </c>
      <c r="P291" s="6"/>
      <c r="Q291" s="6">
        <v>1500</v>
      </c>
      <c r="R291" s="6">
        <v>630</v>
      </c>
      <c r="S291" s="6">
        <v>705</v>
      </c>
      <c r="T291" s="6">
        <v>310</v>
      </c>
      <c r="U291" s="6">
        <v>705</v>
      </c>
      <c r="V291" s="6">
        <v>190</v>
      </c>
      <c r="W291" s="5" t="s">
        <v>37</v>
      </c>
      <c r="X291" s="307" t="s">
        <v>34</v>
      </c>
      <c r="Y291" s="6" t="s">
        <v>38</v>
      </c>
      <c r="Z291" s="289" t="str">
        <f t="shared" si="279"/>
        <v>610AD</v>
      </c>
      <c r="AA291" s="236" t="str">
        <f t="shared" si="280"/>
        <v>REB261026-10 E7</v>
      </c>
      <c r="AB291" s="290" t="str">
        <f t="shared" si="281"/>
        <v>RE 1500X0630 6D7 10 0705X310 BC  CAT C18</v>
      </c>
      <c r="AC291" s="236" t="str">
        <f t="shared" si="282"/>
        <v>FXB261026-10 E7</v>
      </c>
      <c r="AD291" s="290" t="str">
        <f t="shared" si="283"/>
        <v>FX 1500X0630 6D7 10 0705X310 BC  CAT C18</v>
      </c>
      <c r="AE291" s="291" t="str">
        <f t="shared" si="284"/>
        <v>TUBLS015</v>
      </c>
      <c r="AF291" s="292" t="str">
        <f t="shared" si="285"/>
        <v>TB151515</v>
      </c>
      <c r="AG291" s="293">
        <f t="shared" si="286"/>
        <v>70.0839</v>
      </c>
      <c r="AH291" s="283">
        <f t="shared" si="287"/>
        <v>372</v>
      </c>
      <c r="AI291" s="284">
        <f t="shared" si="288"/>
        <v>26071.210800000001</v>
      </c>
      <c r="AJ291" s="294" t="str">
        <f t="shared" si="289"/>
        <v>BCU6D</v>
      </c>
      <c r="AK291" s="295" t="str">
        <f t="shared" si="290"/>
        <v>AT6D0630</v>
      </c>
      <c r="AL291" s="296">
        <f t="shared" si="291"/>
        <v>48.497006980273142</v>
      </c>
      <c r="AM291" s="297">
        <f t="shared" si="292"/>
        <v>539.18181818181813</v>
      </c>
      <c r="AN291" s="298">
        <f>IF(M291="TR",VLOOKUP(Z291,[1]don!$B$2:$M$30,9,FALSE)*((Q291-20)*VLOOKUP(Z291,[1]don!$B$2:$M$30,6,FALSE))*(INT((R291-20-VLOOKUP(Z291,[1]don!$B$2:$M$30,5,FALSE))/N291)+2),VLOOKUP(Z291,[1]don!$B$2:$M$30,9,FALSE)*R291*(INT((Q291-20)/3)+1))</f>
        <v>26148.704399999999</v>
      </c>
      <c r="AO291" s="299" t="str">
        <f t="shared" si="293"/>
        <v>CL6B0705C310</v>
      </c>
      <c r="AP291" s="300">
        <f t="shared" si="294"/>
        <v>2917.6425000000004</v>
      </c>
      <c r="AQ291" s="301" t="str">
        <f t="shared" si="295"/>
        <v>CL6B0705C190</v>
      </c>
      <c r="AR291" s="300">
        <f t="shared" si="296"/>
        <v>2032.5375000000001</v>
      </c>
      <c r="AS291" s="300" t="str">
        <f t="shared" si="297"/>
        <v>PL15</v>
      </c>
      <c r="AT291" s="302">
        <f t="shared" si="298"/>
        <v>4950.18</v>
      </c>
      <c r="AU291" s="303" t="str">
        <f t="shared" si="299"/>
        <v>6D</v>
      </c>
      <c r="AV291" s="304" t="s">
        <v>1346</v>
      </c>
      <c r="AW291" s="305" t="str">
        <f t="shared" si="300"/>
        <v>FJ6D1500</v>
      </c>
      <c r="AX291" s="303">
        <f t="shared" si="301"/>
        <v>1077</v>
      </c>
      <c r="AY291" s="305">
        <f t="shared" si="302"/>
        <v>2154</v>
      </c>
      <c r="AZ291" s="305" t="str">
        <f t="shared" si="303"/>
        <v>-</v>
      </c>
      <c r="BA291" s="303" t="str">
        <f t="shared" si="304"/>
        <v>-</v>
      </c>
      <c r="BB291" s="303"/>
      <c r="BC291" s="306">
        <f t="shared" si="305"/>
        <v>2154</v>
      </c>
    </row>
    <row r="292" spans="1:55" ht="18" customHeight="1" x14ac:dyDescent="0.3">
      <c r="A292" s="1" t="str">
        <f t="shared" si="196"/>
        <v>\\B-tech3\soneras\RAD\RAD 2024\C212</v>
      </c>
      <c r="B292" s="19" t="s">
        <v>1486</v>
      </c>
      <c r="C292" s="157" t="str">
        <f t="shared" si="168"/>
        <v>FEC212025-10 E7</v>
      </c>
      <c r="D292" s="19" t="s">
        <v>1101</v>
      </c>
      <c r="E292" s="286" t="str">
        <f t="shared" si="251"/>
        <v>C212</v>
      </c>
      <c r="F292" s="309">
        <v>45376</v>
      </c>
      <c r="G292" s="19">
        <v>2</v>
      </c>
      <c r="H292" s="143" t="s">
        <v>35</v>
      </c>
      <c r="I292" s="16" t="s">
        <v>1457</v>
      </c>
      <c r="M292" s="146" t="s">
        <v>32</v>
      </c>
      <c r="N292" s="6">
        <v>10</v>
      </c>
      <c r="O292" s="6">
        <v>5</v>
      </c>
      <c r="Q292" s="16">
        <v>1060</v>
      </c>
      <c r="R292" s="16">
        <v>1040</v>
      </c>
      <c r="S292" s="16">
        <v>1110</v>
      </c>
      <c r="T292" s="16">
        <v>222</v>
      </c>
      <c r="U292" s="16">
        <v>1110</v>
      </c>
      <c r="V292" s="16">
        <v>222</v>
      </c>
      <c r="W292" s="5" t="s">
        <v>37</v>
      </c>
      <c r="X292" s="5"/>
      <c r="Y292" s="6" t="s">
        <v>38</v>
      </c>
      <c r="Z292" s="310" t="str">
        <f t="shared" si="279"/>
        <v>510AD</v>
      </c>
      <c r="AA292" s="236" t="str">
        <f t="shared" ref="AA292:AA337" si="306">IF(H292="Fx","FE",IF(H292="Rén","RE",IF(H292="Con","RA","")))&amp;B292&amp;0&amp;IF(M292="TR","1",IF(M292="NL","2",IF(M292="Aé","3","")))&amp;O292&amp;"-"&amp;N292&amp;" "&amp;IF(Y292="ET7","E7","")</f>
        <v>FEC212025-10 E7</v>
      </c>
      <c r="AB292" s="290" t="str">
        <f t="shared" ref="AB292:AB338" si="307">IF(H292="FX","FE",IF(H292="Rén","RE",IF(H292="Con","RA","")))&amp;" "&amp;IF((Q292)&lt;=999,"0"&amp;(Q292),(Q292))&amp;"X"&amp;IF((R292)&lt;=999,"0"&amp;(R292),(R292))&amp;" "&amp;O292&amp;IF(M292="TR","Z",IF(M292="NL","D",IF(M292="Aé","D","")))&amp;IF(Y292="ET7","7",IF(Y292="ET9","9","M"))&amp;" "&amp;N292&amp;" "&amp;IF((S292)&lt;=999,"0"&amp;(S292),(S292))&amp;"X"&amp;IF((T292)&lt;=99,"0"&amp;(T292),(T292))&amp;" "&amp;IF(W292="PLi","P",IF(W292="BL","B",""))&amp;IF(X292="DEP","D",IF(X292="DEP","D","C"))&amp;" "&amp;J292&amp;" "&amp;K292</f>
        <v xml:space="preserve">FE 1060X1040 5D7 10 1110X222 BC  </v>
      </c>
      <c r="AC292" s="236" t="str">
        <f t="shared" ref="AC292:AC337" si="308">"FX"&amp;B292&amp;0&amp;IF(M292="TR","1",IF(M292="NL","2",IF(M292="Aé","3","")))&amp;O292&amp;"-"&amp;N292&amp;" "&amp;IF(Y292="ET7","E7","")</f>
        <v>FXC212025-10 E7</v>
      </c>
      <c r="AD292" s="290" t="str">
        <f t="shared" ref="AD292:AD338" si="309">"FX"&amp;" "&amp;IF((Q292)&lt;=999,"0"&amp;(Q292),(Q292))&amp;"X"&amp;IF((R292)&lt;=999,"0"&amp;(R292),(R292))&amp;" "&amp;O292&amp;IF(M292="TR","Z",IF(M292="NL","D",IF(M292="Aé","D","")))&amp;IF(Y292="ET7","7",IF(Y292="ET9","9","M"))&amp;" "&amp;N292&amp;" "&amp;IF((S292)&lt;=999,"0"&amp;(S292),(S292))&amp;"X"&amp;IF((T292)&lt;=99,"0"&amp;(T292),(T292))&amp;" "&amp;IF(W292="PLi","P",IF(W292="BL","B",""))&amp;IF(X292="DEP","D","C")&amp;" "&amp;J292&amp;" "&amp;K292</f>
        <v xml:space="preserve">FX 1060X1040 5D7 10 1110X222 BC  </v>
      </c>
      <c r="AE292" s="291" t="str">
        <f t="shared" ref="AE292:AE337" si="310">IF(Y292="Mach-P","BNLT33",IF(Y292="Mach-G","BNLT53",IF(Y292="Et7","TUBLS015",IF(Y292="Et9","TUBLS30"))))</f>
        <v>TUBLS015</v>
      </c>
      <c r="AF292" s="292" t="str">
        <f t="shared" ref="AF292:AF338" si="311">"TB"&amp;IF(Y292="Mach-P","33",IF(Y292="Mach-G","53",IF(Y292="Et7","15",IF(Y292="Et9","30",""))))&amp;IF((Q292+15)&lt;=999,"0"&amp;(Q292+15),(Q292+15))</f>
        <v>TB151075</v>
      </c>
      <c r="AG292" s="293">
        <f t="shared" ref="AG292:AG338" si="312">(Q292+15)*IF(Y292="Mach-P",0.03367,IF(Y292="Mach-G",0.05407,0.04626))</f>
        <v>49.729500000000002</v>
      </c>
      <c r="AH292" s="283">
        <f t="shared" ref="AH292:AH338" si="313">IF(M292="TR",INT((R292-20-N292-IF(N292=8,5.4,IF(N292=10,7.4,9.4)))/N292)+1,INT(R292-10)/10)*O292</f>
        <v>515</v>
      </c>
      <c r="AI292" s="284">
        <f t="shared" ref="AI292:AI338" si="314">AG292*AH292</f>
        <v>25610.692500000001</v>
      </c>
      <c r="AJ292" s="294" t="str">
        <f t="shared" ref="AJ292:AJ337" si="315">"BCU"&amp;O292&amp;IF(M292="TR","Z",IF(M292="NL","D",IF(M292="Aé","D","")))</f>
        <v>BCU5D</v>
      </c>
      <c r="AK292" s="295" t="str">
        <f t="shared" ref="AK292:AK338" si="316">"AT"&amp;O292&amp;IF(M292="TR","Z",IF(M292="NL","D",IF(M292="Aé","D","")))&amp;IF(M292="TR",IF(Q292&lt;=999,"0"&amp;Q292-20,Q292-20),IF(R292&lt;=999,"0"&amp;R292,R292))</f>
        <v>AT5D1040</v>
      </c>
      <c r="AL292" s="296">
        <f t="shared" ref="AL292:AL337" si="317">AN292/AM292</f>
        <v>58.702915943418837</v>
      </c>
      <c r="AM292" s="297">
        <f t="shared" ref="AM292:AM338" si="318">IF(M292="NL",((Q292-20)/2.75)+1,IF(M292="TR",(AH292/O292)+1,IF(M292="Aé",((Q292-20)/2.75)+1)/2))</f>
        <v>379.18181818181819</v>
      </c>
      <c r="AN292" s="298">
        <f>IF(M292="TR",VLOOKUP(Z292,[1]don!$B$2:$M$30,9,FALSE)*((Q292-20)*VLOOKUP(Z292,[1]don!$B$2:$M$30,6,FALSE))*(INT((R292-20-VLOOKUP(Z292,[1]don!$B$2:$M$30,5,FALSE))/N292)+2),VLOOKUP(Z292,[1]don!$B$2:$M$30,9,FALSE)*R292*(INT((Q292-20)/3)+1))</f>
        <v>22259.078399999999</v>
      </c>
      <c r="AO292" s="299" t="str">
        <f t="shared" ref="AO292:AO338" si="319">"CL"&amp;O292&amp;IF(W292="PLi","P",IF(W292="BL","B",""))&amp;IF((S292)&lt;=999,"0"&amp;(S292),(S292))&amp;IF(X292="DEP","D","C")&amp;IF((T292)&lt;=99,"0"&amp;(T292),(T292))</f>
        <v>CL5B1110C222</v>
      </c>
      <c r="AP292" s="300">
        <f t="shared" ref="AP292:AP338" si="320">IF(W292="BL",(S292)*(T292)*0.01335,IF(W292="PLi",(S292+20)*(T292+20)*0.0077))</f>
        <v>3289.7070000000003</v>
      </c>
      <c r="AQ292" s="301" t="str">
        <f t="shared" ref="AQ292:AQ337" si="321">"CL"&amp;O292&amp;IF(W292="PLi","P",IF(W292="BL","B",""))&amp;IF((U292)&lt;=999,"0"&amp;(U292),(U292))&amp;IF(X292="DEP","D","C")&amp;IF((V292)&lt;=99,"0"&amp;(V292),(V292))</f>
        <v>CL5B1110C222</v>
      </c>
      <c r="AR292" s="300">
        <f t="shared" ref="AR292:AR337" si="322">(U292+20)*(V292+20)*IF(W292="BL",0.01335,IF(W292="Pli",0.0077))</f>
        <v>3650.6910000000003</v>
      </c>
      <c r="AS292" s="300" t="str">
        <f t="shared" ref="AS292:AS337" si="323">IF(W292="BL","PL15",IF(W292="PLi","BNLC06"))</f>
        <v>PL15</v>
      </c>
      <c r="AT292" s="302">
        <f t="shared" ref="AT292:AT337" si="324">AP292+AR292</f>
        <v>6940.398000000001</v>
      </c>
      <c r="AU292" s="303" t="str">
        <f t="shared" ref="AU292:AU337" si="325">O292&amp;IF(M292="TR","Z",IF(M292="NL","D",IF(M292="Aé","D",)))</f>
        <v>5D</v>
      </c>
      <c r="AV292" s="304" t="s">
        <v>1346</v>
      </c>
      <c r="AW292" s="305" t="str">
        <f t="shared" ref="AW292:AW337" si="326">"FJ"&amp;AU292&amp;IF((Q292)&lt;=999,"0"&amp;(Q292),(Q292))</f>
        <v>FJ5D1060</v>
      </c>
      <c r="AX292" s="303">
        <f t="shared" ref="AX292:AX337" si="327">Q292*IF(AU292="1Z",0.239,IF(AU292="2Z",0.276,IF(AU292="3Z",0.374,IF(AU292="4Z",0.458,IF(AU292="5Z",0.541,IF(AU292="2D",0.317,IF(AU292="3D",0.421,IF(AU292="4D",0.53,IF(AU292="5D",0.619,IF(AU292="6D",0.718,IF(AU292="7D",0.738,IF(AU292="8D",0.842,""))))))))))))</f>
        <v>656.14</v>
      </c>
      <c r="AY292" s="305">
        <f t="shared" ref="AY292:AY337" si="328">AX292*2</f>
        <v>1312.28</v>
      </c>
      <c r="AZ292" s="305" t="str">
        <f t="shared" ref="AZ292:AZ337" si="329">IF(RIGHT(AU292,1)="Z","PJ"&amp;AU292&amp;IF((Q292)&lt;=999,"0"&amp;(Q292),(Q292)),"-")</f>
        <v>-</v>
      </c>
      <c r="BA292" s="303" t="str">
        <f t="shared" ref="BA292:BA337" si="330">IF(RIGHT(AU292,1)="Z",Q292*IF(AU292="1Z",0.239,IF(AU292="2Z",0.276,IF(AU292="3Z",0.374,IF(AU292="4Z",0.458,IF(AU292="5Z",0.541,IF(AU292="2D",0.317,IF(AU292="3D",0.421,IF(AU292="4D",0.53,IF(AU292="5D",0.619,IF(AU292="6D",0.718,IF(AU292="7D",0.738,IF(AU292="8D",0.842,"")))))))))))),"-")</f>
        <v>-</v>
      </c>
      <c r="BB292" s="303"/>
      <c r="BC292" s="306">
        <f t="shared" ref="BC292:BC337" si="331">BB292+AY292</f>
        <v>1312.28</v>
      </c>
    </row>
    <row r="293" spans="1:55" ht="18" customHeight="1" x14ac:dyDescent="0.3">
      <c r="A293" s="1" t="str">
        <f t="shared" si="196"/>
        <v>\\B-tech3\soneras\RAD\RAD 2024\C213</v>
      </c>
      <c r="B293" s="19" t="s">
        <v>1458</v>
      </c>
      <c r="C293" s="206" t="str">
        <f t="shared" si="168"/>
        <v>RAC213014-12 E7</v>
      </c>
      <c r="D293" s="19" t="s">
        <v>1102</v>
      </c>
      <c r="E293" s="286" t="str">
        <f t="shared" si="251"/>
        <v>C213</v>
      </c>
      <c r="F293" s="279">
        <v>45376</v>
      </c>
      <c r="G293" s="19">
        <v>1</v>
      </c>
      <c r="H293" s="15" t="s">
        <v>28</v>
      </c>
      <c r="I293" s="16" t="s">
        <v>1459</v>
      </c>
      <c r="K293" s="16" t="s">
        <v>1461</v>
      </c>
      <c r="M293" s="146" t="s">
        <v>41</v>
      </c>
      <c r="N293" s="6">
        <v>12</v>
      </c>
      <c r="O293" s="6">
        <v>4</v>
      </c>
      <c r="Q293" s="16">
        <v>435</v>
      </c>
      <c r="R293" s="16">
        <v>475</v>
      </c>
      <c r="S293" s="16">
        <v>475</v>
      </c>
      <c r="T293" s="16">
        <v>75</v>
      </c>
      <c r="U293" s="16">
        <v>475</v>
      </c>
      <c r="V293" s="16">
        <v>75</v>
      </c>
      <c r="W293" s="5" t="s">
        <v>33</v>
      </c>
      <c r="X293" s="5"/>
      <c r="Y293" s="6" t="s">
        <v>38</v>
      </c>
      <c r="Z293" s="310" t="str">
        <f t="shared" si="279"/>
        <v>412AZ</v>
      </c>
      <c r="AA293" s="236" t="str">
        <f t="shared" si="306"/>
        <v>RAC213014-12 E7</v>
      </c>
      <c r="AB293" s="290" t="str">
        <f t="shared" si="307"/>
        <v>RA 0435X0475 4Z7 12 0475X075 PC  CLARK BALNKAR</v>
      </c>
      <c r="AC293" s="236" t="str">
        <f t="shared" si="308"/>
        <v>FXC213014-12 E7</v>
      </c>
      <c r="AD293" s="290" t="str">
        <f t="shared" si="309"/>
        <v>FX 0435X0475 4Z7 12 0475X075 PC  CLARK BALNKAR</v>
      </c>
      <c r="AE293" s="291" t="str">
        <f t="shared" si="310"/>
        <v>TUBLS015</v>
      </c>
      <c r="AF293" s="292" t="str">
        <f t="shared" si="311"/>
        <v>TB150450</v>
      </c>
      <c r="AG293" s="293">
        <f t="shared" si="312"/>
        <v>20.817</v>
      </c>
      <c r="AH293" s="283">
        <f t="shared" si="313"/>
        <v>148</v>
      </c>
      <c r="AI293" s="284">
        <f t="shared" si="314"/>
        <v>3080.9160000000002</v>
      </c>
      <c r="AJ293" s="294" t="str">
        <f t="shared" si="315"/>
        <v>BCU4Z</v>
      </c>
      <c r="AK293" s="295" t="str">
        <f t="shared" si="316"/>
        <v>AT4Z0415</v>
      </c>
      <c r="AL293" s="296">
        <f t="shared" si="317"/>
        <v>60.016961447368416</v>
      </c>
      <c r="AM293" s="297">
        <f t="shared" si="318"/>
        <v>38</v>
      </c>
      <c r="AN293" s="298">
        <f>IF(M293="TR",VLOOKUP(Z293,[1]don!$B$2:$M$30,9,FALSE)*((Q293-20)*VLOOKUP(Z293,[1]don!$B$2:$M$30,6,FALSE))*(INT((R293-20-VLOOKUP(Z293,[1]don!$B$2:$M$30,5,FALSE))/N293)+2),VLOOKUP(Z293,[1]don!$B$2:$M$30,9,FALSE)*R293*(INT((Q293-20)/3)+1))</f>
        <v>2280.6445349999999</v>
      </c>
      <c r="AO293" s="299" t="str">
        <f t="shared" si="319"/>
        <v>CL4P0475C075</v>
      </c>
      <c r="AP293" s="300">
        <f t="shared" si="320"/>
        <v>362.09250000000003</v>
      </c>
      <c r="AQ293" s="301" t="str">
        <f t="shared" si="321"/>
        <v>CL4P0475C075</v>
      </c>
      <c r="AR293" s="300">
        <f t="shared" si="322"/>
        <v>362.09250000000003</v>
      </c>
      <c r="AS293" s="300" t="str">
        <f t="shared" si="323"/>
        <v>BNLC06</v>
      </c>
      <c r="AT293" s="302">
        <f t="shared" si="324"/>
        <v>724.18500000000006</v>
      </c>
      <c r="AU293" s="303" t="str">
        <f t="shared" si="325"/>
        <v>4Z</v>
      </c>
      <c r="AV293" s="304" t="s">
        <v>1346</v>
      </c>
      <c r="AW293" s="305" t="str">
        <f t="shared" si="326"/>
        <v>FJ4Z0435</v>
      </c>
      <c r="AX293" s="303">
        <f t="shared" si="327"/>
        <v>199.23000000000002</v>
      </c>
      <c r="AY293" s="305">
        <f t="shared" si="328"/>
        <v>398.46000000000004</v>
      </c>
      <c r="AZ293" s="305" t="str">
        <f t="shared" si="329"/>
        <v>PJ4Z0435</v>
      </c>
      <c r="BA293" s="303">
        <f t="shared" si="330"/>
        <v>199.23000000000002</v>
      </c>
      <c r="BB293" s="303"/>
      <c r="BC293" s="306">
        <f t="shared" si="331"/>
        <v>398.46000000000004</v>
      </c>
    </row>
    <row r="294" spans="1:55" ht="18" customHeight="1" x14ac:dyDescent="0.3">
      <c r="A294" s="10" t="str">
        <f t="shared" si="196"/>
        <v>\\B-tech3\soneras\RAD\RAD 2024\C214</v>
      </c>
      <c r="B294" s="19" t="s">
        <v>1460</v>
      </c>
      <c r="C294" s="206" t="str">
        <f t="shared" si="168"/>
        <v>FEC214013-10 E7</v>
      </c>
      <c r="D294" s="19" t="s">
        <v>1103</v>
      </c>
      <c r="E294" s="286" t="str">
        <f t="shared" si="251"/>
        <v>C214</v>
      </c>
      <c r="F294" s="279">
        <v>45377</v>
      </c>
      <c r="G294" s="19">
        <v>3</v>
      </c>
      <c r="H294" s="15" t="s">
        <v>35</v>
      </c>
      <c r="I294" s="16" t="s">
        <v>483</v>
      </c>
      <c r="M294" s="146" t="s">
        <v>41</v>
      </c>
      <c r="N294" s="6">
        <v>10</v>
      </c>
      <c r="O294" s="6">
        <v>3</v>
      </c>
      <c r="Q294" s="16">
        <v>920</v>
      </c>
      <c r="R294" s="16">
        <v>690</v>
      </c>
      <c r="S294" s="16">
        <v>710</v>
      </c>
      <c r="T294" s="16">
        <v>70</v>
      </c>
      <c r="U294" s="16">
        <v>710</v>
      </c>
      <c r="V294" s="16">
        <v>70</v>
      </c>
      <c r="W294" s="5" t="s">
        <v>33</v>
      </c>
      <c r="X294" s="5"/>
      <c r="Y294" s="6" t="s">
        <v>38</v>
      </c>
      <c r="Z294" s="310" t="str">
        <f t="shared" si="279"/>
        <v>310AZ</v>
      </c>
      <c r="AA294" s="236" t="str">
        <f t="shared" si="306"/>
        <v>FEC214013-10 E7</v>
      </c>
      <c r="AB294" s="290" t="str">
        <f t="shared" si="307"/>
        <v xml:space="preserve">FE 0920X0690 3Z7 10 0710X070 PC  </v>
      </c>
      <c r="AC294" s="236" t="str">
        <f t="shared" si="308"/>
        <v>FXC214013-10 E7</v>
      </c>
      <c r="AD294" s="290" t="str">
        <f t="shared" si="309"/>
        <v xml:space="preserve">FX 0920X0690 3Z7 10 0710X070 PC  </v>
      </c>
      <c r="AE294" s="291" t="str">
        <f t="shared" si="310"/>
        <v>TUBLS015</v>
      </c>
      <c r="AF294" s="292" t="str">
        <f t="shared" si="311"/>
        <v>TB150935</v>
      </c>
      <c r="AG294" s="293">
        <f t="shared" si="312"/>
        <v>43.253100000000003</v>
      </c>
      <c r="AH294" s="283">
        <f t="shared" si="313"/>
        <v>198</v>
      </c>
      <c r="AI294" s="284">
        <f t="shared" si="314"/>
        <v>8564.113800000001</v>
      </c>
      <c r="AJ294" s="294" t="str">
        <f t="shared" si="315"/>
        <v>BCU3Z</v>
      </c>
      <c r="AK294" s="295" t="str">
        <f t="shared" si="316"/>
        <v>AT3Z0900</v>
      </c>
      <c r="AL294" s="296">
        <f t="shared" si="317"/>
        <v>93.741044776119395</v>
      </c>
      <c r="AM294" s="297">
        <f t="shared" si="318"/>
        <v>67</v>
      </c>
      <c r="AN294" s="298">
        <f>IF(M294="TR",VLOOKUP(Z294,[1]don!$B$2:$M$30,9,FALSE)*((Q294-20)*VLOOKUP(Z294,[1]don!$B$2:$M$30,6,FALSE))*(INT((R294-20-VLOOKUP(Z294,[1]don!$B$2:$M$30,5,FALSE))/N294)+2),VLOOKUP(Z294,[1]don!$B$2:$M$30,9,FALSE)*R294*(INT((Q294-20)/3)+1))</f>
        <v>6280.65</v>
      </c>
      <c r="AO294" s="299" t="str">
        <f t="shared" si="319"/>
        <v>CL3P0710C070</v>
      </c>
      <c r="AP294" s="300">
        <f t="shared" si="320"/>
        <v>505.89000000000004</v>
      </c>
      <c r="AQ294" s="301" t="str">
        <f t="shared" si="321"/>
        <v>CL3P0710C070</v>
      </c>
      <c r="AR294" s="300">
        <f t="shared" si="322"/>
        <v>505.89000000000004</v>
      </c>
      <c r="AS294" s="300" t="str">
        <f t="shared" si="323"/>
        <v>BNLC06</v>
      </c>
      <c r="AT294" s="302">
        <f t="shared" si="324"/>
        <v>1011.7800000000001</v>
      </c>
      <c r="AU294" s="303" t="str">
        <f t="shared" si="325"/>
        <v>3Z</v>
      </c>
      <c r="AV294" s="304" t="s">
        <v>1346</v>
      </c>
      <c r="AW294" s="305" t="str">
        <f t="shared" si="326"/>
        <v>FJ3Z0920</v>
      </c>
      <c r="AX294" s="303">
        <f t="shared" si="327"/>
        <v>344.08</v>
      </c>
      <c r="AY294" s="305">
        <f t="shared" si="328"/>
        <v>688.16</v>
      </c>
      <c r="AZ294" s="305" t="str">
        <f t="shared" si="329"/>
        <v>PJ3Z0920</v>
      </c>
      <c r="BA294" s="303">
        <f t="shared" si="330"/>
        <v>344.08</v>
      </c>
      <c r="BB294" s="303"/>
      <c r="BC294" s="306">
        <f t="shared" si="331"/>
        <v>688.16</v>
      </c>
    </row>
    <row r="295" spans="1:55" ht="18" customHeight="1" x14ac:dyDescent="0.3">
      <c r="B295" s="19" t="s">
        <v>1474</v>
      </c>
      <c r="C295" s="206" t="str">
        <f t="shared" ref="C295:C319" si="332">IF(H295="Fx","FE",IF(H295="Rén","RE",IF(H295="Con","RA","")))&amp;B295&amp;0&amp;IF(M295="TR","1",IF(M295="NL","2",IF(M295="Aé","3","")))&amp;O295&amp;"-"&amp;N295&amp;" "&amp;IF(Y295="ET7","E7","")</f>
        <v>REC215036-10 E7</v>
      </c>
      <c r="D295" s="19" t="s">
        <v>1104</v>
      </c>
      <c r="E295" s="286" t="str">
        <f t="shared" si="251"/>
        <v>C215</v>
      </c>
      <c r="F295" s="279">
        <v>45382</v>
      </c>
      <c r="G295" s="19">
        <v>1</v>
      </c>
      <c r="H295" s="15" t="s">
        <v>58</v>
      </c>
      <c r="I295" s="16" t="s">
        <v>1462</v>
      </c>
      <c r="M295" s="146" t="s">
        <v>77</v>
      </c>
      <c r="N295" s="6">
        <v>10</v>
      </c>
      <c r="O295" s="6">
        <v>6</v>
      </c>
      <c r="Q295" s="16">
        <v>560</v>
      </c>
      <c r="R295" s="16">
        <v>590</v>
      </c>
      <c r="S295" s="16">
        <v>600</v>
      </c>
      <c r="T295" s="16">
        <v>130</v>
      </c>
      <c r="U295" s="16">
        <v>600</v>
      </c>
      <c r="V295" s="16">
        <v>130</v>
      </c>
      <c r="W295" s="5" t="s">
        <v>33</v>
      </c>
      <c r="X295" s="5"/>
      <c r="Y295" s="6" t="s">
        <v>38</v>
      </c>
      <c r="Z295" s="310" t="str">
        <f t="shared" si="279"/>
        <v>610AD</v>
      </c>
      <c r="AA295" s="236" t="str">
        <f t="shared" si="306"/>
        <v>REC215036-10 E7</v>
      </c>
      <c r="AB295" s="290" t="str">
        <f t="shared" si="307"/>
        <v xml:space="preserve">RE 0560X0590 6D7 10 0600X130 PC  </v>
      </c>
      <c r="AC295" s="236" t="str">
        <f t="shared" si="308"/>
        <v>FXC215036-10 E7</v>
      </c>
      <c r="AD295" s="290" t="str">
        <f t="shared" si="309"/>
        <v xml:space="preserve">FX 0560X0590 6D7 10 0600X130 PC  </v>
      </c>
      <c r="AE295" s="291" t="str">
        <f t="shared" si="310"/>
        <v>TUBLS015</v>
      </c>
      <c r="AF295" s="292" t="str">
        <f t="shared" si="311"/>
        <v>TB150575</v>
      </c>
      <c r="AG295" s="293">
        <f t="shared" si="312"/>
        <v>26.599500000000003</v>
      </c>
      <c r="AH295" s="283">
        <f t="shared" si="313"/>
        <v>348</v>
      </c>
      <c r="AI295" s="284">
        <f t="shared" si="314"/>
        <v>9256.6260000000002</v>
      </c>
      <c r="AJ295" s="294" t="str">
        <f t="shared" si="315"/>
        <v>BCU6D</v>
      </c>
      <c r="AK295" s="295" t="str">
        <f t="shared" si="316"/>
        <v>AT6D0590</v>
      </c>
      <c r="AL295" s="296">
        <f t="shared" si="317"/>
        <v>90.923494979272206</v>
      </c>
      <c r="AM295" s="297">
        <f t="shared" si="318"/>
        <v>98.681818181818187</v>
      </c>
      <c r="AN295" s="298">
        <f>IF(M295="TR",VLOOKUP(Z295,[1]don!$B$2:$M$30,9,FALSE)*((Q295-20)*VLOOKUP(Z295,[1]don!$B$2:$M$30,6,FALSE))*(INT((R295-20-VLOOKUP(Z295,[1]don!$B$2:$M$30,5,FALSE))/N295)+2),VLOOKUP(Z295,[1]don!$B$2:$M$30,9,FALSE)*R295*(INT((Q295-20)/3)+1))</f>
        <v>8972.4957999999988</v>
      </c>
      <c r="AO295" s="299" t="str">
        <f t="shared" si="319"/>
        <v>CL6P0600C130</v>
      </c>
      <c r="AP295" s="300">
        <f t="shared" si="320"/>
        <v>716.1</v>
      </c>
      <c r="AQ295" s="301" t="str">
        <f t="shared" si="321"/>
        <v>CL6P0600C130</v>
      </c>
      <c r="AR295" s="300">
        <f t="shared" si="322"/>
        <v>716.1</v>
      </c>
      <c r="AS295" s="300" t="str">
        <f t="shared" si="323"/>
        <v>BNLC06</v>
      </c>
      <c r="AT295" s="302">
        <f t="shared" si="324"/>
        <v>1432.2</v>
      </c>
      <c r="AU295" s="303" t="str">
        <f t="shared" si="325"/>
        <v>6D</v>
      </c>
      <c r="AV295" s="304" t="s">
        <v>1346</v>
      </c>
      <c r="AW295" s="305" t="str">
        <f t="shared" si="326"/>
        <v>FJ6D0560</v>
      </c>
      <c r="AX295" s="303">
        <f t="shared" si="327"/>
        <v>402.08</v>
      </c>
      <c r="AY295" s="305">
        <f t="shared" si="328"/>
        <v>804.16</v>
      </c>
      <c r="AZ295" s="305" t="str">
        <f t="shared" si="329"/>
        <v>-</v>
      </c>
      <c r="BA295" s="303" t="str">
        <f t="shared" si="330"/>
        <v>-</v>
      </c>
      <c r="BB295" s="303"/>
      <c r="BC295" s="306">
        <f t="shared" si="331"/>
        <v>804.16</v>
      </c>
    </row>
    <row r="296" spans="1:55" ht="18" customHeight="1" x14ac:dyDescent="0.3">
      <c r="B296" s="19" t="s">
        <v>1475</v>
      </c>
      <c r="C296" s="206" t="str">
        <f t="shared" si="332"/>
        <v>RAC216024-10 E7</v>
      </c>
      <c r="D296" s="19" t="s">
        <v>1105</v>
      </c>
      <c r="E296" s="286" t="str">
        <f t="shared" si="251"/>
        <v>C216</v>
      </c>
      <c r="F296" s="279">
        <v>45382</v>
      </c>
      <c r="G296" s="19">
        <v>6</v>
      </c>
      <c r="H296" s="15" t="s">
        <v>28</v>
      </c>
      <c r="I296" s="16" t="s">
        <v>856</v>
      </c>
      <c r="J296" s="5" t="s">
        <v>1025</v>
      </c>
      <c r="K296" s="16" t="s">
        <v>1463</v>
      </c>
      <c r="M296" s="146" t="s">
        <v>32</v>
      </c>
      <c r="N296" s="6">
        <v>10</v>
      </c>
      <c r="O296" s="6">
        <v>4</v>
      </c>
      <c r="Q296" s="16">
        <v>1225</v>
      </c>
      <c r="R296" s="16">
        <v>1620</v>
      </c>
      <c r="S296" s="16">
        <v>1700</v>
      </c>
      <c r="T296" s="16">
        <v>230</v>
      </c>
      <c r="U296" s="16">
        <v>170</v>
      </c>
      <c r="V296" s="16">
        <v>230</v>
      </c>
      <c r="W296" s="5" t="s">
        <v>37</v>
      </c>
      <c r="X296" s="5"/>
      <c r="Y296" s="6" t="s">
        <v>38</v>
      </c>
      <c r="Z296" s="310" t="str">
        <f t="shared" si="279"/>
        <v>410AD</v>
      </c>
      <c r="AA296" s="236" t="str">
        <f t="shared" si="306"/>
        <v>RAC216024-10 E7</v>
      </c>
      <c r="AB296" s="290" t="str">
        <f t="shared" si="307"/>
        <v>RA 1225X1620 4D7 10 1700X230 BC CAT 4BZ</v>
      </c>
      <c r="AC296" s="236" t="str">
        <f t="shared" si="308"/>
        <v>FXC216024-10 E7</v>
      </c>
      <c r="AD296" s="290" t="str">
        <f t="shared" si="309"/>
        <v>FX 1225X1620 4D7 10 1700X230 BC CAT 4BZ</v>
      </c>
      <c r="AE296" s="291" t="str">
        <f t="shared" si="310"/>
        <v>TUBLS015</v>
      </c>
      <c r="AF296" s="292" t="str">
        <f t="shared" si="311"/>
        <v>TB151240</v>
      </c>
      <c r="AG296" s="293">
        <f t="shared" si="312"/>
        <v>57.362400000000001</v>
      </c>
      <c r="AH296" s="283">
        <f t="shared" si="313"/>
        <v>644</v>
      </c>
      <c r="AI296" s="284">
        <f t="shared" si="314"/>
        <v>36941.385600000001</v>
      </c>
      <c r="AJ296" s="294" t="str">
        <f t="shared" si="315"/>
        <v>BCU4D</v>
      </c>
      <c r="AK296" s="295" t="str">
        <f t="shared" si="316"/>
        <v>AT4D1620</v>
      </c>
      <c r="AL296" s="296">
        <f t="shared" si="317"/>
        <v>74.824523783895685</v>
      </c>
      <c r="AM296" s="297">
        <f t="shared" si="318"/>
        <v>439.18181818181819</v>
      </c>
      <c r="AN296" s="298">
        <f>IF(M296="TR",VLOOKUP(Z296,[1]don!$B$2:$M$30,9,FALSE)*((Q296-20)*VLOOKUP(Z296,[1]don!$B$2:$M$30,6,FALSE))*(INT((R296-20-VLOOKUP(Z296,[1]don!$B$2:$M$30,5,FALSE))/N296)+2),VLOOKUP(Z296,[1]don!$B$2:$M$30,9,FALSE)*R296*(INT((Q296-20)/3)+1))</f>
        <v>32861.570400000004</v>
      </c>
      <c r="AO296" s="299" t="str">
        <f t="shared" si="319"/>
        <v>CL4B1700C230</v>
      </c>
      <c r="AP296" s="300">
        <f t="shared" si="320"/>
        <v>5219.8500000000004</v>
      </c>
      <c r="AQ296" s="301" t="str">
        <f t="shared" si="321"/>
        <v>CL4B0170C230</v>
      </c>
      <c r="AR296" s="300">
        <f t="shared" si="322"/>
        <v>634.125</v>
      </c>
      <c r="AS296" s="300" t="str">
        <f t="shared" si="323"/>
        <v>PL15</v>
      </c>
      <c r="AT296" s="302">
        <f t="shared" si="324"/>
        <v>5853.9750000000004</v>
      </c>
      <c r="AU296" s="303" t="str">
        <f t="shared" si="325"/>
        <v>4D</v>
      </c>
      <c r="AV296" s="304" t="s">
        <v>1346</v>
      </c>
      <c r="AW296" s="305" t="str">
        <f t="shared" si="326"/>
        <v>FJ4D1225</v>
      </c>
      <c r="AX296" s="303">
        <f t="shared" si="327"/>
        <v>649.25</v>
      </c>
      <c r="AY296" s="305">
        <f t="shared" si="328"/>
        <v>1298.5</v>
      </c>
      <c r="AZ296" s="305" t="str">
        <f t="shared" si="329"/>
        <v>-</v>
      </c>
      <c r="BA296" s="303" t="str">
        <f t="shared" si="330"/>
        <v>-</v>
      </c>
      <c r="BB296" s="303"/>
      <c r="BC296" s="306">
        <f t="shared" si="331"/>
        <v>1298.5</v>
      </c>
    </row>
    <row r="297" spans="1:55" ht="18" customHeight="1" x14ac:dyDescent="0.3">
      <c r="B297" s="19" t="s">
        <v>1476</v>
      </c>
      <c r="C297" s="206" t="str">
        <f t="shared" si="332"/>
        <v>FEC217023-12 E7</v>
      </c>
      <c r="D297" s="19" t="s">
        <v>1106</v>
      </c>
      <c r="E297" s="286" t="str">
        <f t="shared" si="251"/>
        <v>C217</v>
      </c>
      <c r="F297" s="279">
        <v>45385</v>
      </c>
      <c r="G297" s="19">
        <v>1</v>
      </c>
      <c r="H297" s="15" t="s">
        <v>35</v>
      </c>
      <c r="I297" s="16" t="s">
        <v>40</v>
      </c>
      <c r="M297" s="146" t="s">
        <v>32</v>
      </c>
      <c r="N297" s="6">
        <v>12</v>
      </c>
      <c r="O297" s="6">
        <v>3</v>
      </c>
      <c r="Q297" s="16">
        <v>970</v>
      </c>
      <c r="R297" s="16">
        <v>870</v>
      </c>
      <c r="S297" s="16">
        <v>950</v>
      </c>
      <c r="T297" s="16">
        <v>145</v>
      </c>
      <c r="U297" s="16">
        <v>950</v>
      </c>
      <c r="V297" s="16">
        <v>145</v>
      </c>
      <c r="W297" s="5" t="s">
        <v>33</v>
      </c>
      <c r="X297" s="5"/>
      <c r="Y297" s="6" t="s">
        <v>38</v>
      </c>
      <c r="Z297" s="310" t="str">
        <f t="shared" si="279"/>
        <v>312AD</v>
      </c>
      <c r="AA297" s="236" t="str">
        <f t="shared" si="306"/>
        <v>FEC217023-12 E7</v>
      </c>
      <c r="AB297" s="290" t="str">
        <f t="shared" si="307"/>
        <v xml:space="preserve">FE 0970X0870 3D7 12 0950X145 PC  </v>
      </c>
      <c r="AC297" s="236" t="str">
        <f t="shared" si="308"/>
        <v>FXC217023-12 E7</v>
      </c>
      <c r="AD297" s="290" t="str">
        <f t="shared" si="309"/>
        <v xml:space="preserve">FX 0970X0870 3D7 12 0950X145 PC  </v>
      </c>
      <c r="AE297" s="291" t="str">
        <f t="shared" si="310"/>
        <v>TUBLS015</v>
      </c>
      <c r="AF297" s="292" t="str">
        <f t="shared" si="311"/>
        <v>TB150985</v>
      </c>
      <c r="AG297" s="293">
        <f t="shared" si="312"/>
        <v>45.566100000000006</v>
      </c>
      <c r="AH297" s="283">
        <f t="shared" si="313"/>
        <v>258</v>
      </c>
      <c r="AI297" s="284">
        <f t="shared" si="314"/>
        <v>11756.053800000002</v>
      </c>
      <c r="AJ297" s="294" t="str">
        <f t="shared" si="315"/>
        <v>BCU3D</v>
      </c>
      <c r="AK297" s="295" t="str">
        <f t="shared" si="316"/>
        <v>AT3D0870</v>
      </c>
      <c r="AL297" s="296" t="e">
        <f t="shared" si="317"/>
        <v>#N/A</v>
      </c>
      <c r="AM297" s="297">
        <f t="shared" si="318"/>
        <v>346.45454545454544</v>
      </c>
      <c r="AN297" s="298" t="e">
        <f>IF(M297="TR",VLOOKUP(Z297,[1]don!$B$2:$M$30,9,FALSE)*((Q297-20)*VLOOKUP(Z297,[1]don!$B$2:$M$30,6,FALSE))*(INT((R297-20-VLOOKUP(Z297,[1]don!$B$2:$M$30,5,FALSE))/N297)+2),VLOOKUP(Z297,[1]don!$B$2:$M$30,9,FALSE)*R297*(INT((Q297-20)/3)+1))</f>
        <v>#N/A</v>
      </c>
      <c r="AO297" s="299" t="str">
        <f t="shared" si="319"/>
        <v>CL3P0950C145</v>
      </c>
      <c r="AP297" s="300">
        <f t="shared" si="320"/>
        <v>1232.385</v>
      </c>
      <c r="AQ297" s="301" t="str">
        <f t="shared" si="321"/>
        <v>CL3P0950C145</v>
      </c>
      <c r="AR297" s="300">
        <f t="shared" si="322"/>
        <v>1232.385</v>
      </c>
      <c r="AS297" s="300" t="str">
        <f t="shared" si="323"/>
        <v>BNLC06</v>
      </c>
      <c r="AT297" s="302">
        <f t="shared" si="324"/>
        <v>2464.77</v>
      </c>
      <c r="AU297" s="303" t="str">
        <f t="shared" si="325"/>
        <v>3D</v>
      </c>
      <c r="AV297" s="304" t="s">
        <v>1346</v>
      </c>
      <c r="AW297" s="305" t="str">
        <f t="shared" si="326"/>
        <v>FJ3D0970</v>
      </c>
      <c r="AX297" s="303">
        <f t="shared" si="327"/>
        <v>408.37</v>
      </c>
      <c r="AY297" s="305">
        <f t="shared" si="328"/>
        <v>816.74</v>
      </c>
      <c r="AZ297" s="305" t="str">
        <f t="shared" si="329"/>
        <v>-</v>
      </c>
      <c r="BA297" s="303" t="str">
        <f t="shared" si="330"/>
        <v>-</v>
      </c>
      <c r="BB297" s="303"/>
      <c r="BC297" s="306">
        <f t="shared" si="331"/>
        <v>816.74</v>
      </c>
    </row>
    <row r="298" spans="1:55" ht="18" customHeight="1" x14ac:dyDescent="0.3">
      <c r="B298" s="19" t="s">
        <v>1477</v>
      </c>
      <c r="C298" s="206" t="str">
        <f t="shared" si="332"/>
        <v>FEC218026-10 E7</v>
      </c>
      <c r="D298" s="19" t="s">
        <v>1107</v>
      </c>
      <c r="E298" s="286" t="str">
        <f t="shared" si="251"/>
        <v>C218</v>
      </c>
      <c r="F298" s="279">
        <v>45395</v>
      </c>
      <c r="G298" s="19">
        <v>1</v>
      </c>
      <c r="H298" s="15" t="s">
        <v>35</v>
      </c>
      <c r="I298" s="16" t="s">
        <v>1457</v>
      </c>
      <c r="M298" s="146" t="s">
        <v>32</v>
      </c>
      <c r="N298" s="6">
        <v>10</v>
      </c>
      <c r="O298" s="6">
        <v>6</v>
      </c>
      <c r="Q298" s="16">
        <v>1400</v>
      </c>
      <c r="R298" s="16">
        <v>1340</v>
      </c>
      <c r="S298" s="16">
        <v>1410</v>
      </c>
      <c r="T298" s="16">
        <v>205</v>
      </c>
      <c r="U298" s="16">
        <v>1410</v>
      </c>
      <c r="V298" s="16">
        <v>205</v>
      </c>
      <c r="W298" s="5" t="s">
        <v>33</v>
      </c>
      <c r="X298" s="5"/>
      <c r="Y298" s="6" t="s">
        <v>38</v>
      </c>
      <c r="Z298" s="310" t="str">
        <f t="shared" si="279"/>
        <v>610AD</v>
      </c>
      <c r="AA298" s="236" t="str">
        <f t="shared" si="306"/>
        <v>FEC218026-10 E7</v>
      </c>
      <c r="AB298" s="290" t="str">
        <f t="shared" si="307"/>
        <v xml:space="preserve">FE 1400X1340 6D7 10 1410X205 PC  </v>
      </c>
      <c r="AC298" s="236" t="str">
        <f t="shared" si="308"/>
        <v>FXC218026-10 E7</v>
      </c>
      <c r="AD298" s="290" t="str">
        <f t="shared" si="309"/>
        <v xml:space="preserve">FX 1400X1340 6D7 10 1410X205 PC  </v>
      </c>
      <c r="AE298" s="291" t="str">
        <f t="shared" si="310"/>
        <v>TUBLS015</v>
      </c>
      <c r="AF298" s="292" t="str">
        <f t="shared" si="311"/>
        <v>TB151415</v>
      </c>
      <c r="AG298" s="293">
        <f t="shared" si="312"/>
        <v>65.457900000000009</v>
      </c>
      <c r="AH298" s="283">
        <f t="shared" si="313"/>
        <v>798</v>
      </c>
      <c r="AI298" s="284">
        <f t="shared" si="314"/>
        <v>52235.404200000004</v>
      </c>
      <c r="AJ298" s="294" t="str">
        <f t="shared" si="315"/>
        <v>BCU6D</v>
      </c>
      <c r="AK298" s="295" t="str">
        <f t="shared" si="316"/>
        <v>AT6D1340</v>
      </c>
      <c r="AL298" s="296">
        <f t="shared" si="317"/>
        <v>103.22322596275538</v>
      </c>
      <c r="AM298" s="297">
        <f t="shared" si="318"/>
        <v>502.81818181818181</v>
      </c>
      <c r="AN298" s="298">
        <f>IF(M298="TR",VLOOKUP(Z298,[1]don!$B$2:$M$30,9,FALSE)*((Q298-20)*VLOOKUP(Z298,[1]don!$B$2:$M$30,6,FALSE))*(INT((R298-20-VLOOKUP(Z298,[1]don!$B$2:$M$30,5,FALSE))/N298)+2),VLOOKUP(Z298,[1]don!$B$2:$M$30,9,FALSE)*R298*(INT((Q298-20)/3)+1))</f>
        <v>51902.514799999997</v>
      </c>
      <c r="AO298" s="299" t="str">
        <f t="shared" si="319"/>
        <v>CL6P1410C205</v>
      </c>
      <c r="AP298" s="300">
        <f t="shared" si="320"/>
        <v>2477.4749999999999</v>
      </c>
      <c r="AQ298" s="301" t="str">
        <f t="shared" si="321"/>
        <v>CL6P1410C205</v>
      </c>
      <c r="AR298" s="300">
        <f t="shared" si="322"/>
        <v>2477.4749999999999</v>
      </c>
      <c r="AS298" s="300" t="str">
        <f t="shared" si="323"/>
        <v>BNLC06</v>
      </c>
      <c r="AT298" s="302">
        <f t="shared" si="324"/>
        <v>4954.95</v>
      </c>
      <c r="AU298" s="303" t="str">
        <f t="shared" si="325"/>
        <v>6D</v>
      </c>
      <c r="AV298" s="304" t="s">
        <v>1346</v>
      </c>
      <c r="AW298" s="305" t="str">
        <f t="shared" si="326"/>
        <v>FJ6D1400</v>
      </c>
      <c r="AX298" s="303">
        <f t="shared" si="327"/>
        <v>1005.1999999999999</v>
      </c>
      <c r="AY298" s="305">
        <f t="shared" si="328"/>
        <v>2010.3999999999999</v>
      </c>
      <c r="AZ298" s="305" t="str">
        <f t="shared" si="329"/>
        <v>-</v>
      </c>
      <c r="BA298" s="303" t="str">
        <f t="shared" si="330"/>
        <v>-</v>
      </c>
      <c r="BB298" s="303"/>
      <c r="BC298" s="306">
        <f t="shared" si="331"/>
        <v>2010.3999999999999</v>
      </c>
    </row>
    <row r="299" spans="1:55" ht="18" customHeight="1" x14ac:dyDescent="0.3">
      <c r="B299" s="19" t="s">
        <v>1478</v>
      </c>
      <c r="C299" s="206" t="str">
        <f t="shared" si="332"/>
        <v>FEC219025-10 E7</v>
      </c>
      <c r="D299" s="19" t="s">
        <v>1108</v>
      </c>
      <c r="E299" s="286" t="str">
        <f t="shared" si="251"/>
        <v>C219</v>
      </c>
      <c r="F299" s="279">
        <v>45395</v>
      </c>
      <c r="G299" s="19">
        <v>1</v>
      </c>
      <c r="H299" s="15" t="s">
        <v>35</v>
      </c>
      <c r="I299" s="16" t="s">
        <v>1464</v>
      </c>
      <c r="M299" s="146" t="s">
        <v>32</v>
      </c>
      <c r="N299" s="6">
        <v>10</v>
      </c>
      <c r="O299" s="6">
        <v>5</v>
      </c>
      <c r="Q299" s="16">
        <v>1075</v>
      </c>
      <c r="R299" s="16">
        <v>1060</v>
      </c>
      <c r="S299" s="16">
        <v>1085</v>
      </c>
      <c r="T299" s="16">
        <v>160</v>
      </c>
      <c r="U299" s="16">
        <v>1085</v>
      </c>
      <c r="V299" s="16">
        <v>160</v>
      </c>
      <c r="W299" s="5" t="s">
        <v>33</v>
      </c>
      <c r="X299" s="5"/>
      <c r="Y299" s="6" t="s">
        <v>38</v>
      </c>
      <c r="Z299" s="310" t="str">
        <f t="shared" si="279"/>
        <v>510AD</v>
      </c>
      <c r="AA299" s="236" t="str">
        <f t="shared" si="306"/>
        <v>FEC219025-10 E7</v>
      </c>
      <c r="AB299" s="290" t="str">
        <f t="shared" si="307"/>
        <v xml:space="preserve">FE 1075X1060 5D7 10 1085X160 PC  </v>
      </c>
      <c r="AC299" s="236" t="str">
        <f t="shared" si="308"/>
        <v>FXC219025-10 E7</v>
      </c>
      <c r="AD299" s="290" t="str">
        <f t="shared" si="309"/>
        <v xml:space="preserve">FX 1075X1060 5D7 10 1085X160 PC  </v>
      </c>
      <c r="AE299" s="291" t="str">
        <f t="shared" si="310"/>
        <v>TUBLS015</v>
      </c>
      <c r="AF299" s="292" t="str">
        <f t="shared" si="311"/>
        <v>TB151090</v>
      </c>
      <c r="AG299" s="293">
        <f t="shared" si="312"/>
        <v>50.423400000000001</v>
      </c>
      <c r="AH299" s="283">
        <f t="shared" si="313"/>
        <v>525</v>
      </c>
      <c r="AI299" s="284">
        <f t="shared" si="314"/>
        <v>26472.285</v>
      </c>
      <c r="AJ299" s="294" t="str">
        <f t="shared" si="315"/>
        <v>BCU5D</v>
      </c>
      <c r="AK299" s="295" t="str">
        <f t="shared" si="316"/>
        <v>AT5D1060</v>
      </c>
      <c r="AL299" s="296">
        <f t="shared" si="317"/>
        <v>59.833244528480257</v>
      </c>
      <c r="AM299" s="297">
        <f t="shared" si="318"/>
        <v>384.63636363636363</v>
      </c>
      <c r="AN299" s="298">
        <f>IF(M299="TR",VLOOKUP(Z299,[1]don!$B$2:$M$30,9,FALSE)*((Q299-20)*VLOOKUP(Z299,[1]don!$B$2:$M$30,6,FALSE))*(INT((R299-20-VLOOKUP(Z299,[1]don!$B$2:$M$30,5,FALSE))/N299)+2),VLOOKUP(Z299,[1]don!$B$2:$M$30,9,FALSE)*R299*(INT((Q299-20)/3)+1))</f>
        <v>23014.041599999997</v>
      </c>
      <c r="AO299" s="299" t="str">
        <f t="shared" si="319"/>
        <v>CL5P1085C160</v>
      </c>
      <c r="AP299" s="300">
        <f t="shared" si="320"/>
        <v>1531.53</v>
      </c>
      <c r="AQ299" s="301" t="str">
        <f t="shared" si="321"/>
        <v>CL5P1085C160</v>
      </c>
      <c r="AR299" s="300">
        <f t="shared" si="322"/>
        <v>1531.53</v>
      </c>
      <c r="AS299" s="300" t="str">
        <f t="shared" si="323"/>
        <v>BNLC06</v>
      </c>
      <c r="AT299" s="302">
        <f t="shared" si="324"/>
        <v>3063.06</v>
      </c>
      <c r="AU299" s="303" t="str">
        <f t="shared" si="325"/>
        <v>5D</v>
      </c>
      <c r="AV299" s="304" t="s">
        <v>1346</v>
      </c>
      <c r="AW299" s="305" t="str">
        <f t="shared" si="326"/>
        <v>FJ5D1075</v>
      </c>
      <c r="AX299" s="303">
        <f t="shared" si="327"/>
        <v>665.42499999999995</v>
      </c>
      <c r="AY299" s="305">
        <f t="shared" si="328"/>
        <v>1330.85</v>
      </c>
      <c r="AZ299" s="305" t="str">
        <f t="shared" si="329"/>
        <v>-</v>
      </c>
      <c r="BA299" s="303" t="str">
        <f t="shared" si="330"/>
        <v>-</v>
      </c>
      <c r="BB299" s="303"/>
      <c r="BC299" s="306">
        <f t="shared" si="331"/>
        <v>1330.85</v>
      </c>
    </row>
    <row r="300" spans="1:55" ht="18" customHeight="1" x14ac:dyDescent="0.3">
      <c r="B300" s="19" t="s">
        <v>1479</v>
      </c>
      <c r="C300" s="158" t="str">
        <f t="shared" si="332"/>
        <v>FEC220023-10 E7</v>
      </c>
      <c r="D300" s="19" t="s">
        <v>1409</v>
      </c>
      <c r="E300" s="286" t="str">
        <f t="shared" si="251"/>
        <v>C220</v>
      </c>
      <c r="F300" s="279">
        <v>45395</v>
      </c>
      <c r="G300" s="19">
        <v>1</v>
      </c>
      <c r="H300" s="15" t="s">
        <v>35</v>
      </c>
      <c r="I300" s="16" t="s">
        <v>1464</v>
      </c>
      <c r="M300" s="146" t="s">
        <v>32</v>
      </c>
      <c r="N300" s="6">
        <v>10</v>
      </c>
      <c r="O300" s="6">
        <v>3</v>
      </c>
      <c r="Q300" s="16">
        <v>395</v>
      </c>
      <c r="R300" s="16">
        <v>450</v>
      </c>
      <c r="S300" s="16">
        <v>460</v>
      </c>
      <c r="T300" s="16">
        <v>80</v>
      </c>
      <c r="U300" s="16">
        <v>460</v>
      </c>
      <c r="V300" s="16">
        <v>80</v>
      </c>
      <c r="W300" s="5" t="s">
        <v>33</v>
      </c>
      <c r="X300" s="5"/>
      <c r="Y300" s="6" t="s">
        <v>38</v>
      </c>
      <c r="Z300" s="310" t="str">
        <f t="shared" si="279"/>
        <v>310AD</v>
      </c>
      <c r="AA300" s="236" t="str">
        <f t="shared" si="306"/>
        <v>FEC220023-10 E7</v>
      </c>
      <c r="AB300" s="290" t="str">
        <f t="shared" si="307"/>
        <v xml:space="preserve">FE 0395X0450 3D7 10 0460X080 PC  </v>
      </c>
      <c r="AC300" s="236" t="str">
        <f t="shared" si="308"/>
        <v>FXC220023-10 E7</v>
      </c>
      <c r="AD300" s="290" t="str">
        <f t="shared" si="309"/>
        <v xml:space="preserve">FX 0395X0450 3D7 10 0460X080 PC  </v>
      </c>
      <c r="AE300" s="291" t="str">
        <f t="shared" si="310"/>
        <v>TUBLS015</v>
      </c>
      <c r="AF300" s="292" t="str">
        <f t="shared" si="311"/>
        <v>TB150410</v>
      </c>
      <c r="AG300" s="293">
        <f t="shared" si="312"/>
        <v>18.9666</v>
      </c>
      <c r="AH300" s="283">
        <f t="shared" si="313"/>
        <v>132</v>
      </c>
      <c r="AI300" s="284">
        <f t="shared" si="314"/>
        <v>2503.5911999999998</v>
      </c>
      <c r="AJ300" s="294" t="str">
        <f t="shared" si="315"/>
        <v>BCU3D</v>
      </c>
      <c r="AK300" s="295" t="str">
        <f t="shared" si="316"/>
        <v>AT3D0450</v>
      </c>
      <c r="AL300" s="296">
        <f t="shared" si="317"/>
        <v>13.444016545334215</v>
      </c>
      <c r="AM300" s="297">
        <f t="shared" si="318"/>
        <v>137.36363636363637</v>
      </c>
      <c r="AN300" s="298">
        <f>IF(M300="TR",VLOOKUP(Z300,[1]don!$B$2:$M$30,9,FALSE)*((Q300-20)*VLOOKUP(Z300,[1]don!$B$2:$M$30,6,FALSE))*(INT((R300-20-VLOOKUP(Z300,[1]don!$B$2:$M$30,5,FALSE))/N300)+2),VLOOKUP(Z300,[1]don!$B$2:$M$30,9,FALSE)*R300*(INT((Q300-20)/3)+1))</f>
        <v>1846.7190000000001</v>
      </c>
      <c r="AO300" s="299" t="str">
        <f t="shared" si="319"/>
        <v>CL3P0460C080</v>
      </c>
      <c r="AP300" s="300">
        <f t="shared" si="320"/>
        <v>369.6</v>
      </c>
      <c r="AQ300" s="301" t="str">
        <f t="shared" si="321"/>
        <v>CL3P0460C080</v>
      </c>
      <c r="AR300" s="300">
        <f t="shared" si="322"/>
        <v>369.6</v>
      </c>
      <c r="AS300" s="300" t="str">
        <f t="shared" si="323"/>
        <v>BNLC06</v>
      </c>
      <c r="AT300" s="302">
        <f t="shared" si="324"/>
        <v>739.2</v>
      </c>
      <c r="AU300" s="303" t="str">
        <f t="shared" si="325"/>
        <v>3D</v>
      </c>
      <c r="AV300" s="304" t="s">
        <v>1346</v>
      </c>
      <c r="AW300" s="305" t="str">
        <f t="shared" si="326"/>
        <v>FJ3D0395</v>
      </c>
      <c r="AX300" s="303">
        <f t="shared" si="327"/>
        <v>166.29499999999999</v>
      </c>
      <c r="AY300" s="305">
        <f t="shared" si="328"/>
        <v>332.59</v>
      </c>
      <c r="AZ300" s="305" t="str">
        <f t="shared" si="329"/>
        <v>-</v>
      </c>
      <c r="BA300" s="303" t="str">
        <f t="shared" si="330"/>
        <v>-</v>
      </c>
      <c r="BB300" s="303"/>
      <c r="BC300" s="306">
        <f t="shared" si="331"/>
        <v>332.59</v>
      </c>
    </row>
    <row r="301" spans="1:55" ht="18" customHeight="1" x14ac:dyDescent="0.3">
      <c r="B301" s="19" t="s">
        <v>1466</v>
      </c>
      <c r="C301" s="158" t="str">
        <f t="shared" si="332"/>
        <v>RAB1110- E7</v>
      </c>
      <c r="D301" s="19" t="s">
        <v>1410</v>
      </c>
      <c r="E301" s="286" t="str">
        <f t="shared" si="251"/>
        <v>B111</v>
      </c>
      <c r="F301" s="279">
        <v>45395</v>
      </c>
      <c r="G301" s="19">
        <v>2</v>
      </c>
      <c r="H301" s="15" t="s">
        <v>28</v>
      </c>
      <c r="I301" s="16" t="s">
        <v>1465</v>
      </c>
      <c r="J301" s="5" t="s">
        <v>547</v>
      </c>
      <c r="K301" s="16" t="s">
        <v>1166</v>
      </c>
      <c r="M301" s="146"/>
      <c r="N301" s="6"/>
      <c r="O301" s="6"/>
      <c r="W301" s="5"/>
      <c r="X301" s="5"/>
      <c r="Y301" s="6" t="s">
        <v>38</v>
      </c>
      <c r="Z301" s="310" t="str">
        <f t="shared" si="279"/>
        <v/>
      </c>
      <c r="AA301" s="236" t="str">
        <f t="shared" si="306"/>
        <v>RAB1110- E7</v>
      </c>
      <c r="AB301" s="290" t="str">
        <f t="shared" si="307"/>
        <v>RA 0X0 7  0X0 C VOLVO VASE</v>
      </c>
      <c r="AC301" s="236" t="str">
        <f t="shared" si="308"/>
        <v>FXB1110- E7</v>
      </c>
      <c r="AD301" s="290" t="str">
        <f t="shared" si="309"/>
        <v>FX 0X0 7  0X0 C VOLVO VASE</v>
      </c>
      <c r="AE301" s="291" t="str">
        <f t="shared" si="310"/>
        <v>TUBLS015</v>
      </c>
      <c r="AF301" s="292" t="str">
        <f t="shared" si="311"/>
        <v>TB15015</v>
      </c>
      <c r="AG301" s="293">
        <f t="shared" si="312"/>
        <v>0.69390000000000007</v>
      </c>
      <c r="AH301" s="283">
        <f t="shared" si="313"/>
        <v>0</v>
      </c>
      <c r="AI301" s="284">
        <f t="shared" si="314"/>
        <v>0</v>
      </c>
      <c r="AJ301" s="294" t="str">
        <f t="shared" si="315"/>
        <v>BCU</v>
      </c>
      <c r="AK301" s="295" t="str">
        <f t="shared" si="316"/>
        <v>AT0</v>
      </c>
      <c r="AL301" s="296" t="e">
        <f t="shared" si="317"/>
        <v>#N/A</v>
      </c>
      <c r="AM301" s="297">
        <f t="shared" si="318"/>
        <v>0</v>
      </c>
      <c r="AN301" s="298" t="e">
        <f>IF(M301="TR",VLOOKUP(Z301,[1]don!$B$2:$M$30,9,FALSE)*((Q301-20)*VLOOKUP(Z301,[1]don!$B$2:$M$30,6,FALSE))*(INT((R301-20-VLOOKUP(Z301,[1]don!$B$2:$M$30,5,FALSE))/N301)+2),VLOOKUP(Z301,[1]don!$B$2:$M$30,9,FALSE)*R301*(INT((Q301-20)/3)+1))</f>
        <v>#N/A</v>
      </c>
      <c r="AO301" s="299" t="str">
        <f t="shared" si="319"/>
        <v>CL0C0</v>
      </c>
      <c r="AP301" s="300" t="b">
        <f t="shared" si="320"/>
        <v>0</v>
      </c>
      <c r="AQ301" s="301" t="str">
        <f t="shared" si="321"/>
        <v>CL0C0</v>
      </c>
      <c r="AR301" s="300">
        <f t="shared" si="322"/>
        <v>0</v>
      </c>
      <c r="AS301" s="300" t="b">
        <f t="shared" si="323"/>
        <v>0</v>
      </c>
      <c r="AT301" s="302">
        <f t="shared" si="324"/>
        <v>0</v>
      </c>
      <c r="AU301" s="303" t="str">
        <f t="shared" si="325"/>
        <v/>
      </c>
      <c r="AV301" s="304" t="s">
        <v>1346</v>
      </c>
      <c r="AW301" s="305" t="str">
        <f t="shared" si="326"/>
        <v>FJ0</v>
      </c>
      <c r="AX301" s="303" t="e">
        <f t="shared" si="327"/>
        <v>#VALUE!</v>
      </c>
      <c r="AY301" s="305" t="e">
        <f t="shared" si="328"/>
        <v>#VALUE!</v>
      </c>
      <c r="AZ301" s="305" t="str">
        <f t="shared" si="329"/>
        <v>-</v>
      </c>
      <c r="BA301" s="303" t="str">
        <f t="shared" si="330"/>
        <v>-</v>
      </c>
      <c r="BB301" s="303"/>
      <c r="BC301" s="306" t="e">
        <f t="shared" si="331"/>
        <v>#VALUE!</v>
      </c>
    </row>
    <row r="302" spans="1:55" ht="18" customHeight="1" x14ac:dyDescent="0.3">
      <c r="B302" s="19" t="s">
        <v>1480</v>
      </c>
      <c r="C302" s="158" t="str">
        <f t="shared" si="332"/>
        <v>RAC221025-10 E7</v>
      </c>
      <c r="D302" s="19" t="s">
        <v>1411</v>
      </c>
      <c r="E302" s="286" t="str">
        <f t="shared" si="251"/>
        <v>C221</v>
      </c>
      <c r="F302" s="279">
        <v>45395</v>
      </c>
      <c r="G302" s="19">
        <v>7</v>
      </c>
      <c r="H302" s="15" t="s">
        <v>28</v>
      </c>
      <c r="I302" s="16" t="s">
        <v>1467</v>
      </c>
      <c r="J302" s="5" t="s">
        <v>1468</v>
      </c>
      <c r="K302" s="16" t="s">
        <v>1469</v>
      </c>
      <c r="M302" s="146" t="s">
        <v>32</v>
      </c>
      <c r="N302" s="6">
        <v>10</v>
      </c>
      <c r="O302" s="6">
        <v>5</v>
      </c>
      <c r="Q302" s="16">
        <v>965</v>
      </c>
      <c r="R302" s="16">
        <v>630</v>
      </c>
      <c r="S302" s="16">
        <v>630</v>
      </c>
      <c r="T302" s="16">
        <v>115</v>
      </c>
      <c r="U302" s="16">
        <v>630</v>
      </c>
      <c r="V302" s="16">
        <v>115</v>
      </c>
      <c r="W302" s="5" t="s">
        <v>33</v>
      </c>
      <c r="X302" s="5"/>
      <c r="Y302" s="6" t="s">
        <v>38</v>
      </c>
      <c r="Z302" s="310" t="str">
        <f t="shared" si="279"/>
        <v>510AD</v>
      </c>
      <c r="AA302" s="236" t="str">
        <f t="shared" si="306"/>
        <v>RAC221025-10 E7</v>
      </c>
      <c r="AB302" s="290" t="str">
        <f t="shared" si="307"/>
        <v xml:space="preserve">RA 0965X0630 5D7 10 0630X115 PC NOMADE C13 </v>
      </c>
      <c r="AC302" s="236" t="str">
        <f t="shared" si="308"/>
        <v>FXC221025-10 E7</v>
      </c>
      <c r="AD302" s="290" t="str">
        <f t="shared" si="309"/>
        <v xml:space="preserve">FX 0965X0630 5D7 10 0630X115 PC NOMADE C13 </v>
      </c>
      <c r="AE302" s="291" t="str">
        <f t="shared" si="310"/>
        <v>TUBLS015</v>
      </c>
      <c r="AF302" s="292" t="str">
        <f t="shared" si="311"/>
        <v>TB150980</v>
      </c>
      <c r="AG302" s="293">
        <f t="shared" si="312"/>
        <v>45.334800000000001</v>
      </c>
      <c r="AH302" s="283">
        <f t="shared" si="313"/>
        <v>310</v>
      </c>
      <c r="AI302" s="284">
        <f t="shared" si="314"/>
        <v>14053.788</v>
      </c>
      <c r="AJ302" s="294" t="str">
        <f t="shared" si="315"/>
        <v>BCU5D</v>
      </c>
      <c r="AK302" s="295" t="str">
        <f t="shared" si="316"/>
        <v>AT5D0630</v>
      </c>
      <c r="AL302" s="296">
        <f t="shared" si="317"/>
        <v>35.629595990503823</v>
      </c>
      <c r="AM302" s="297">
        <f t="shared" si="318"/>
        <v>344.63636363636363</v>
      </c>
      <c r="AN302" s="298">
        <f>IF(M302="TR",VLOOKUP(Z302,[1]don!$B$2:$M$30,9,FALSE)*((Q302-20)*VLOOKUP(Z302,[1]don!$B$2:$M$30,6,FALSE))*(INT((R302-20-VLOOKUP(Z302,[1]don!$B$2:$M$30,5,FALSE))/N302)+2),VLOOKUP(Z302,[1]don!$B$2:$M$30,9,FALSE)*R302*(INT((Q302-20)/3)+1))</f>
        <v>12279.254399999998</v>
      </c>
      <c r="AO302" s="299" t="str">
        <f t="shared" si="319"/>
        <v>CL5P0630C115</v>
      </c>
      <c r="AP302" s="300">
        <f t="shared" si="320"/>
        <v>675.67500000000007</v>
      </c>
      <c r="AQ302" s="301" t="str">
        <f t="shared" si="321"/>
        <v>CL5P0630C115</v>
      </c>
      <c r="AR302" s="300">
        <f t="shared" si="322"/>
        <v>675.67500000000007</v>
      </c>
      <c r="AS302" s="300" t="str">
        <f t="shared" si="323"/>
        <v>BNLC06</v>
      </c>
      <c r="AT302" s="302">
        <f t="shared" si="324"/>
        <v>1351.3500000000001</v>
      </c>
      <c r="AU302" s="303" t="str">
        <f t="shared" si="325"/>
        <v>5D</v>
      </c>
      <c r="AV302" s="304" t="s">
        <v>1346</v>
      </c>
      <c r="AW302" s="305" t="str">
        <f t="shared" si="326"/>
        <v>FJ5D0965</v>
      </c>
      <c r="AX302" s="303">
        <f t="shared" si="327"/>
        <v>597.33500000000004</v>
      </c>
      <c r="AY302" s="305">
        <f t="shared" si="328"/>
        <v>1194.67</v>
      </c>
      <c r="AZ302" s="305" t="str">
        <f t="shared" si="329"/>
        <v>-</v>
      </c>
      <c r="BA302" s="303" t="str">
        <f t="shared" si="330"/>
        <v>-</v>
      </c>
      <c r="BB302" s="303"/>
      <c r="BC302" s="306">
        <f t="shared" si="331"/>
        <v>1194.67</v>
      </c>
    </row>
    <row r="303" spans="1:55" ht="18" customHeight="1" x14ac:dyDescent="0.3">
      <c r="B303" s="19" t="s">
        <v>1481</v>
      </c>
      <c r="C303" s="158" t="str">
        <f t="shared" si="332"/>
        <v>RAC222013-10 E7</v>
      </c>
      <c r="D303" s="19" t="s">
        <v>1412</v>
      </c>
      <c r="E303" s="286" t="str">
        <f t="shared" si="251"/>
        <v>C222</v>
      </c>
      <c r="F303" s="279">
        <v>45395</v>
      </c>
      <c r="G303" s="19">
        <v>2</v>
      </c>
      <c r="H303" s="15" t="s">
        <v>28</v>
      </c>
      <c r="I303" s="16" t="s">
        <v>1470</v>
      </c>
      <c r="M303" s="146" t="s">
        <v>41</v>
      </c>
      <c r="N303" s="6">
        <v>10</v>
      </c>
      <c r="O303" s="6">
        <v>3</v>
      </c>
      <c r="Q303" s="16">
        <v>550</v>
      </c>
      <c r="R303" s="16">
        <v>550</v>
      </c>
      <c r="S303" s="16">
        <v>550</v>
      </c>
      <c r="T303" s="16">
        <v>78</v>
      </c>
      <c r="U303" s="16">
        <v>550</v>
      </c>
      <c r="V303" s="16">
        <v>78</v>
      </c>
      <c r="W303" s="5" t="s">
        <v>33</v>
      </c>
      <c r="X303" s="5"/>
      <c r="Y303" s="6" t="s">
        <v>38</v>
      </c>
      <c r="Z303" s="310" t="str">
        <f t="shared" si="279"/>
        <v>310AZ</v>
      </c>
      <c r="AA303" s="236" t="str">
        <f t="shared" si="306"/>
        <v>RAC222013-10 E7</v>
      </c>
      <c r="AB303" s="290" t="str">
        <f t="shared" si="307"/>
        <v xml:space="preserve">RA 0550X0550 3Z7 10 0550X078 PC  </v>
      </c>
      <c r="AC303" s="236" t="str">
        <f t="shared" si="308"/>
        <v>FXC222013-10 E7</v>
      </c>
      <c r="AD303" s="290" t="str">
        <f t="shared" si="309"/>
        <v xml:space="preserve">FX 0550X0550 3Z7 10 0550X078 PC  </v>
      </c>
      <c r="AE303" s="291" t="str">
        <f t="shared" si="310"/>
        <v>TUBLS015</v>
      </c>
      <c r="AF303" s="292" t="str">
        <f t="shared" si="311"/>
        <v>TB150565</v>
      </c>
      <c r="AG303" s="293">
        <f t="shared" si="312"/>
        <v>26.136900000000001</v>
      </c>
      <c r="AH303" s="283">
        <f t="shared" si="313"/>
        <v>156</v>
      </c>
      <c r="AI303" s="284">
        <f t="shared" si="314"/>
        <v>4077.3564000000001</v>
      </c>
      <c r="AJ303" s="294" t="str">
        <f t="shared" si="315"/>
        <v>BCU3Z</v>
      </c>
      <c r="AK303" s="295" t="str">
        <f t="shared" si="316"/>
        <v>AT3Z0530</v>
      </c>
      <c r="AL303" s="296">
        <f t="shared" si="317"/>
        <v>55.41749999999999</v>
      </c>
      <c r="AM303" s="297">
        <f t="shared" si="318"/>
        <v>53</v>
      </c>
      <c r="AN303" s="298">
        <f>IF(M303="TR",VLOOKUP(Z303,[1]don!$B$2:$M$30,9,FALSE)*((Q303-20)*VLOOKUP(Z303,[1]don!$B$2:$M$30,6,FALSE))*(INT((R303-20-VLOOKUP(Z303,[1]don!$B$2:$M$30,5,FALSE))/N303)+2),VLOOKUP(Z303,[1]don!$B$2:$M$30,9,FALSE)*R303*(INT((Q303-20)/3)+1))</f>
        <v>2937.1274999999996</v>
      </c>
      <c r="AO303" s="299" t="str">
        <f t="shared" si="319"/>
        <v>CL3P0550C078</v>
      </c>
      <c r="AP303" s="300">
        <f t="shared" si="320"/>
        <v>430.12200000000001</v>
      </c>
      <c r="AQ303" s="301" t="str">
        <f t="shared" si="321"/>
        <v>CL3P0550C078</v>
      </c>
      <c r="AR303" s="300">
        <f t="shared" si="322"/>
        <v>430.12200000000001</v>
      </c>
      <c r="AS303" s="300" t="str">
        <f t="shared" si="323"/>
        <v>BNLC06</v>
      </c>
      <c r="AT303" s="302">
        <f t="shared" si="324"/>
        <v>860.24400000000003</v>
      </c>
      <c r="AU303" s="303" t="str">
        <f t="shared" si="325"/>
        <v>3Z</v>
      </c>
      <c r="AV303" s="304" t="s">
        <v>1346</v>
      </c>
      <c r="AW303" s="305" t="str">
        <f t="shared" si="326"/>
        <v>FJ3Z0550</v>
      </c>
      <c r="AX303" s="303">
        <f t="shared" si="327"/>
        <v>205.7</v>
      </c>
      <c r="AY303" s="305">
        <f t="shared" si="328"/>
        <v>411.4</v>
      </c>
      <c r="AZ303" s="305" t="str">
        <f t="shared" si="329"/>
        <v>PJ3Z0550</v>
      </c>
      <c r="BA303" s="303">
        <f t="shared" si="330"/>
        <v>205.7</v>
      </c>
      <c r="BB303" s="303"/>
      <c r="BC303" s="306">
        <f t="shared" si="331"/>
        <v>411.4</v>
      </c>
    </row>
    <row r="304" spans="1:55" ht="18" customHeight="1" x14ac:dyDescent="0.3">
      <c r="B304" s="19" t="s">
        <v>1473</v>
      </c>
      <c r="C304" s="158" t="str">
        <f t="shared" si="332"/>
        <v>REB189013-12 E7</v>
      </c>
      <c r="D304" s="19" t="s">
        <v>1413</v>
      </c>
      <c r="E304" s="286" t="str">
        <f t="shared" si="251"/>
        <v>B189</v>
      </c>
      <c r="F304" s="279">
        <v>45395</v>
      </c>
      <c r="G304" s="19">
        <v>3</v>
      </c>
      <c r="H304" s="15" t="s">
        <v>58</v>
      </c>
      <c r="I304" s="16" t="s">
        <v>803</v>
      </c>
      <c r="J304" s="5" t="s">
        <v>555</v>
      </c>
      <c r="K304" s="16" t="s">
        <v>1471</v>
      </c>
      <c r="M304" s="146" t="s">
        <v>41</v>
      </c>
      <c r="N304" s="6">
        <v>12</v>
      </c>
      <c r="O304" s="6">
        <v>3</v>
      </c>
      <c r="Q304" s="16">
        <v>520</v>
      </c>
      <c r="R304" s="16">
        <v>480</v>
      </c>
      <c r="S304" s="16">
        <v>490</v>
      </c>
      <c r="T304" s="16">
        <v>80</v>
      </c>
      <c r="U304" s="16">
        <v>490</v>
      </c>
      <c r="V304" s="16">
        <v>80</v>
      </c>
      <c r="W304" s="5" t="s">
        <v>33</v>
      </c>
      <c r="X304" s="5"/>
      <c r="Y304" s="6" t="s">
        <v>38</v>
      </c>
      <c r="Z304" s="310" t="str">
        <f t="shared" si="279"/>
        <v>312AZ</v>
      </c>
      <c r="AA304" s="236" t="str">
        <f t="shared" si="306"/>
        <v>REB189013-12 E7</v>
      </c>
      <c r="AB304" s="290" t="str">
        <f t="shared" si="307"/>
        <v>RE 0520X0480 3Z7 12 0490X080 PC ISUZU BUS</v>
      </c>
      <c r="AC304" s="236" t="str">
        <f t="shared" si="308"/>
        <v>FXB189013-12 E7</v>
      </c>
      <c r="AD304" s="290" t="str">
        <f t="shared" si="309"/>
        <v>FX 0520X0480 3Z7 12 0490X080 PC ISUZU BUS</v>
      </c>
      <c r="AE304" s="291" t="str">
        <f t="shared" si="310"/>
        <v>TUBLS015</v>
      </c>
      <c r="AF304" s="292" t="str">
        <f t="shared" si="311"/>
        <v>TB150535</v>
      </c>
      <c r="AG304" s="293">
        <f t="shared" si="312"/>
        <v>24.749100000000002</v>
      </c>
      <c r="AH304" s="283">
        <f t="shared" si="313"/>
        <v>111</v>
      </c>
      <c r="AI304" s="284">
        <f t="shared" si="314"/>
        <v>2747.1501000000003</v>
      </c>
      <c r="AJ304" s="294" t="str">
        <f t="shared" si="315"/>
        <v>BCU3Z</v>
      </c>
      <c r="AK304" s="295" t="str">
        <f t="shared" si="316"/>
        <v>AT3Z0500</v>
      </c>
      <c r="AL304" s="296">
        <f t="shared" si="317"/>
        <v>44.468210526315772</v>
      </c>
      <c r="AM304" s="297">
        <f t="shared" si="318"/>
        <v>38</v>
      </c>
      <c r="AN304" s="298">
        <f>IF(M304="TR",VLOOKUP(Z304,[1]don!$B$2:$M$30,9,FALSE)*((Q304-20)*VLOOKUP(Z304,[1]don!$B$2:$M$30,6,FALSE))*(INT((R304-20-VLOOKUP(Z304,[1]don!$B$2:$M$30,5,FALSE))/N304)+2),VLOOKUP(Z304,[1]don!$B$2:$M$30,9,FALSE)*R304*(INT((Q304-20)/3)+1))</f>
        <v>1689.7919999999995</v>
      </c>
      <c r="AO304" s="299" t="str">
        <f t="shared" si="319"/>
        <v>CL3P0490C080</v>
      </c>
      <c r="AP304" s="300">
        <f t="shared" si="320"/>
        <v>392.7</v>
      </c>
      <c r="AQ304" s="301" t="str">
        <f t="shared" si="321"/>
        <v>CL3P0490C080</v>
      </c>
      <c r="AR304" s="300">
        <f t="shared" si="322"/>
        <v>392.7</v>
      </c>
      <c r="AS304" s="300" t="str">
        <f t="shared" si="323"/>
        <v>BNLC06</v>
      </c>
      <c r="AT304" s="302">
        <f t="shared" si="324"/>
        <v>785.4</v>
      </c>
      <c r="AU304" s="303" t="str">
        <f t="shared" si="325"/>
        <v>3Z</v>
      </c>
      <c r="AV304" s="304" t="s">
        <v>1346</v>
      </c>
      <c r="AW304" s="305" t="str">
        <f t="shared" si="326"/>
        <v>FJ3Z0520</v>
      </c>
      <c r="AX304" s="303">
        <f t="shared" si="327"/>
        <v>194.48</v>
      </c>
      <c r="AY304" s="305">
        <f t="shared" si="328"/>
        <v>388.96</v>
      </c>
      <c r="AZ304" s="305" t="str">
        <f t="shared" si="329"/>
        <v>PJ3Z0520</v>
      </c>
      <c r="BA304" s="303">
        <f t="shared" si="330"/>
        <v>194.48</v>
      </c>
      <c r="BB304" s="303"/>
      <c r="BC304" s="306">
        <f t="shared" si="331"/>
        <v>388.96</v>
      </c>
    </row>
    <row r="305" spans="1:55" ht="18" customHeight="1" x14ac:dyDescent="0.3">
      <c r="B305" s="19" t="s">
        <v>1482</v>
      </c>
      <c r="C305" s="158" t="str">
        <f t="shared" si="332"/>
        <v>FEC223024-10 E7</v>
      </c>
      <c r="D305" s="19" t="s">
        <v>1414</v>
      </c>
      <c r="E305" s="286" t="str">
        <f t="shared" si="251"/>
        <v>C223</v>
      </c>
      <c r="F305" s="279">
        <v>45395</v>
      </c>
      <c r="G305" s="19">
        <v>1</v>
      </c>
      <c r="H305" s="15" t="s">
        <v>35</v>
      </c>
      <c r="I305" s="16" t="s">
        <v>40</v>
      </c>
      <c r="M305" s="146" t="s">
        <v>32</v>
      </c>
      <c r="N305" s="6">
        <v>10</v>
      </c>
      <c r="O305" s="6">
        <v>4</v>
      </c>
      <c r="Q305" s="16">
        <v>1050</v>
      </c>
      <c r="R305" s="16">
        <v>910</v>
      </c>
      <c r="S305" s="16">
        <v>920</v>
      </c>
      <c r="T305" s="16">
        <v>100</v>
      </c>
      <c r="U305" s="16">
        <v>920</v>
      </c>
      <c r="V305" s="16">
        <v>100</v>
      </c>
      <c r="W305" s="5" t="s">
        <v>33</v>
      </c>
      <c r="X305" s="5"/>
      <c r="Y305" s="6" t="s">
        <v>38</v>
      </c>
      <c r="Z305" s="310" t="str">
        <f t="shared" si="279"/>
        <v>410AD</v>
      </c>
      <c r="AA305" s="236" t="str">
        <f t="shared" si="306"/>
        <v>FEC223024-10 E7</v>
      </c>
      <c r="AB305" s="290" t="str">
        <f t="shared" si="307"/>
        <v xml:space="preserve">FE 1050X0910 4D7 10 0920X100 PC  </v>
      </c>
      <c r="AC305" s="236" t="str">
        <f t="shared" si="308"/>
        <v>FXC223024-10 E7</v>
      </c>
      <c r="AD305" s="290" t="str">
        <f t="shared" si="309"/>
        <v xml:space="preserve">FX 1050X0910 4D7 10 0920X100 PC  </v>
      </c>
      <c r="AE305" s="291" t="str">
        <f t="shared" si="310"/>
        <v>TUBLS015</v>
      </c>
      <c r="AF305" s="292" t="str">
        <f t="shared" si="311"/>
        <v>TB151065</v>
      </c>
      <c r="AG305" s="293">
        <f t="shared" si="312"/>
        <v>49.2669</v>
      </c>
      <c r="AH305" s="283">
        <f t="shared" si="313"/>
        <v>360</v>
      </c>
      <c r="AI305" s="284">
        <f t="shared" si="314"/>
        <v>17736.083999999999</v>
      </c>
      <c r="AJ305" s="294" t="str">
        <f t="shared" si="315"/>
        <v>BCU4D</v>
      </c>
      <c r="AK305" s="295" t="str">
        <f t="shared" si="316"/>
        <v>AT4D0910</v>
      </c>
      <c r="AL305" s="296">
        <f t="shared" si="317"/>
        <v>42.061482062454616</v>
      </c>
      <c r="AM305" s="297">
        <f t="shared" si="318"/>
        <v>375.54545454545456</v>
      </c>
      <c r="AN305" s="298">
        <f>IF(M305="TR",VLOOKUP(Z305,[1]don!$B$2:$M$30,9,FALSE)*((Q305-20)*VLOOKUP(Z305,[1]don!$B$2:$M$30,6,FALSE))*(INT((R305-20-VLOOKUP(Z305,[1]don!$B$2:$M$30,5,FALSE))/N305)+2),VLOOKUP(Z305,[1]don!$B$2:$M$30,9,FALSE)*R305*(INT((Q305-20)/3)+1))</f>
        <v>15795.998400000002</v>
      </c>
      <c r="AO305" s="299" t="str">
        <f t="shared" si="319"/>
        <v>CL4P0920C100</v>
      </c>
      <c r="AP305" s="300">
        <f t="shared" si="320"/>
        <v>868.56000000000006</v>
      </c>
      <c r="AQ305" s="301" t="str">
        <f t="shared" si="321"/>
        <v>CL4P0920C100</v>
      </c>
      <c r="AR305" s="300">
        <f t="shared" si="322"/>
        <v>868.56000000000006</v>
      </c>
      <c r="AS305" s="300" t="str">
        <f t="shared" si="323"/>
        <v>BNLC06</v>
      </c>
      <c r="AT305" s="302">
        <f t="shared" si="324"/>
        <v>1737.1200000000001</v>
      </c>
      <c r="AU305" s="303" t="str">
        <f t="shared" si="325"/>
        <v>4D</v>
      </c>
      <c r="AV305" s="304" t="s">
        <v>1346</v>
      </c>
      <c r="AW305" s="305" t="str">
        <f t="shared" si="326"/>
        <v>FJ4D1050</v>
      </c>
      <c r="AX305" s="303">
        <f t="shared" si="327"/>
        <v>556.5</v>
      </c>
      <c r="AY305" s="305">
        <f t="shared" si="328"/>
        <v>1113</v>
      </c>
      <c r="AZ305" s="305" t="str">
        <f t="shared" si="329"/>
        <v>-</v>
      </c>
      <c r="BA305" s="303" t="str">
        <f t="shared" si="330"/>
        <v>-</v>
      </c>
      <c r="BB305" s="303"/>
      <c r="BC305" s="306">
        <f t="shared" si="331"/>
        <v>1113</v>
      </c>
    </row>
    <row r="306" spans="1:55" ht="18" customHeight="1" x14ac:dyDescent="0.3">
      <c r="B306" s="19" t="s">
        <v>1483</v>
      </c>
      <c r="C306" s="158" t="str">
        <f t="shared" si="332"/>
        <v>FEC224022-10 E7</v>
      </c>
      <c r="D306" s="19" t="s">
        <v>1415</v>
      </c>
      <c r="E306" s="286" t="str">
        <f t="shared" si="251"/>
        <v>C224</v>
      </c>
      <c r="F306" s="279">
        <v>45395</v>
      </c>
      <c r="G306" s="19">
        <v>1</v>
      </c>
      <c r="H306" s="15" t="s">
        <v>35</v>
      </c>
      <c r="I306" s="16" t="s">
        <v>1464</v>
      </c>
      <c r="M306" s="146" t="s">
        <v>32</v>
      </c>
      <c r="N306" s="6">
        <v>10</v>
      </c>
      <c r="O306" s="6">
        <v>2</v>
      </c>
      <c r="Q306" s="16">
        <v>630</v>
      </c>
      <c r="R306" s="16">
        <v>370</v>
      </c>
      <c r="S306" s="16">
        <v>405</v>
      </c>
      <c r="T306" s="16">
        <v>70</v>
      </c>
      <c r="U306" s="16">
        <v>405</v>
      </c>
      <c r="V306" s="16">
        <v>70</v>
      </c>
      <c r="W306" s="5" t="s">
        <v>33</v>
      </c>
      <c r="X306" s="5"/>
      <c r="Y306" s="6" t="s">
        <v>38</v>
      </c>
      <c r="Z306" s="310" t="str">
        <f t="shared" si="279"/>
        <v>210AD</v>
      </c>
      <c r="AA306" s="236" t="str">
        <f t="shared" si="306"/>
        <v>FEC224022-10 E7</v>
      </c>
      <c r="AB306" s="290" t="str">
        <f t="shared" si="307"/>
        <v xml:space="preserve">FE 0630X0370 2D7 10 0405X070 PC  </v>
      </c>
      <c r="AC306" s="236" t="str">
        <f t="shared" si="308"/>
        <v>FXC224022-10 E7</v>
      </c>
      <c r="AD306" s="290" t="str">
        <f t="shared" si="309"/>
        <v xml:space="preserve">FX 0630X0370 2D7 10 0405X070 PC  </v>
      </c>
      <c r="AE306" s="291" t="str">
        <f t="shared" si="310"/>
        <v>TUBLS015</v>
      </c>
      <c r="AF306" s="292" t="str">
        <f t="shared" si="311"/>
        <v>TB150645</v>
      </c>
      <c r="AG306" s="293">
        <f t="shared" si="312"/>
        <v>29.837700000000002</v>
      </c>
      <c r="AH306" s="283">
        <f t="shared" si="313"/>
        <v>72</v>
      </c>
      <c r="AI306" s="284">
        <f t="shared" si="314"/>
        <v>2148.3144000000002</v>
      </c>
      <c r="AJ306" s="294" t="str">
        <f t="shared" si="315"/>
        <v>BCU2D</v>
      </c>
      <c r="AK306" s="295" t="str">
        <f t="shared" si="316"/>
        <v>AT2D0370</v>
      </c>
      <c r="AL306" s="296">
        <f t="shared" si="317"/>
        <v>7.4152709914320685</v>
      </c>
      <c r="AM306" s="297">
        <f t="shared" si="318"/>
        <v>222.81818181818181</v>
      </c>
      <c r="AN306" s="298">
        <f>IF(M306="TR",VLOOKUP(Z306,[1]don!$B$2:$M$30,9,FALSE)*((Q306-20)*VLOOKUP(Z306,[1]don!$B$2:$M$30,6,FALSE))*(INT((R306-20-VLOOKUP(Z306,[1]don!$B$2:$M$30,5,FALSE))/N306)+2),VLOOKUP(Z306,[1]don!$B$2:$M$30,9,FALSE)*R306*(INT((Q306-20)/3)+1))</f>
        <v>1652.2572</v>
      </c>
      <c r="AO306" s="299" t="str">
        <f t="shared" si="319"/>
        <v>CL2P0405C070</v>
      </c>
      <c r="AP306" s="300">
        <f t="shared" si="320"/>
        <v>294.52500000000003</v>
      </c>
      <c r="AQ306" s="301" t="str">
        <f t="shared" si="321"/>
        <v>CL2P0405C070</v>
      </c>
      <c r="AR306" s="300">
        <f t="shared" si="322"/>
        <v>294.52500000000003</v>
      </c>
      <c r="AS306" s="300" t="str">
        <f t="shared" si="323"/>
        <v>BNLC06</v>
      </c>
      <c r="AT306" s="302">
        <f t="shared" si="324"/>
        <v>589.05000000000007</v>
      </c>
      <c r="AU306" s="303" t="str">
        <f t="shared" si="325"/>
        <v>2D</v>
      </c>
      <c r="AV306" s="304" t="s">
        <v>1346</v>
      </c>
      <c r="AW306" s="305" t="str">
        <f t="shared" si="326"/>
        <v>FJ2D0630</v>
      </c>
      <c r="AX306" s="303">
        <f t="shared" si="327"/>
        <v>199.71</v>
      </c>
      <c r="AY306" s="305">
        <f t="shared" si="328"/>
        <v>399.42</v>
      </c>
      <c r="AZ306" s="305" t="str">
        <f t="shared" si="329"/>
        <v>-</v>
      </c>
      <c r="BA306" s="303" t="str">
        <f t="shared" si="330"/>
        <v>-</v>
      </c>
      <c r="BB306" s="303"/>
      <c r="BC306" s="306">
        <f t="shared" si="331"/>
        <v>399.42</v>
      </c>
    </row>
    <row r="307" spans="1:55" ht="18" customHeight="1" x14ac:dyDescent="0.3">
      <c r="B307" s="19" t="s">
        <v>516</v>
      </c>
      <c r="C307" s="158" t="str">
        <f t="shared" si="332"/>
        <v>FEB107024-10 E7</v>
      </c>
      <c r="D307" s="19" t="s">
        <v>1416</v>
      </c>
      <c r="E307" s="286" t="str">
        <f t="shared" si="251"/>
        <v>B107</v>
      </c>
      <c r="F307" s="279">
        <v>45395</v>
      </c>
      <c r="G307" s="19">
        <v>2</v>
      </c>
      <c r="H307" s="15" t="s">
        <v>35</v>
      </c>
      <c r="I307" s="16" t="s">
        <v>1347</v>
      </c>
      <c r="J307" s="5" t="s">
        <v>515</v>
      </c>
      <c r="K307" s="16" t="s">
        <v>1472</v>
      </c>
      <c r="M307" s="146" t="s">
        <v>32</v>
      </c>
      <c r="N307" s="6">
        <v>10</v>
      </c>
      <c r="O307" s="6">
        <v>4</v>
      </c>
      <c r="Q307" s="16">
        <v>1850</v>
      </c>
      <c r="R307" s="16">
        <v>335</v>
      </c>
      <c r="S307" s="16">
        <v>335</v>
      </c>
      <c r="T307" s="16">
        <v>110</v>
      </c>
      <c r="U307" s="16">
        <v>335</v>
      </c>
      <c r="V307" s="16">
        <v>110</v>
      </c>
      <c r="W307" s="5" t="s">
        <v>33</v>
      </c>
      <c r="X307" s="5"/>
      <c r="Y307" s="6" t="s">
        <v>38</v>
      </c>
      <c r="Z307" s="310" t="str">
        <f t="shared" si="279"/>
        <v>410AD</v>
      </c>
      <c r="AA307" s="236" t="str">
        <f t="shared" si="306"/>
        <v>FEB107024-10 E7</v>
      </c>
      <c r="AB307" s="290" t="str">
        <f t="shared" si="307"/>
        <v>FE 1850X0335 4D7 10 0335X110 PC VANHOOL A 500</v>
      </c>
      <c r="AC307" s="236" t="str">
        <f t="shared" si="308"/>
        <v>FXB107024-10 E7</v>
      </c>
      <c r="AD307" s="290" t="str">
        <f t="shared" si="309"/>
        <v>FX 1850X0335 4D7 10 0335X110 PC VANHOOL A 500</v>
      </c>
      <c r="AE307" s="291" t="str">
        <f t="shared" si="310"/>
        <v>TUBLS015</v>
      </c>
      <c r="AF307" s="292" t="str">
        <f t="shared" si="311"/>
        <v>TB151865</v>
      </c>
      <c r="AG307" s="293">
        <f t="shared" si="312"/>
        <v>86.274900000000002</v>
      </c>
      <c r="AH307" s="283">
        <f t="shared" si="313"/>
        <v>130</v>
      </c>
      <c r="AI307" s="284">
        <f t="shared" si="314"/>
        <v>11215.737000000001</v>
      </c>
      <c r="AJ307" s="294" t="str">
        <f t="shared" si="315"/>
        <v>BCU4D</v>
      </c>
      <c r="AK307" s="295" t="str">
        <f t="shared" si="316"/>
        <v>AT4D0335</v>
      </c>
      <c r="AL307" s="296">
        <f t="shared" si="317"/>
        <v>15.497538685036149</v>
      </c>
      <c r="AM307" s="297">
        <f t="shared" si="318"/>
        <v>666.4545454545455</v>
      </c>
      <c r="AN307" s="298">
        <f>IF(M307="TR",VLOOKUP(Z307,[1]don!$B$2:$M$30,9,FALSE)*((Q307-20)*VLOOKUP(Z307,[1]don!$B$2:$M$30,6,FALSE))*(INT((R307-20-VLOOKUP(Z307,[1]don!$B$2:$M$30,5,FALSE))/N307)+2),VLOOKUP(Z307,[1]don!$B$2:$M$30,9,FALSE)*R307*(INT((Q307-20)/3)+1))</f>
        <v>10328.405100000002</v>
      </c>
      <c r="AO307" s="299" t="str">
        <f t="shared" si="319"/>
        <v>CL4P0335C110</v>
      </c>
      <c r="AP307" s="300">
        <f t="shared" si="320"/>
        <v>355.35500000000002</v>
      </c>
      <c r="AQ307" s="301" t="str">
        <f t="shared" si="321"/>
        <v>CL4P0335C110</v>
      </c>
      <c r="AR307" s="300">
        <f t="shared" si="322"/>
        <v>355.35500000000002</v>
      </c>
      <c r="AS307" s="300" t="str">
        <f t="shared" si="323"/>
        <v>BNLC06</v>
      </c>
      <c r="AT307" s="302">
        <f t="shared" si="324"/>
        <v>710.71</v>
      </c>
      <c r="AU307" s="303" t="str">
        <f t="shared" si="325"/>
        <v>4D</v>
      </c>
      <c r="AV307" s="304" t="s">
        <v>1346</v>
      </c>
      <c r="AW307" s="305" t="str">
        <f t="shared" si="326"/>
        <v>FJ4D1850</v>
      </c>
      <c r="AX307" s="303">
        <f t="shared" si="327"/>
        <v>980.5</v>
      </c>
      <c r="AY307" s="305">
        <f t="shared" si="328"/>
        <v>1961</v>
      </c>
      <c r="AZ307" s="305" t="str">
        <f t="shared" si="329"/>
        <v>-</v>
      </c>
      <c r="BA307" s="303" t="str">
        <f t="shared" si="330"/>
        <v>-</v>
      </c>
      <c r="BB307" s="303"/>
      <c r="BC307" s="306">
        <f t="shared" si="331"/>
        <v>1961</v>
      </c>
    </row>
    <row r="308" spans="1:55" ht="18" customHeight="1" x14ac:dyDescent="0.3">
      <c r="B308" s="19" t="s">
        <v>1484</v>
      </c>
      <c r="C308" s="158" t="str">
        <f t="shared" si="332"/>
        <v>FEC225024-10 E7</v>
      </c>
      <c r="D308" s="19" t="s">
        <v>1417</v>
      </c>
      <c r="E308" s="286" t="str">
        <f t="shared" si="251"/>
        <v>C225</v>
      </c>
      <c r="F308" s="279">
        <v>45395</v>
      </c>
      <c r="G308" s="19">
        <v>3</v>
      </c>
      <c r="H308" s="15" t="s">
        <v>35</v>
      </c>
      <c r="I308" s="16" t="s">
        <v>1347</v>
      </c>
      <c r="M308" s="146" t="s">
        <v>32</v>
      </c>
      <c r="N308" s="6">
        <v>10</v>
      </c>
      <c r="O308" s="6">
        <v>4</v>
      </c>
      <c r="Q308" s="16">
        <v>990</v>
      </c>
      <c r="R308" s="16">
        <v>790</v>
      </c>
      <c r="S308" s="16">
        <v>860</v>
      </c>
      <c r="T308" s="16">
        <v>160</v>
      </c>
      <c r="U308" s="16">
        <v>860</v>
      </c>
      <c r="V308" s="16">
        <v>160</v>
      </c>
      <c r="W308" s="5" t="s">
        <v>37</v>
      </c>
      <c r="X308" s="5"/>
      <c r="Y308" s="6" t="s">
        <v>38</v>
      </c>
      <c r="Z308" s="310" t="str">
        <f t="shared" si="279"/>
        <v>410AD</v>
      </c>
      <c r="AA308" s="236" t="str">
        <f t="shared" si="306"/>
        <v>FEC225024-10 E7</v>
      </c>
      <c r="AB308" s="290" t="str">
        <f t="shared" si="307"/>
        <v xml:space="preserve">FE 0990X0790 4D7 10 0860X160 BC  </v>
      </c>
      <c r="AC308" s="236" t="str">
        <f t="shared" si="308"/>
        <v>FXC225024-10 E7</v>
      </c>
      <c r="AD308" s="290" t="str">
        <f t="shared" si="309"/>
        <v xml:space="preserve">FX 0990X0790 4D7 10 0860X160 BC  </v>
      </c>
      <c r="AE308" s="291" t="str">
        <f t="shared" si="310"/>
        <v>TUBLS015</v>
      </c>
      <c r="AF308" s="292" t="str">
        <f t="shared" si="311"/>
        <v>TB151005</v>
      </c>
      <c r="AG308" s="293">
        <f t="shared" si="312"/>
        <v>46.491300000000003</v>
      </c>
      <c r="AH308" s="283">
        <f t="shared" si="313"/>
        <v>312</v>
      </c>
      <c r="AI308" s="284">
        <f t="shared" si="314"/>
        <v>14505.285600000001</v>
      </c>
      <c r="AJ308" s="294" t="str">
        <f t="shared" si="315"/>
        <v>BCU4D</v>
      </c>
      <c r="AK308" s="295" t="str">
        <f t="shared" si="316"/>
        <v>AT4D0790</v>
      </c>
      <c r="AL308" s="296">
        <f t="shared" si="317"/>
        <v>36.513276175790288</v>
      </c>
      <c r="AM308" s="297">
        <f t="shared" si="318"/>
        <v>353.72727272727275</v>
      </c>
      <c r="AN308" s="298">
        <f>IF(M308="TR",VLOOKUP(Z308,[1]don!$B$2:$M$30,9,FALSE)*((Q308-20)*VLOOKUP(Z308,[1]don!$B$2:$M$30,6,FALSE))*(INT((R308-20-VLOOKUP(Z308,[1]don!$B$2:$M$30,5,FALSE))/N308)+2),VLOOKUP(Z308,[1]don!$B$2:$M$30,9,FALSE)*R308*(INT((Q308-20)/3)+1))</f>
        <v>12915.741600000001</v>
      </c>
      <c r="AO308" s="299" t="str">
        <f t="shared" si="319"/>
        <v>CL4B0860C160</v>
      </c>
      <c r="AP308" s="300">
        <f t="shared" si="320"/>
        <v>1836.96</v>
      </c>
      <c r="AQ308" s="301" t="str">
        <f t="shared" si="321"/>
        <v>CL4B0860C160</v>
      </c>
      <c r="AR308" s="300">
        <f t="shared" si="322"/>
        <v>2114.6400000000003</v>
      </c>
      <c r="AS308" s="300" t="str">
        <f t="shared" si="323"/>
        <v>PL15</v>
      </c>
      <c r="AT308" s="302">
        <f t="shared" si="324"/>
        <v>3951.6000000000004</v>
      </c>
      <c r="AU308" s="303" t="str">
        <f t="shared" si="325"/>
        <v>4D</v>
      </c>
      <c r="AV308" s="304" t="s">
        <v>1346</v>
      </c>
      <c r="AW308" s="305" t="str">
        <f t="shared" si="326"/>
        <v>FJ4D0990</v>
      </c>
      <c r="AX308" s="303">
        <f t="shared" si="327"/>
        <v>524.70000000000005</v>
      </c>
      <c r="AY308" s="305">
        <f t="shared" si="328"/>
        <v>1049.4000000000001</v>
      </c>
      <c r="AZ308" s="305" t="str">
        <f t="shared" si="329"/>
        <v>-</v>
      </c>
      <c r="BA308" s="303" t="str">
        <f t="shared" si="330"/>
        <v>-</v>
      </c>
      <c r="BB308" s="303"/>
      <c r="BC308" s="306">
        <f t="shared" si="331"/>
        <v>1049.4000000000001</v>
      </c>
    </row>
    <row r="309" spans="1:55" ht="18" customHeight="1" x14ac:dyDescent="0.3">
      <c r="B309" s="19" t="s">
        <v>1485</v>
      </c>
      <c r="C309" s="158" t="str">
        <f t="shared" si="332"/>
        <v>FEC226013-10 E7</v>
      </c>
      <c r="D309" s="19" t="s">
        <v>1418</v>
      </c>
      <c r="E309" s="286" t="str">
        <f t="shared" si="251"/>
        <v>C226</v>
      </c>
      <c r="F309" s="279">
        <v>45395</v>
      </c>
      <c r="G309" s="19">
        <v>3</v>
      </c>
      <c r="H309" s="15" t="s">
        <v>35</v>
      </c>
      <c r="I309" s="16" t="s">
        <v>1464</v>
      </c>
      <c r="M309" s="146" t="s">
        <v>41</v>
      </c>
      <c r="N309" s="6">
        <v>10</v>
      </c>
      <c r="O309" s="6">
        <v>3</v>
      </c>
      <c r="Q309" s="16">
        <v>700</v>
      </c>
      <c r="R309" s="16">
        <v>735</v>
      </c>
      <c r="S309" s="16">
        <v>740</v>
      </c>
      <c r="T309" s="16">
        <v>80</v>
      </c>
      <c r="U309" s="16">
        <v>740</v>
      </c>
      <c r="V309" s="16">
        <v>80</v>
      </c>
      <c r="W309" s="5" t="s">
        <v>33</v>
      </c>
      <c r="X309" s="5"/>
      <c r="Y309" s="6" t="s">
        <v>38</v>
      </c>
      <c r="Z309" s="310" t="str">
        <f t="shared" si="279"/>
        <v>310AZ</v>
      </c>
      <c r="AA309" s="236" t="str">
        <f t="shared" si="306"/>
        <v>FEC226013-10 E7</v>
      </c>
      <c r="AB309" s="290" t="str">
        <f t="shared" si="307"/>
        <v xml:space="preserve">FE 0700X0735 3Z7 10 0740X080 PC  </v>
      </c>
      <c r="AC309" s="236" t="str">
        <f t="shared" si="308"/>
        <v>FXC226013-10 E7</v>
      </c>
      <c r="AD309" s="290" t="str">
        <f t="shared" si="309"/>
        <v xml:space="preserve">FX 0700X0735 3Z7 10 0740X080 PC  </v>
      </c>
      <c r="AE309" s="291" t="str">
        <f t="shared" si="310"/>
        <v>TUBLS015</v>
      </c>
      <c r="AF309" s="292" t="str">
        <f t="shared" si="311"/>
        <v>TB150715</v>
      </c>
      <c r="AG309" s="293">
        <f t="shared" si="312"/>
        <v>33.075900000000004</v>
      </c>
      <c r="AH309" s="283">
        <f t="shared" si="313"/>
        <v>210</v>
      </c>
      <c r="AI309" s="284">
        <f t="shared" si="314"/>
        <v>6945.9390000000012</v>
      </c>
      <c r="AJ309" s="294" t="str">
        <f t="shared" si="315"/>
        <v>BCU3Z</v>
      </c>
      <c r="AK309" s="295" t="str">
        <f t="shared" si="316"/>
        <v>AT3Z0680</v>
      </c>
      <c r="AL309" s="296">
        <f t="shared" si="317"/>
        <v>70.767887323943654</v>
      </c>
      <c r="AM309" s="297">
        <f t="shared" si="318"/>
        <v>71</v>
      </c>
      <c r="AN309" s="298">
        <f>IF(M309="TR",VLOOKUP(Z309,[1]don!$B$2:$M$30,9,FALSE)*((Q309-20)*VLOOKUP(Z309,[1]don!$B$2:$M$30,6,FALSE))*(INT((R309-20-VLOOKUP(Z309,[1]don!$B$2:$M$30,5,FALSE))/N309)+2),VLOOKUP(Z309,[1]don!$B$2:$M$30,9,FALSE)*R309*(INT((Q309-20)/3)+1))</f>
        <v>5024.5199999999995</v>
      </c>
      <c r="AO309" s="299" t="str">
        <f t="shared" si="319"/>
        <v>CL3P0740C080</v>
      </c>
      <c r="AP309" s="300">
        <f t="shared" si="320"/>
        <v>585.20000000000005</v>
      </c>
      <c r="AQ309" s="301" t="str">
        <f t="shared" si="321"/>
        <v>CL3P0740C080</v>
      </c>
      <c r="AR309" s="300">
        <f t="shared" si="322"/>
        <v>585.20000000000005</v>
      </c>
      <c r="AS309" s="300" t="str">
        <f t="shared" si="323"/>
        <v>BNLC06</v>
      </c>
      <c r="AT309" s="302">
        <f t="shared" si="324"/>
        <v>1170.4000000000001</v>
      </c>
      <c r="AU309" s="303" t="str">
        <f t="shared" si="325"/>
        <v>3Z</v>
      </c>
      <c r="AV309" s="304" t="s">
        <v>1346</v>
      </c>
      <c r="AW309" s="305" t="str">
        <f t="shared" si="326"/>
        <v>FJ3Z0700</v>
      </c>
      <c r="AX309" s="303">
        <f t="shared" si="327"/>
        <v>261.8</v>
      </c>
      <c r="AY309" s="305">
        <f t="shared" si="328"/>
        <v>523.6</v>
      </c>
      <c r="AZ309" s="305" t="str">
        <f t="shared" si="329"/>
        <v>PJ3Z0700</v>
      </c>
      <c r="BA309" s="303">
        <f t="shared" si="330"/>
        <v>261.8</v>
      </c>
      <c r="BB309" s="303"/>
      <c r="BC309" s="306">
        <f t="shared" si="331"/>
        <v>523.6</v>
      </c>
    </row>
    <row r="310" spans="1:55" s="64" customFormat="1" ht="18" customHeight="1" x14ac:dyDescent="0.3">
      <c r="A310" s="110"/>
      <c r="B310" s="190" t="s">
        <v>1488</v>
      </c>
      <c r="C310" s="311" t="str">
        <f t="shared" si="332"/>
        <v>FEC227012-10 E7</v>
      </c>
      <c r="D310" s="190" t="s">
        <v>1419</v>
      </c>
      <c r="E310" s="312" t="str">
        <f t="shared" si="251"/>
        <v>C227</v>
      </c>
      <c r="F310" s="279">
        <v>45396</v>
      </c>
      <c r="G310" s="190">
        <v>3</v>
      </c>
      <c r="H310" s="15" t="s">
        <v>35</v>
      </c>
      <c r="I310" s="201" t="s">
        <v>483</v>
      </c>
      <c r="J310" s="18" t="s">
        <v>1223</v>
      </c>
      <c r="K310" s="201" t="s">
        <v>1487</v>
      </c>
      <c r="L310" s="110"/>
      <c r="M310" s="199" t="s">
        <v>41</v>
      </c>
      <c r="N310" s="6">
        <v>10</v>
      </c>
      <c r="O310" s="201">
        <v>2</v>
      </c>
      <c r="P310" s="190"/>
      <c r="Q310" s="201">
        <v>610</v>
      </c>
      <c r="R310" s="201">
        <v>400</v>
      </c>
      <c r="S310" s="201">
        <v>410</v>
      </c>
      <c r="T310" s="201">
        <v>50</v>
      </c>
      <c r="U310" s="201">
        <v>410</v>
      </c>
      <c r="V310" s="201">
        <v>50</v>
      </c>
      <c r="W310" s="18" t="s">
        <v>33</v>
      </c>
      <c r="X310" s="18"/>
      <c r="Y310" s="17" t="s">
        <v>38</v>
      </c>
      <c r="Z310" s="64" t="str">
        <f t="shared" si="279"/>
        <v>210AZ</v>
      </c>
      <c r="AA310" s="236" t="str">
        <f t="shared" si="306"/>
        <v>FEC227012-10 E7</v>
      </c>
      <c r="AB310" s="290" t="str">
        <f t="shared" si="307"/>
        <v>FE 0610X0400 2Z7 10 0410X050 PC PEUGEOT 504 DZL</v>
      </c>
      <c r="AC310" s="236" t="str">
        <f t="shared" si="308"/>
        <v>FXC227012-10 E7</v>
      </c>
      <c r="AD310" s="290" t="str">
        <f t="shared" si="309"/>
        <v>FX 0610X0400 2Z7 10 0410X050 PC PEUGEOT 504 DZL</v>
      </c>
      <c r="AE310" s="313" t="str">
        <f t="shared" si="310"/>
        <v>TUBLS015</v>
      </c>
      <c r="AF310" s="314" t="str">
        <f t="shared" si="311"/>
        <v>TB150625</v>
      </c>
      <c r="AG310" s="315">
        <f t="shared" si="312"/>
        <v>28.912500000000001</v>
      </c>
      <c r="AH310" s="316">
        <f t="shared" si="313"/>
        <v>74</v>
      </c>
      <c r="AI310" s="317">
        <f t="shared" si="314"/>
        <v>2139.5250000000001</v>
      </c>
      <c r="AJ310" s="318" t="str">
        <f t="shared" si="315"/>
        <v>BCU2Z</v>
      </c>
      <c r="AK310" s="319" t="str">
        <f t="shared" si="316"/>
        <v>AT2Z0590</v>
      </c>
      <c r="AL310" s="320">
        <f t="shared" si="317"/>
        <v>41.012297368421045</v>
      </c>
      <c r="AM310" s="321">
        <f t="shared" si="318"/>
        <v>38</v>
      </c>
      <c r="AN310" s="322">
        <f>IF(M310="TR",VLOOKUP(Z310,[1]don!$B$2:$M$30,9,FALSE)*((Q310-20)*VLOOKUP(Z310,[1]don!$B$2:$M$30,6,FALSE))*(INT((R310-20-VLOOKUP(Z310,[1]don!$B$2:$M$30,5,FALSE))/N310)+2),VLOOKUP(Z310,[1]don!$B$2:$M$30,9,FALSE)*R310*(INT((Q310-20)/3)+1))</f>
        <v>1558.4672999999998</v>
      </c>
      <c r="AO310" s="323" t="str">
        <f t="shared" si="319"/>
        <v>CL2P0410C050</v>
      </c>
      <c r="AP310" s="324">
        <f t="shared" si="320"/>
        <v>231.77</v>
      </c>
      <c r="AQ310" s="325" t="str">
        <f t="shared" si="321"/>
        <v>CL2P0410C050</v>
      </c>
      <c r="AR310" s="324">
        <f t="shared" si="322"/>
        <v>231.77</v>
      </c>
      <c r="AS310" s="324" t="str">
        <f t="shared" si="323"/>
        <v>BNLC06</v>
      </c>
      <c r="AT310" s="326">
        <f t="shared" si="324"/>
        <v>463.54</v>
      </c>
      <c r="AU310" s="327" t="str">
        <f t="shared" si="325"/>
        <v>2Z</v>
      </c>
      <c r="AV310" s="328" t="s">
        <v>1346</v>
      </c>
      <c r="AW310" s="329" t="str">
        <f t="shared" si="326"/>
        <v>FJ2Z0610</v>
      </c>
      <c r="AX310" s="327">
        <f t="shared" si="327"/>
        <v>168.36</v>
      </c>
      <c r="AY310" s="329">
        <f t="shared" si="328"/>
        <v>336.72</v>
      </c>
      <c r="AZ310" s="329" t="str">
        <f t="shared" si="329"/>
        <v>PJ2Z0610</v>
      </c>
      <c r="BA310" s="327">
        <f t="shared" si="330"/>
        <v>168.36</v>
      </c>
      <c r="BB310" s="327"/>
      <c r="BC310" s="330">
        <f t="shared" si="331"/>
        <v>336.72</v>
      </c>
    </row>
    <row r="311" spans="1:55" ht="18" customHeight="1" x14ac:dyDescent="0.3">
      <c r="B311" s="19" t="s">
        <v>1490</v>
      </c>
      <c r="C311" s="158" t="str">
        <f t="shared" si="332"/>
        <v>FEC228012-10 E7</v>
      </c>
      <c r="D311" s="19" t="s">
        <v>1420</v>
      </c>
      <c r="E311" s="312" t="str">
        <f t="shared" si="251"/>
        <v>C228</v>
      </c>
      <c r="F311" s="279">
        <v>45396</v>
      </c>
      <c r="G311" s="19">
        <v>4</v>
      </c>
      <c r="H311" s="15" t="s">
        <v>35</v>
      </c>
      <c r="I311" s="201" t="s">
        <v>483</v>
      </c>
      <c r="J311" s="5" t="s">
        <v>867</v>
      </c>
      <c r="K311" s="16" t="s">
        <v>1489</v>
      </c>
      <c r="M311" s="146" t="s">
        <v>41</v>
      </c>
      <c r="N311" s="6">
        <v>10</v>
      </c>
      <c r="O311" s="19">
        <v>2</v>
      </c>
      <c r="Q311" s="16">
        <v>360</v>
      </c>
      <c r="R311" s="16">
        <v>560</v>
      </c>
      <c r="S311" s="16">
        <v>560</v>
      </c>
      <c r="T311" s="16">
        <v>50</v>
      </c>
      <c r="U311" s="16">
        <v>560</v>
      </c>
      <c r="V311" s="16">
        <v>50</v>
      </c>
      <c r="W311" s="5" t="s">
        <v>33</v>
      </c>
      <c r="X311" s="5"/>
      <c r="Y311" s="6" t="s">
        <v>38</v>
      </c>
      <c r="Z311" s="310" t="str">
        <f t="shared" si="279"/>
        <v>210AZ</v>
      </c>
      <c r="AA311" s="236" t="str">
        <f t="shared" si="306"/>
        <v>FEC228012-10 E7</v>
      </c>
      <c r="AB311" s="290" t="str">
        <f t="shared" si="307"/>
        <v>FE 0360X0560 2Z7 10 0560X050 PC MAZDA E2000</v>
      </c>
      <c r="AC311" s="236" t="str">
        <f t="shared" si="308"/>
        <v>FXC228012-10 E7</v>
      </c>
      <c r="AD311" s="290" t="str">
        <f t="shared" si="309"/>
        <v>FX 0360X0560 2Z7 10 0560X050 PC MAZDA E2000</v>
      </c>
      <c r="AE311" s="291" t="str">
        <f t="shared" si="310"/>
        <v>TUBLS015</v>
      </c>
      <c r="AF311" s="292" t="str">
        <f t="shared" si="311"/>
        <v>TB150375</v>
      </c>
      <c r="AG311" s="293">
        <f t="shared" si="312"/>
        <v>17.3475</v>
      </c>
      <c r="AH311" s="283">
        <f t="shared" si="313"/>
        <v>106</v>
      </c>
      <c r="AI311" s="284">
        <f t="shared" si="314"/>
        <v>1838.835</v>
      </c>
      <c r="AJ311" s="294" t="str">
        <f t="shared" si="315"/>
        <v>BCU2Z</v>
      </c>
      <c r="AK311" s="295" t="str">
        <f t="shared" si="316"/>
        <v>AT2Z0340</v>
      </c>
      <c r="AL311" s="296">
        <f t="shared" si="317"/>
        <v>23.454648148148149</v>
      </c>
      <c r="AM311" s="297">
        <f t="shared" si="318"/>
        <v>54</v>
      </c>
      <c r="AN311" s="298">
        <f>IF(M311="TR",VLOOKUP(Z311,[1]don!$B$2:$M$30,9,FALSE)*((Q311-20)*VLOOKUP(Z311,[1]don!$B$2:$M$30,6,FALSE))*(INT((R311-20-VLOOKUP(Z311,[1]don!$B$2:$M$30,5,FALSE))/N311)+2),VLOOKUP(Z311,[1]don!$B$2:$M$30,9,FALSE)*R311*(INT((Q311-20)/3)+1))</f>
        <v>1266.5509999999999</v>
      </c>
      <c r="AO311" s="299" t="str">
        <f t="shared" si="319"/>
        <v>CL2P0560C050</v>
      </c>
      <c r="AP311" s="300">
        <f t="shared" si="320"/>
        <v>312.62</v>
      </c>
      <c r="AQ311" s="301" t="str">
        <f t="shared" si="321"/>
        <v>CL2P0560C050</v>
      </c>
      <c r="AR311" s="300">
        <f t="shared" si="322"/>
        <v>312.62</v>
      </c>
      <c r="AS311" s="300" t="str">
        <f t="shared" si="323"/>
        <v>BNLC06</v>
      </c>
      <c r="AT311" s="302">
        <f t="shared" si="324"/>
        <v>625.24</v>
      </c>
      <c r="AU311" s="303" t="str">
        <f t="shared" si="325"/>
        <v>2Z</v>
      </c>
      <c r="AV311" s="304" t="s">
        <v>1346</v>
      </c>
      <c r="AW311" s="305" t="str">
        <f t="shared" si="326"/>
        <v>FJ2Z0360</v>
      </c>
      <c r="AX311" s="303">
        <f t="shared" si="327"/>
        <v>99.360000000000014</v>
      </c>
      <c r="AY311" s="305">
        <f t="shared" si="328"/>
        <v>198.72000000000003</v>
      </c>
      <c r="AZ311" s="305" t="str">
        <f t="shared" si="329"/>
        <v>PJ2Z0360</v>
      </c>
      <c r="BA311" s="303">
        <f t="shared" si="330"/>
        <v>99.360000000000014</v>
      </c>
      <c r="BB311" s="303"/>
      <c r="BC311" s="306">
        <f t="shared" si="331"/>
        <v>198.72000000000003</v>
      </c>
    </row>
    <row r="312" spans="1:55" ht="18" customHeight="1" x14ac:dyDescent="0.3">
      <c r="B312" s="19" t="s">
        <v>766</v>
      </c>
      <c r="C312" s="158" t="str">
        <f t="shared" si="332"/>
        <v>FEC092013-10 E7</v>
      </c>
      <c r="D312" s="19" t="s">
        <v>1421</v>
      </c>
      <c r="E312" s="312" t="str">
        <f t="shared" si="251"/>
        <v>C092</v>
      </c>
      <c r="F312" s="279">
        <v>45396</v>
      </c>
      <c r="G312" s="19">
        <v>2</v>
      </c>
      <c r="H312" s="15" t="s">
        <v>35</v>
      </c>
      <c r="I312" s="201" t="s">
        <v>483</v>
      </c>
      <c r="J312" s="5" t="s">
        <v>547</v>
      </c>
      <c r="K312" s="16" t="s">
        <v>1389</v>
      </c>
      <c r="M312" s="146" t="s">
        <v>41</v>
      </c>
      <c r="N312" s="6">
        <v>10</v>
      </c>
      <c r="O312" s="6">
        <v>3</v>
      </c>
      <c r="Q312" s="16">
        <v>825</v>
      </c>
      <c r="R312" s="16">
        <v>790</v>
      </c>
      <c r="S312" s="16">
        <v>810</v>
      </c>
      <c r="T312" s="16">
        <v>105</v>
      </c>
      <c r="U312" s="16">
        <v>810</v>
      </c>
      <c r="V312" s="16">
        <v>105</v>
      </c>
      <c r="W312" s="5" t="s">
        <v>33</v>
      </c>
      <c r="X312" s="5"/>
      <c r="Y312" s="6" t="s">
        <v>38</v>
      </c>
      <c r="Z312" s="310" t="str">
        <f t="shared" si="279"/>
        <v>310AZ</v>
      </c>
      <c r="AA312" s="236" t="str">
        <f t="shared" si="306"/>
        <v>FEC092013-10 E7</v>
      </c>
      <c r="AB312" s="290" t="str">
        <f t="shared" si="307"/>
        <v>FE 0825X0790 3Z7 10 0810X105 PC VOLVO F10/12</v>
      </c>
      <c r="AC312" s="236" t="str">
        <f t="shared" si="308"/>
        <v>FXC092013-10 E7</v>
      </c>
      <c r="AD312" s="290" t="str">
        <f t="shared" si="309"/>
        <v>FX 0825X0790 3Z7 10 0810X105 PC VOLVO F10/12</v>
      </c>
      <c r="AE312" s="291" t="str">
        <f t="shared" si="310"/>
        <v>TUBLS015</v>
      </c>
      <c r="AF312" s="292" t="str">
        <f t="shared" si="311"/>
        <v>TB150840</v>
      </c>
      <c r="AG312" s="293">
        <f t="shared" si="312"/>
        <v>38.858400000000003</v>
      </c>
      <c r="AH312" s="283">
        <f t="shared" si="313"/>
        <v>228</v>
      </c>
      <c r="AI312" s="284">
        <f t="shared" si="314"/>
        <v>8859.7152000000006</v>
      </c>
      <c r="AJ312" s="294" t="str">
        <f t="shared" si="315"/>
        <v>BCU3Z</v>
      </c>
      <c r="AK312" s="295" t="str">
        <f t="shared" si="316"/>
        <v>AT3Z0805</v>
      </c>
      <c r="AL312" s="296">
        <f t="shared" si="317"/>
        <v>83.686022727272729</v>
      </c>
      <c r="AM312" s="297">
        <f t="shared" si="318"/>
        <v>77</v>
      </c>
      <c r="AN312" s="298">
        <f>IF(M312="TR",VLOOKUP(Z312,[1]don!$B$2:$M$30,9,FALSE)*((Q312-20)*VLOOKUP(Z312,[1]don!$B$2:$M$30,6,FALSE))*(INT((R312-20-VLOOKUP(Z312,[1]don!$B$2:$M$30,5,FALSE))/N312)+2),VLOOKUP(Z312,[1]don!$B$2:$M$30,9,FALSE)*R312*(INT((Q312-20)/3)+1))</f>
        <v>6443.8237499999996</v>
      </c>
      <c r="AO312" s="299" t="str">
        <f t="shared" si="319"/>
        <v>CL3P0810C105</v>
      </c>
      <c r="AP312" s="300">
        <f t="shared" si="320"/>
        <v>798.875</v>
      </c>
      <c r="AQ312" s="301" t="str">
        <f t="shared" si="321"/>
        <v>CL3P0810C105</v>
      </c>
      <c r="AR312" s="300">
        <f t="shared" si="322"/>
        <v>798.875</v>
      </c>
      <c r="AS312" s="300" t="str">
        <f t="shared" si="323"/>
        <v>BNLC06</v>
      </c>
      <c r="AT312" s="302">
        <f t="shared" si="324"/>
        <v>1597.75</v>
      </c>
      <c r="AU312" s="303" t="str">
        <f t="shared" si="325"/>
        <v>3Z</v>
      </c>
      <c r="AV312" s="304" t="s">
        <v>1346</v>
      </c>
      <c r="AW312" s="305" t="str">
        <f t="shared" si="326"/>
        <v>FJ3Z0825</v>
      </c>
      <c r="AX312" s="303">
        <f t="shared" si="327"/>
        <v>308.55</v>
      </c>
      <c r="AY312" s="305">
        <f t="shared" si="328"/>
        <v>617.1</v>
      </c>
      <c r="AZ312" s="305" t="str">
        <f t="shared" si="329"/>
        <v>PJ3Z0825</v>
      </c>
      <c r="BA312" s="303">
        <f t="shared" si="330"/>
        <v>308.55</v>
      </c>
      <c r="BB312" s="303"/>
      <c r="BC312" s="306">
        <f t="shared" si="331"/>
        <v>617.1</v>
      </c>
    </row>
    <row r="313" spans="1:55" ht="18" customHeight="1" x14ac:dyDescent="0.3">
      <c r="B313" s="19" t="s">
        <v>1493</v>
      </c>
      <c r="C313" s="158" t="str">
        <f t="shared" si="332"/>
        <v>FEC229013-10 E7</v>
      </c>
      <c r="D313" s="19" t="s">
        <v>1422</v>
      </c>
      <c r="E313" s="312" t="str">
        <f t="shared" si="251"/>
        <v>C229</v>
      </c>
      <c r="F313" s="279">
        <v>45396</v>
      </c>
      <c r="G313" s="19">
        <v>6</v>
      </c>
      <c r="H313" s="15" t="s">
        <v>35</v>
      </c>
      <c r="I313" s="201" t="s">
        <v>483</v>
      </c>
      <c r="J313" s="5" t="s">
        <v>555</v>
      </c>
      <c r="M313" s="146" t="s">
        <v>41</v>
      </c>
      <c r="N313" s="6">
        <v>10</v>
      </c>
      <c r="O313" s="6">
        <v>3</v>
      </c>
      <c r="Q313" s="16">
        <v>525</v>
      </c>
      <c r="R313" s="16">
        <v>550</v>
      </c>
      <c r="S313" s="16">
        <v>570</v>
      </c>
      <c r="T313" s="16">
        <v>65</v>
      </c>
      <c r="U313" s="16">
        <v>570</v>
      </c>
      <c r="V313" s="16">
        <v>65</v>
      </c>
      <c r="W313" s="5" t="s">
        <v>33</v>
      </c>
      <c r="X313" s="5"/>
      <c r="Y313" s="6" t="s">
        <v>38</v>
      </c>
      <c r="AA313" s="236" t="str">
        <f t="shared" si="306"/>
        <v>FEC229013-10 E7</v>
      </c>
      <c r="AB313" s="290" t="str">
        <f t="shared" si="307"/>
        <v xml:space="preserve">FE 0525X0550 3Z7 10 0570X065 PC ISUZU </v>
      </c>
      <c r="AC313" s="236" t="str">
        <f t="shared" si="308"/>
        <v>FXC229013-10 E7</v>
      </c>
      <c r="AD313" s="290" t="str">
        <f t="shared" si="309"/>
        <v xml:space="preserve">FX 0525X0550 3Z7 10 0570X065 PC ISUZU </v>
      </c>
      <c r="AE313" s="291" t="str">
        <f t="shared" si="310"/>
        <v>TUBLS015</v>
      </c>
      <c r="AF313" s="292" t="str">
        <f t="shared" si="311"/>
        <v>TB150540</v>
      </c>
      <c r="AG313" s="293">
        <f t="shared" si="312"/>
        <v>24.980400000000003</v>
      </c>
      <c r="AH313" s="283">
        <f t="shared" si="313"/>
        <v>156</v>
      </c>
      <c r="AI313" s="284">
        <f t="shared" si="314"/>
        <v>3896.9424000000004</v>
      </c>
      <c r="AJ313" s="294" t="str">
        <f t="shared" si="315"/>
        <v>BCU3Z</v>
      </c>
      <c r="AK313" s="295" t="str">
        <f t="shared" si="316"/>
        <v>AT3Z0505</v>
      </c>
      <c r="AL313" s="296" t="e">
        <f t="shared" si="317"/>
        <v>#N/A</v>
      </c>
      <c r="AM313" s="297">
        <f t="shared" si="318"/>
        <v>53</v>
      </c>
      <c r="AN313" s="298" t="e">
        <f>IF(M313="TR",VLOOKUP(Z313,[1]don!$B$2:$M$30,9,FALSE)*((Q313-20)*VLOOKUP(Z313,[1]don!$B$2:$M$30,6,FALSE))*(INT((R313-20-VLOOKUP(Z313,[1]don!$B$2:$M$30,5,FALSE))/N313)+2),VLOOKUP(Z313,[1]don!$B$2:$M$30,9,FALSE)*R313*(INT((Q313-20)/3)+1))</f>
        <v>#N/A</v>
      </c>
      <c r="AO313" s="299" t="str">
        <f t="shared" si="319"/>
        <v>CL3P0570C065</v>
      </c>
      <c r="AP313" s="300">
        <f t="shared" si="320"/>
        <v>386.15500000000003</v>
      </c>
      <c r="AQ313" s="301" t="str">
        <f t="shared" si="321"/>
        <v>CL3P0570C065</v>
      </c>
      <c r="AR313" s="300">
        <f t="shared" si="322"/>
        <v>386.15500000000003</v>
      </c>
      <c r="AS313" s="300" t="str">
        <f t="shared" si="323"/>
        <v>BNLC06</v>
      </c>
      <c r="AT313" s="302">
        <f t="shared" si="324"/>
        <v>772.31000000000006</v>
      </c>
      <c r="AU313" s="303" t="str">
        <f t="shared" si="325"/>
        <v>3Z</v>
      </c>
      <c r="AV313" s="304" t="s">
        <v>1346</v>
      </c>
      <c r="AW313" s="305" t="str">
        <f t="shared" si="326"/>
        <v>FJ3Z0525</v>
      </c>
      <c r="AX313" s="303">
        <f t="shared" si="327"/>
        <v>196.35</v>
      </c>
      <c r="AY313" s="305">
        <f t="shared" si="328"/>
        <v>392.7</v>
      </c>
      <c r="AZ313" s="305" t="str">
        <f t="shared" si="329"/>
        <v>PJ3Z0525</v>
      </c>
      <c r="BA313" s="303">
        <f t="shared" si="330"/>
        <v>196.35</v>
      </c>
      <c r="BB313" s="303"/>
      <c r="BC313" s="306">
        <f t="shared" si="331"/>
        <v>392.7</v>
      </c>
    </row>
    <row r="314" spans="1:55" ht="18" customHeight="1" x14ac:dyDescent="0.3">
      <c r="B314" s="19" t="s">
        <v>1494</v>
      </c>
      <c r="C314" s="158" t="str">
        <f t="shared" si="332"/>
        <v>FEC230013-10 E7</v>
      </c>
      <c r="D314" s="19" t="s">
        <v>1423</v>
      </c>
      <c r="E314" s="312" t="str">
        <f t="shared" si="251"/>
        <v>C230</v>
      </c>
      <c r="F314" s="279">
        <v>45396</v>
      </c>
      <c r="G314" s="19">
        <v>4</v>
      </c>
      <c r="H314" s="15" t="s">
        <v>35</v>
      </c>
      <c r="I314" s="201" t="s">
        <v>483</v>
      </c>
      <c r="M314" s="146" t="s">
        <v>41</v>
      </c>
      <c r="N314" s="6">
        <v>10</v>
      </c>
      <c r="O314" s="6">
        <v>3</v>
      </c>
      <c r="Q314" s="16">
        <v>500</v>
      </c>
      <c r="R314" s="16">
        <v>500</v>
      </c>
      <c r="S314" s="16">
        <v>520</v>
      </c>
      <c r="T314" s="16">
        <v>80</v>
      </c>
      <c r="U314" s="16">
        <v>520</v>
      </c>
      <c r="V314" s="16">
        <v>80</v>
      </c>
      <c r="W314" s="5" t="s">
        <v>33</v>
      </c>
      <c r="X314" s="5"/>
      <c r="Y314" s="6" t="s">
        <v>38</v>
      </c>
      <c r="AA314" s="236" t="str">
        <f t="shared" si="306"/>
        <v>FEC230013-10 E7</v>
      </c>
      <c r="AB314" s="290" t="str">
        <f t="shared" si="307"/>
        <v xml:space="preserve">FE 0500X0500 3Z7 10 0520X080 PC  </v>
      </c>
      <c r="AC314" s="236" t="str">
        <f t="shared" si="308"/>
        <v>FXC230013-10 E7</v>
      </c>
      <c r="AD314" s="290" t="str">
        <f t="shared" si="309"/>
        <v xml:space="preserve">FX 0500X0500 3Z7 10 0520X080 PC  </v>
      </c>
      <c r="AE314" s="291" t="str">
        <f t="shared" si="310"/>
        <v>TUBLS015</v>
      </c>
      <c r="AF314" s="292" t="str">
        <f t="shared" si="311"/>
        <v>TB150515</v>
      </c>
      <c r="AG314" s="293">
        <f t="shared" si="312"/>
        <v>23.823900000000002</v>
      </c>
      <c r="AH314" s="283">
        <f t="shared" si="313"/>
        <v>141</v>
      </c>
      <c r="AI314" s="284">
        <f t="shared" si="314"/>
        <v>3359.1699000000003</v>
      </c>
      <c r="AJ314" s="294" t="str">
        <f t="shared" si="315"/>
        <v>BCU3Z</v>
      </c>
      <c r="AK314" s="295" t="str">
        <f t="shared" si="316"/>
        <v>AT3Z0480</v>
      </c>
      <c r="AL314" s="296" t="e">
        <f t="shared" si="317"/>
        <v>#N/A</v>
      </c>
      <c r="AM314" s="297">
        <f t="shared" si="318"/>
        <v>48</v>
      </c>
      <c r="AN314" s="298" t="e">
        <f>IF(M314="TR",VLOOKUP(Z314,[1]don!$B$2:$M$30,9,FALSE)*((Q314-20)*VLOOKUP(Z314,[1]don!$B$2:$M$30,6,FALSE))*(INT((R314-20-VLOOKUP(Z314,[1]don!$B$2:$M$30,5,FALSE))/N314)+2),VLOOKUP(Z314,[1]don!$B$2:$M$30,9,FALSE)*R314*(INT((Q314-20)/3)+1))</f>
        <v>#N/A</v>
      </c>
      <c r="AO314" s="299" t="str">
        <f t="shared" si="319"/>
        <v>CL3P0520C080</v>
      </c>
      <c r="AP314" s="300">
        <f t="shared" si="320"/>
        <v>415.8</v>
      </c>
      <c r="AQ314" s="301" t="str">
        <f t="shared" si="321"/>
        <v>CL3P0520C080</v>
      </c>
      <c r="AR314" s="300">
        <f t="shared" si="322"/>
        <v>415.8</v>
      </c>
      <c r="AS314" s="300" t="str">
        <f t="shared" si="323"/>
        <v>BNLC06</v>
      </c>
      <c r="AT314" s="302">
        <f t="shared" si="324"/>
        <v>831.6</v>
      </c>
      <c r="AU314" s="303" t="str">
        <f t="shared" si="325"/>
        <v>3Z</v>
      </c>
      <c r="AV314" s="304" t="s">
        <v>1346</v>
      </c>
      <c r="AW314" s="305" t="str">
        <f t="shared" si="326"/>
        <v>FJ3Z0500</v>
      </c>
      <c r="AX314" s="303">
        <f t="shared" si="327"/>
        <v>187</v>
      </c>
      <c r="AY314" s="305">
        <f t="shared" si="328"/>
        <v>374</v>
      </c>
      <c r="AZ314" s="305" t="str">
        <f t="shared" si="329"/>
        <v>PJ3Z0500</v>
      </c>
      <c r="BA314" s="303">
        <f t="shared" si="330"/>
        <v>187</v>
      </c>
      <c r="BB314" s="303"/>
      <c r="BC314" s="306">
        <f t="shared" si="331"/>
        <v>374</v>
      </c>
    </row>
    <row r="315" spans="1:55" ht="18" customHeight="1" x14ac:dyDescent="0.3">
      <c r="B315" s="19" t="s">
        <v>1495</v>
      </c>
      <c r="C315" s="158" t="str">
        <f t="shared" si="332"/>
        <v>FEC231013-10 E7</v>
      </c>
      <c r="D315" s="19" t="s">
        <v>1424</v>
      </c>
      <c r="E315" s="312" t="str">
        <f t="shared" si="251"/>
        <v>C231</v>
      </c>
      <c r="F315" s="279">
        <v>45396</v>
      </c>
      <c r="G315" s="19">
        <v>4</v>
      </c>
      <c r="H315" s="15" t="s">
        <v>35</v>
      </c>
      <c r="I315" s="201" t="s">
        <v>483</v>
      </c>
      <c r="M315" s="146" t="s">
        <v>41</v>
      </c>
      <c r="N315" s="6">
        <v>10</v>
      </c>
      <c r="O315" s="6">
        <v>3</v>
      </c>
      <c r="Q315" s="16">
        <v>500</v>
      </c>
      <c r="R315" s="16">
        <v>480</v>
      </c>
      <c r="S315" s="16">
        <v>500</v>
      </c>
      <c r="T315" s="16">
        <v>80</v>
      </c>
      <c r="U315" s="16">
        <v>500</v>
      </c>
      <c r="V315" s="16">
        <v>80</v>
      </c>
      <c r="W315" s="5" t="s">
        <v>33</v>
      </c>
      <c r="X315" s="5"/>
      <c r="Y315" s="6" t="s">
        <v>38</v>
      </c>
      <c r="AA315" s="236" t="str">
        <f t="shared" si="306"/>
        <v>FEC231013-10 E7</v>
      </c>
      <c r="AB315" s="290" t="str">
        <f t="shared" si="307"/>
        <v xml:space="preserve">FE 0500X0480 3Z7 10 0500X080 PC  </v>
      </c>
      <c r="AC315" s="236" t="str">
        <f t="shared" si="308"/>
        <v>FXC231013-10 E7</v>
      </c>
      <c r="AD315" s="290" t="str">
        <f t="shared" si="309"/>
        <v xml:space="preserve">FX 0500X0480 3Z7 10 0500X080 PC  </v>
      </c>
      <c r="AE315" s="291" t="str">
        <f t="shared" si="310"/>
        <v>TUBLS015</v>
      </c>
      <c r="AF315" s="292" t="str">
        <f t="shared" si="311"/>
        <v>TB150515</v>
      </c>
      <c r="AG315" s="293">
        <f t="shared" si="312"/>
        <v>23.823900000000002</v>
      </c>
      <c r="AH315" s="283">
        <f t="shared" si="313"/>
        <v>135</v>
      </c>
      <c r="AI315" s="284">
        <f t="shared" si="314"/>
        <v>3216.2265000000002</v>
      </c>
      <c r="AJ315" s="294" t="str">
        <f t="shared" si="315"/>
        <v>BCU3Z</v>
      </c>
      <c r="AK315" s="295" t="str">
        <f t="shared" si="316"/>
        <v>AT3Z0480</v>
      </c>
      <c r="AL315" s="296" t="e">
        <f t="shared" si="317"/>
        <v>#N/A</v>
      </c>
      <c r="AM315" s="297">
        <f t="shared" si="318"/>
        <v>46</v>
      </c>
      <c r="AN315" s="298" t="e">
        <f>IF(M315="TR",VLOOKUP(Z315,[1]don!$B$2:$M$30,9,FALSE)*((Q315-20)*VLOOKUP(Z315,[1]don!$B$2:$M$30,6,FALSE))*(INT((R315-20-VLOOKUP(Z315,[1]don!$B$2:$M$30,5,FALSE))/N315)+2),VLOOKUP(Z315,[1]don!$B$2:$M$30,9,FALSE)*R315*(INT((Q315-20)/3)+1))</f>
        <v>#N/A</v>
      </c>
      <c r="AO315" s="299" t="str">
        <f t="shared" si="319"/>
        <v>CL3P0500C080</v>
      </c>
      <c r="AP315" s="300">
        <f t="shared" si="320"/>
        <v>400.40000000000003</v>
      </c>
      <c r="AQ315" s="301" t="str">
        <f t="shared" si="321"/>
        <v>CL3P0500C080</v>
      </c>
      <c r="AR315" s="300">
        <f t="shared" si="322"/>
        <v>400.40000000000003</v>
      </c>
      <c r="AS315" s="300" t="str">
        <f t="shared" si="323"/>
        <v>BNLC06</v>
      </c>
      <c r="AT315" s="302">
        <f t="shared" si="324"/>
        <v>800.80000000000007</v>
      </c>
      <c r="AU315" s="303" t="str">
        <f t="shared" si="325"/>
        <v>3Z</v>
      </c>
      <c r="AV315" s="304" t="s">
        <v>1346</v>
      </c>
      <c r="AW315" s="305" t="str">
        <f t="shared" si="326"/>
        <v>FJ3Z0500</v>
      </c>
      <c r="AX315" s="303">
        <f t="shared" si="327"/>
        <v>187</v>
      </c>
      <c r="AY315" s="305">
        <f t="shared" si="328"/>
        <v>374</v>
      </c>
      <c r="AZ315" s="305" t="str">
        <f t="shared" si="329"/>
        <v>PJ3Z0500</v>
      </c>
      <c r="BA315" s="303">
        <f t="shared" si="330"/>
        <v>187</v>
      </c>
      <c r="BB315" s="303"/>
      <c r="BC315" s="306">
        <f t="shared" si="331"/>
        <v>374</v>
      </c>
    </row>
    <row r="316" spans="1:55" ht="18" customHeight="1" x14ac:dyDescent="0.3">
      <c r="B316" s="19" t="s">
        <v>1496</v>
      </c>
      <c r="C316" s="158" t="str">
        <f t="shared" si="332"/>
        <v>FEC232013-10 E7</v>
      </c>
      <c r="D316" s="19" t="s">
        <v>1425</v>
      </c>
      <c r="E316" s="312" t="str">
        <f t="shared" si="251"/>
        <v>C232</v>
      </c>
      <c r="F316" s="279">
        <v>45396</v>
      </c>
      <c r="G316" s="19">
        <v>2</v>
      </c>
      <c r="H316" s="15" t="s">
        <v>35</v>
      </c>
      <c r="I316" s="201" t="s">
        <v>483</v>
      </c>
      <c r="J316" s="5" t="s">
        <v>1223</v>
      </c>
      <c r="K316" s="16" t="s">
        <v>1491</v>
      </c>
      <c r="M316" s="146" t="s">
        <v>41</v>
      </c>
      <c r="N316" s="6">
        <v>10</v>
      </c>
      <c r="O316" s="6">
        <v>3</v>
      </c>
      <c r="Q316" s="16">
        <v>470</v>
      </c>
      <c r="R316" s="16">
        <v>480</v>
      </c>
      <c r="S316" s="16">
        <v>480</v>
      </c>
      <c r="T316" s="16">
        <v>70</v>
      </c>
      <c r="U316" s="16">
        <v>480</v>
      </c>
      <c r="V316" s="16">
        <v>70</v>
      </c>
      <c r="W316" s="5" t="s">
        <v>33</v>
      </c>
      <c r="X316" s="5"/>
      <c r="Y316" s="6" t="s">
        <v>38</v>
      </c>
      <c r="AA316" s="236" t="str">
        <f t="shared" si="306"/>
        <v>FEC232013-10 E7</v>
      </c>
      <c r="AB316" s="290" t="str">
        <f t="shared" si="307"/>
        <v>FE 0470X0480 3Z7 10 0480X070 PC PEUGEOT J9 DZL</v>
      </c>
      <c r="AC316" s="236" t="str">
        <f t="shared" si="308"/>
        <v>FXC232013-10 E7</v>
      </c>
      <c r="AD316" s="290" t="str">
        <f t="shared" si="309"/>
        <v>FX 0470X0480 3Z7 10 0480X070 PC PEUGEOT J9 DZL</v>
      </c>
      <c r="AE316" s="291" t="str">
        <f t="shared" si="310"/>
        <v>TUBLS015</v>
      </c>
      <c r="AF316" s="292" t="str">
        <f t="shared" si="311"/>
        <v>TB150485</v>
      </c>
      <c r="AG316" s="293">
        <f t="shared" si="312"/>
        <v>22.4361</v>
      </c>
      <c r="AH316" s="283">
        <f t="shared" si="313"/>
        <v>135</v>
      </c>
      <c r="AI316" s="284">
        <f t="shared" si="314"/>
        <v>3028.8735000000001</v>
      </c>
      <c r="AJ316" s="294" t="str">
        <f t="shared" si="315"/>
        <v>BCU3Z</v>
      </c>
      <c r="AK316" s="295" t="str">
        <f t="shared" si="316"/>
        <v>AT3Z0450</v>
      </c>
      <c r="AL316" s="296" t="e">
        <f t="shared" si="317"/>
        <v>#N/A</v>
      </c>
      <c r="AM316" s="297">
        <f t="shared" si="318"/>
        <v>46</v>
      </c>
      <c r="AN316" s="298" t="e">
        <f>IF(M316="TR",VLOOKUP(Z316,[1]don!$B$2:$M$30,9,FALSE)*((Q316-20)*VLOOKUP(Z316,[1]don!$B$2:$M$30,6,FALSE))*(INT((R316-20-VLOOKUP(Z316,[1]don!$B$2:$M$30,5,FALSE))/N316)+2),VLOOKUP(Z316,[1]don!$B$2:$M$30,9,FALSE)*R316*(INT((Q316-20)/3)+1))</f>
        <v>#N/A</v>
      </c>
      <c r="AO316" s="299" t="str">
        <f t="shared" si="319"/>
        <v>CL3P0480C070</v>
      </c>
      <c r="AP316" s="300">
        <f t="shared" si="320"/>
        <v>346.5</v>
      </c>
      <c r="AQ316" s="301" t="str">
        <f t="shared" si="321"/>
        <v>CL3P0480C070</v>
      </c>
      <c r="AR316" s="300">
        <f t="shared" si="322"/>
        <v>346.5</v>
      </c>
      <c r="AS316" s="300" t="str">
        <f t="shared" si="323"/>
        <v>BNLC06</v>
      </c>
      <c r="AT316" s="302">
        <f t="shared" si="324"/>
        <v>693</v>
      </c>
      <c r="AU316" s="303" t="str">
        <f t="shared" si="325"/>
        <v>3Z</v>
      </c>
      <c r="AV316" s="304" t="s">
        <v>1346</v>
      </c>
      <c r="AW316" s="305" t="str">
        <f t="shared" si="326"/>
        <v>FJ3Z0470</v>
      </c>
      <c r="AX316" s="303">
        <f t="shared" si="327"/>
        <v>175.78</v>
      </c>
      <c r="AY316" s="305">
        <f t="shared" si="328"/>
        <v>351.56</v>
      </c>
      <c r="AZ316" s="305" t="str">
        <f t="shared" si="329"/>
        <v>PJ3Z0470</v>
      </c>
      <c r="BA316" s="303">
        <f t="shared" si="330"/>
        <v>175.78</v>
      </c>
      <c r="BB316" s="303"/>
      <c r="BC316" s="306">
        <f t="shared" si="331"/>
        <v>351.56</v>
      </c>
    </row>
    <row r="317" spans="1:55" ht="18" customHeight="1" x14ac:dyDescent="0.3">
      <c r="B317" s="19" t="s">
        <v>1497</v>
      </c>
      <c r="C317" s="158" t="str">
        <f t="shared" si="332"/>
        <v>FEC233013-10 E7</v>
      </c>
      <c r="D317" s="19" t="s">
        <v>1426</v>
      </c>
      <c r="E317" s="312" t="str">
        <f t="shared" si="251"/>
        <v>C233</v>
      </c>
      <c r="F317" s="279">
        <v>45396</v>
      </c>
      <c r="G317" s="19">
        <v>2</v>
      </c>
      <c r="H317" s="15" t="s">
        <v>35</v>
      </c>
      <c r="I317" s="201" t="s">
        <v>483</v>
      </c>
      <c r="M317" s="146" t="s">
        <v>41</v>
      </c>
      <c r="N317" s="6">
        <v>10</v>
      </c>
      <c r="O317" s="6">
        <v>3</v>
      </c>
      <c r="Q317" s="16">
        <v>450</v>
      </c>
      <c r="R317" s="16">
        <v>610</v>
      </c>
      <c r="S317" s="16">
        <v>630</v>
      </c>
      <c r="T317" s="16">
        <v>65</v>
      </c>
      <c r="U317" s="16">
        <v>630</v>
      </c>
      <c r="V317" s="16">
        <v>65</v>
      </c>
      <c r="W317" s="5" t="s">
        <v>33</v>
      </c>
      <c r="X317" s="5"/>
      <c r="Y317" s="6" t="s">
        <v>38</v>
      </c>
      <c r="AA317" s="236" t="str">
        <f t="shared" si="306"/>
        <v>FEC233013-10 E7</v>
      </c>
      <c r="AB317" s="290" t="str">
        <f t="shared" si="307"/>
        <v xml:space="preserve">FE 0450X0610 3Z7 10 0630X065 PC  </v>
      </c>
      <c r="AC317" s="236" t="str">
        <f t="shared" si="308"/>
        <v>FXC233013-10 E7</v>
      </c>
      <c r="AD317" s="290" t="str">
        <f t="shared" si="309"/>
        <v xml:space="preserve">FX 0450X0610 3Z7 10 0630X065 PC  </v>
      </c>
      <c r="AE317" s="291" t="str">
        <f t="shared" si="310"/>
        <v>TUBLS015</v>
      </c>
      <c r="AF317" s="292" t="str">
        <f t="shared" si="311"/>
        <v>TB150465</v>
      </c>
      <c r="AG317" s="293">
        <f t="shared" si="312"/>
        <v>21.510899999999999</v>
      </c>
      <c r="AH317" s="283">
        <f t="shared" si="313"/>
        <v>174</v>
      </c>
      <c r="AI317" s="284">
        <f t="shared" si="314"/>
        <v>3742.8966</v>
      </c>
      <c r="AJ317" s="294" t="str">
        <f t="shared" si="315"/>
        <v>BCU3Z</v>
      </c>
      <c r="AK317" s="295" t="str">
        <f t="shared" si="316"/>
        <v>AT3Z0430</v>
      </c>
      <c r="AL317" s="296" t="e">
        <f t="shared" si="317"/>
        <v>#N/A</v>
      </c>
      <c r="AM317" s="297">
        <f t="shared" si="318"/>
        <v>59</v>
      </c>
      <c r="AN317" s="298" t="e">
        <f>IF(M317="TR",VLOOKUP(Z317,[1]don!$B$2:$M$30,9,FALSE)*((Q317-20)*VLOOKUP(Z317,[1]don!$B$2:$M$30,6,FALSE))*(INT((R317-20-VLOOKUP(Z317,[1]don!$B$2:$M$30,5,FALSE))/N317)+2),VLOOKUP(Z317,[1]don!$B$2:$M$30,9,FALSE)*R317*(INT((Q317-20)/3)+1))</f>
        <v>#N/A</v>
      </c>
      <c r="AO317" s="299" t="str">
        <f t="shared" si="319"/>
        <v>CL3P0630C065</v>
      </c>
      <c r="AP317" s="300">
        <f t="shared" si="320"/>
        <v>425.42500000000001</v>
      </c>
      <c r="AQ317" s="301" t="str">
        <f t="shared" si="321"/>
        <v>CL3P0630C065</v>
      </c>
      <c r="AR317" s="300">
        <f t="shared" si="322"/>
        <v>425.42500000000001</v>
      </c>
      <c r="AS317" s="300" t="str">
        <f t="shared" si="323"/>
        <v>BNLC06</v>
      </c>
      <c r="AT317" s="302">
        <f t="shared" si="324"/>
        <v>850.85</v>
      </c>
      <c r="AU317" s="303" t="str">
        <f t="shared" si="325"/>
        <v>3Z</v>
      </c>
      <c r="AV317" s="304" t="s">
        <v>1346</v>
      </c>
      <c r="AW317" s="305" t="str">
        <f t="shared" si="326"/>
        <v>FJ3Z0450</v>
      </c>
      <c r="AX317" s="303">
        <f t="shared" si="327"/>
        <v>168.3</v>
      </c>
      <c r="AY317" s="305">
        <f t="shared" si="328"/>
        <v>336.6</v>
      </c>
      <c r="AZ317" s="305" t="str">
        <f t="shared" si="329"/>
        <v>PJ3Z0450</v>
      </c>
      <c r="BA317" s="303">
        <f t="shared" si="330"/>
        <v>168.3</v>
      </c>
      <c r="BB317" s="303"/>
      <c r="BC317" s="306">
        <f t="shared" si="331"/>
        <v>336.6</v>
      </c>
    </row>
    <row r="318" spans="1:55" ht="18" customHeight="1" x14ac:dyDescent="0.3">
      <c r="B318" s="19" t="s">
        <v>1498</v>
      </c>
      <c r="C318" s="158" t="str">
        <f t="shared" si="332"/>
        <v>FEC234013-10 E7</v>
      </c>
      <c r="D318" s="19" t="s">
        <v>1427</v>
      </c>
      <c r="E318" s="312" t="str">
        <f t="shared" si="251"/>
        <v>C234</v>
      </c>
      <c r="F318" s="279">
        <v>45396</v>
      </c>
      <c r="G318" s="19">
        <v>2</v>
      </c>
      <c r="H318" s="15" t="s">
        <v>35</v>
      </c>
      <c r="I318" s="201" t="s">
        <v>483</v>
      </c>
      <c r="J318" s="5" t="s">
        <v>800</v>
      </c>
      <c r="K318" s="16" t="s">
        <v>1492</v>
      </c>
      <c r="M318" s="146" t="s">
        <v>41</v>
      </c>
      <c r="N318" s="6">
        <v>10</v>
      </c>
      <c r="O318" s="6">
        <v>3</v>
      </c>
      <c r="Q318" s="16">
        <v>440</v>
      </c>
      <c r="R318" s="16">
        <v>490</v>
      </c>
      <c r="S318" s="16">
        <v>500</v>
      </c>
      <c r="T318" s="16">
        <v>85</v>
      </c>
      <c r="U318" s="16">
        <v>500</v>
      </c>
      <c r="V318" s="16">
        <v>85</v>
      </c>
      <c r="W318" s="5" t="s">
        <v>33</v>
      </c>
      <c r="X318" s="5"/>
      <c r="Y318" s="6" t="s">
        <v>38</v>
      </c>
      <c r="AA318" s="236" t="str">
        <f t="shared" si="306"/>
        <v>FEC234013-10 E7</v>
      </c>
      <c r="AB318" s="290" t="str">
        <f t="shared" si="307"/>
        <v>FE 0440X0490 3Z7 10 0500X085 PC TOYOTA FJ 45</v>
      </c>
      <c r="AC318" s="236" t="str">
        <f t="shared" si="308"/>
        <v>FXC234013-10 E7</v>
      </c>
      <c r="AD318" s="290" t="str">
        <f t="shared" si="309"/>
        <v>FX 0440X0490 3Z7 10 0500X085 PC TOYOTA FJ 45</v>
      </c>
      <c r="AE318" s="291" t="str">
        <f t="shared" si="310"/>
        <v>TUBLS015</v>
      </c>
      <c r="AF318" s="292" t="str">
        <f t="shared" si="311"/>
        <v>TB150455</v>
      </c>
      <c r="AG318" s="293">
        <f t="shared" si="312"/>
        <v>21.048300000000001</v>
      </c>
      <c r="AH318" s="283">
        <f t="shared" si="313"/>
        <v>138</v>
      </c>
      <c r="AI318" s="284">
        <f t="shared" si="314"/>
        <v>2904.6654000000003</v>
      </c>
      <c r="AJ318" s="294" t="str">
        <f t="shared" si="315"/>
        <v>BCU3Z</v>
      </c>
      <c r="AK318" s="295" t="str">
        <f t="shared" si="316"/>
        <v>AT3Z0420</v>
      </c>
      <c r="AL318" s="296" t="e">
        <f t="shared" si="317"/>
        <v>#N/A</v>
      </c>
      <c r="AM318" s="297">
        <f t="shared" si="318"/>
        <v>47</v>
      </c>
      <c r="AN318" s="298" t="e">
        <f>IF(M318="TR",VLOOKUP(Z318,[1]don!$B$2:$M$30,9,FALSE)*((Q318-20)*VLOOKUP(Z318,[1]don!$B$2:$M$30,6,FALSE))*(INT((R318-20-VLOOKUP(Z318,[1]don!$B$2:$M$30,5,FALSE))/N318)+2),VLOOKUP(Z318,[1]don!$B$2:$M$30,9,FALSE)*R318*(INT((Q318-20)/3)+1))</f>
        <v>#N/A</v>
      </c>
      <c r="AO318" s="299" t="str">
        <f t="shared" si="319"/>
        <v>CL3P0500C085</v>
      </c>
      <c r="AP318" s="300">
        <f t="shared" si="320"/>
        <v>420.42</v>
      </c>
      <c r="AQ318" s="301" t="str">
        <f t="shared" si="321"/>
        <v>CL3P0500C085</v>
      </c>
      <c r="AR318" s="300">
        <f t="shared" si="322"/>
        <v>420.42</v>
      </c>
      <c r="AS318" s="300" t="str">
        <f t="shared" si="323"/>
        <v>BNLC06</v>
      </c>
      <c r="AT318" s="302">
        <f t="shared" si="324"/>
        <v>840.84</v>
      </c>
      <c r="AU318" s="303" t="str">
        <f t="shared" si="325"/>
        <v>3Z</v>
      </c>
      <c r="AV318" s="304" t="s">
        <v>1346</v>
      </c>
      <c r="AW318" s="305" t="str">
        <f t="shared" si="326"/>
        <v>FJ3Z0440</v>
      </c>
      <c r="AX318" s="303">
        <f t="shared" si="327"/>
        <v>164.56</v>
      </c>
      <c r="AY318" s="305">
        <f t="shared" si="328"/>
        <v>329.12</v>
      </c>
      <c r="AZ318" s="305" t="str">
        <f t="shared" si="329"/>
        <v>PJ3Z0440</v>
      </c>
      <c r="BA318" s="303">
        <f t="shared" si="330"/>
        <v>164.56</v>
      </c>
      <c r="BB318" s="303"/>
      <c r="BC318" s="306">
        <f t="shared" si="331"/>
        <v>329.12</v>
      </c>
    </row>
    <row r="319" spans="1:55" ht="18" customHeight="1" x14ac:dyDescent="0.3">
      <c r="B319" s="19" t="s">
        <v>1499</v>
      </c>
      <c r="C319" s="158" t="str">
        <f t="shared" si="332"/>
        <v>FEC235013-10 E7</v>
      </c>
      <c r="D319" s="19" t="s">
        <v>1428</v>
      </c>
      <c r="E319" s="312" t="str">
        <f t="shared" si="251"/>
        <v>C235</v>
      </c>
      <c r="F319" s="279">
        <v>45396</v>
      </c>
      <c r="G319" s="19">
        <v>2</v>
      </c>
      <c r="H319" s="15" t="s">
        <v>35</v>
      </c>
      <c r="I319" s="201" t="s">
        <v>483</v>
      </c>
      <c r="M319" s="146" t="s">
        <v>41</v>
      </c>
      <c r="N319" s="6">
        <v>10</v>
      </c>
      <c r="O319" s="16">
        <v>3</v>
      </c>
      <c r="Q319" s="16">
        <v>360</v>
      </c>
      <c r="R319" s="16">
        <v>460</v>
      </c>
      <c r="S319" s="16">
        <v>470</v>
      </c>
      <c r="T319" s="16">
        <v>80</v>
      </c>
      <c r="U319" s="16">
        <v>470</v>
      </c>
      <c r="V319" s="16">
        <v>80</v>
      </c>
      <c r="W319" s="5" t="s">
        <v>33</v>
      </c>
      <c r="X319" s="5"/>
      <c r="Y319" s="6" t="s">
        <v>38</v>
      </c>
      <c r="AA319" s="236" t="str">
        <f t="shared" si="306"/>
        <v>FEC235013-10 E7</v>
      </c>
      <c r="AB319" s="290" t="str">
        <f t="shared" si="307"/>
        <v xml:space="preserve">FE 0360X0460 3Z7 10 0470X080 PC  </v>
      </c>
      <c r="AC319" s="236" t="str">
        <f t="shared" si="308"/>
        <v>FXC235013-10 E7</v>
      </c>
      <c r="AD319" s="290" t="str">
        <f t="shared" si="309"/>
        <v xml:space="preserve">FX 0360X0460 3Z7 10 0470X080 PC  </v>
      </c>
      <c r="AE319" s="291" t="str">
        <f t="shared" si="310"/>
        <v>TUBLS015</v>
      </c>
      <c r="AF319" s="292" t="str">
        <f t="shared" si="311"/>
        <v>TB150375</v>
      </c>
      <c r="AG319" s="293">
        <f t="shared" si="312"/>
        <v>17.3475</v>
      </c>
      <c r="AH319" s="283">
        <f t="shared" si="313"/>
        <v>129</v>
      </c>
      <c r="AI319" s="284">
        <f t="shared" si="314"/>
        <v>2237.8274999999999</v>
      </c>
      <c r="AJ319" s="294" t="str">
        <f t="shared" si="315"/>
        <v>BCU3Z</v>
      </c>
      <c r="AK319" s="295" t="str">
        <f t="shared" si="316"/>
        <v>AT3Z0340</v>
      </c>
      <c r="AL319" s="296" t="e">
        <f t="shared" si="317"/>
        <v>#N/A</v>
      </c>
      <c r="AM319" s="297">
        <f t="shared" si="318"/>
        <v>44</v>
      </c>
      <c r="AN319" s="298" t="e">
        <f>IF(M319="TR",VLOOKUP(Z319,[1]don!$B$2:$M$30,9,FALSE)*((Q319-20)*VLOOKUP(Z319,[1]don!$B$2:$M$30,6,FALSE))*(INT((R319-20-VLOOKUP(Z319,[1]don!$B$2:$M$30,5,FALSE))/N319)+2),VLOOKUP(Z319,[1]don!$B$2:$M$30,9,FALSE)*R319*(INT((Q319-20)/3)+1))</f>
        <v>#N/A</v>
      </c>
      <c r="AO319" s="299" t="str">
        <f t="shared" si="319"/>
        <v>CL3P0470C080</v>
      </c>
      <c r="AP319" s="300">
        <f t="shared" si="320"/>
        <v>377.3</v>
      </c>
      <c r="AQ319" s="301" t="str">
        <f t="shared" si="321"/>
        <v>CL3P0470C080</v>
      </c>
      <c r="AR319" s="300">
        <f t="shared" si="322"/>
        <v>377.3</v>
      </c>
      <c r="AS319" s="300" t="str">
        <f t="shared" si="323"/>
        <v>BNLC06</v>
      </c>
      <c r="AT319" s="302">
        <f t="shared" si="324"/>
        <v>754.6</v>
      </c>
      <c r="AU319" s="303" t="str">
        <f t="shared" si="325"/>
        <v>3Z</v>
      </c>
      <c r="AV319" s="304" t="s">
        <v>1346</v>
      </c>
      <c r="AW319" s="305" t="str">
        <f t="shared" si="326"/>
        <v>FJ3Z0360</v>
      </c>
      <c r="AX319" s="303">
        <f t="shared" si="327"/>
        <v>134.63999999999999</v>
      </c>
      <c r="AY319" s="305">
        <f t="shared" si="328"/>
        <v>269.27999999999997</v>
      </c>
      <c r="AZ319" s="305" t="str">
        <f t="shared" si="329"/>
        <v>PJ3Z0360</v>
      </c>
      <c r="BA319" s="303">
        <f t="shared" si="330"/>
        <v>134.63999999999999</v>
      </c>
      <c r="BB319" s="303"/>
      <c r="BC319" s="306">
        <f t="shared" si="331"/>
        <v>269.27999999999997</v>
      </c>
    </row>
    <row r="320" spans="1:55" ht="18" customHeight="1" x14ac:dyDescent="0.3">
      <c r="B320" s="19" t="s">
        <v>1500</v>
      </c>
      <c r="C320" s="158" t="str">
        <f t="shared" ref="C320:C342" si="333">IF(H320="Fx","FE",IF(H320="Rén","RE",IF(H320="Con","RA","")))&amp;B320&amp;0&amp;IF(M320="TR","1",IF(M320="NL","2",IF(M320="Aé","3","")))&amp;O320&amp;"-"&amp;N320&amp;" "&amp;IF(Y320="ET7","E7","")</f>
        <v>FEC236014-10 E7</v>
      </c>
      <c r="D320" s="19" t="s">
        <v>1429</v>
      </c>
      <c r="E320" s="312" t="str">
        <f t="shared" si="251"/>
        <v>C236</v>
      </c>
      <c r="F320" s="279">
        <v>45396</v>
      </c>
      <c r="G320" s="19">
        <v>1</v>
      </c>
      <c r="H320" s="15" t="s">
        <v>35</v>
      </c>
      <c r="I320" s="201" t="s">
        <v>483</v>
      </c>
      <c r="M320" s="146" t="s">
        <v>41</v>
      </c>
      <c r="N320" s="6">
        <v>10</v>
      </c>
      <c r="O320" s="6">
        <v>4</v>
      </c>
      <c r="Q320" s="16">
        <v>880</v>
      </c>
      <c r="R320" s="16">
        <v>830</v>
      </c>
      <c r="S320" s="16">
        <v>840</v>
      </c>
      <c r="T320" s="16">
        <v>100</v>
      </c>
      <c r="U320" s="16">
        <v>840</v>
      </c>
      <c r="V320" s="16">
        <v>100</v>
      </c>
      <c r="W320" s="5" t="s">
        <v>33</v>
      </c>
      <c r="X320" s="5"/>
      <c r="Y320" s="6" t="s">
        <v>38</v>
      </c>
      <c r="AA320" s="236" t="str">
        <f t="shared" si="306"/>
        <v>FEC236014-10 E7</v>
      </c>
      <c r="AB320" s="290" t="str">
        <f t="shared" si="307"/>
        <v xml:space="preserve">FE 0880X0830 4Z7 10 0840X100 PC  </v>
      </c>
      <c r="AC320" s="236" t="str">
        <f t="shared" si="308"/>
        <v>FXC236014-10 E7</v>
      </c>
      <c r="AD320" s="290" t="str">
        <f t="shared" si="309"/>
        <v xml:space="preserve">FX 0880X0830 4Z7 10 0840X100 PC  </v>
      </c>
      <c r="AE320" s="291" t="str">
        <f t="shared" si="310"/>
        <v>TUBLS015</v>
      </c>
      <c r="AF320" s="292" t="str">
        <f t="shared" si="311"/>
        <v>TB150895</v>
      </c>
      <c r="AG320" s="293">
        <f t="shared" si="312"/>
        <v>41.402700000000003</v>
      </c>
      <c r="AH320" s="283">
        <f t="shared" si="313"/>
        <v>320</v>
      </c>
      <c r="AI320" s="284">
        <f t="shared" si="314"/>
        <v>13248.864000000001</v>
      </c>
      <c r="AJ320" s="294" t="str">
        <f t="shared" si="315"/>
        <v>BCU4Z</v>
      </c>
      <c r="AK320" s="295" t="str">
        <f t="shared" si="316"/>
        <v>AT4Z0860</v>
      </c>
      <c r="AL320" s="296" t="e">
        <f t="shared" si="317"/>
        <v>#N/A</v>
      </c>
      <c r="AM320" s="297">
        <f t="shared" si="318"/>
        <v>81</v>
      </c>
      <c r="AN320" s="298" t="e">
        <f>IF(M320="TR",VLOOKUP(Z320,[1]don!$B$2:$M$30,9,FALSE)*((Q320-20)*VLOOKUP(Z320,[1]don!$B$2:$M$30,6,FALSE))*(INT((R320-20-VLOOKUP(Z320,[1]don!$B$2:$M$30,5,FALSE))/N320)+2),VLOOKUP(Z320,[1]don!$B$2:$M$30,9,FALSE)*R320*(INT((Q320-20)/3)+1))</f>
        <v>#N/A</v>
      </c>
      <c r="AO320" s="299" t="str">
        <f t="shared" si="319"/>
        <v>CL4P0840C100</v>
      </c>
      <c r="AP320" s="300">
        <f t="shared" si="320"/>
        <v>794.64</v>
      </c>
      <c r="AQ320" s="301" t="str">
        <f t="shared" si="321"/>
        <v>CL4P0840C100</v>
      </c>
      <c r="AR320" s="300">
        <f t="shared" si="322"/>
        <v>794.64</v>
      </c>
      <c r="AS320" s="300" t="str">
        <f t="shared" si="323"/>
        <v>BNLC06</v>
      </c>
      <c r="AT320" s="302">
        <f t="shared" si="324"/>
        <v>1589.28</v>
      </c>
      <c r="AU320" s="303" t="str">
        <f t="shared" si="325"/>
        <v>4Z</v>
      </c>
      <c r="AV320" s="304" t="s">
        <v>1346</v>
      </c>
      <c r="AW320" s="305" t="str">
        <f t="shared" si="326"/>
        <v>FJ4Z0880</v>
      </c>
      <c r="AX320" s="303">
        <f t="shared" si="327"/>
        <v>403.04</v>
      </c>
      <c r="AY320" s="305">
        <f t="shared" si="328"/>
        <v>806.08</v>
      </c>
      <c r="AZ320" s="305" t="str">
        <f t="shared" si="329"/>
        <v>PJ4Z0880</v>
      </c>
      <c r="BA320" s="303">
        <f t="shared" si="330"/>
        <v>403.04</v>
      </c>
      <c r="BB320" s="303"/>
      <c r="BC320" s="306">
        <f t="shared" si="331"/>
        <v>806.08</v>
      </c>
    </row>
    <row r="321" spans="2:55" ht="18" customHeight="1" x14ac:dyDescent="0.3">
      <c r="B321" s="19" t="s">
        <v>751</v>
      </c>
      <c r="C321" s="158" t="str">
        <f t="shared" si="333"/>
        <v>FEB171014-10 E7</v>
      </c>
      <c r="D321" s="19" t="s">
        <v>1430</v>
      </c>
      <c r="E321" s="312" t="str">
        <f t="shared" si="251"/>
        <v>B171</v>
      </c>
      <c r="F321" s="279">
        <v>45396</v>
      </c>
      <c r="G321" s="19">
        <v>40</v>
      </c>
      <c r="H321" s="15" t="s">
        <v>35</v>
      </c>
      <c r="I321" s="201" t="s">
        <v>483</v>
      </c>
      <c r="J321" s="16" t="s">
        <v>776</v>
      </c>
      <c r="M321" s="146" t="s">
        <v>41</v>
      </c>
      <c r="N321" s="6">
        <v>10</v>
      </c>
      <c r="O321" s="6">
        <v>4</v>
      </c>
      <c r="Q321" s="16">
        <v>870</v>
      </c>
      <c r="R321" s="16">
        <v>650</v>
      </c>
      <c r="S321" s="16">
        <v>665</v>
      </c>
      <c r="T321" s="16">
        <v>95</v>
      </c>
      <c r="U321" s="16">
        <v>665</v>
      </c>
      <c r="V321" s="16">
        <v>95</v>
      </c>
      <c r="W321" s="5" t="s">
        <v>33</v>
      </c>
      <c r="X321" s="5"/>
      <c r="Y321" s="6" t="s">
        <v>38</v>
      </c>
      <c r="AA321" s="236" t="str">
        <f t="shared" si="306"/>
        <v>FEB171014-10 E7</v>
      </c>
      <c r="AB321" s="290" t="str">
        <f t="shared" si="307"/>
        <v xml:space="preserve">FE 0870X0650 4Z7 10 0665X095 PC HIGER </v>
      </c>
      <c r="AC321" s="236" t="str">
        <f t="shared" si="308"/>
        <v>FXB171014-10 E7</v>
      </c>
      <c r="AD321" s="290" t="str">
        <f t="shared" si="309"/>
        <v xml:space="preserve">FX 0870X0650 4Z7 10 0665X095 PC HIGER </v>
      </c>
      <c r="AE321" s="291" t="str">
        <f t="shared" si="310"/>
        <v>TUBLS015</v>
      </c>
      <c r="AF321" s="292" t="str">
        <f t="shared" si="311"/>
        <v>TB150885</v>
      </c>
      <c r="AG321" s="293">
        <f t="shared" si="312"/>
        <v>40.940100000000001</v>
      </c>
      <c r="AH321" s="283">
        <f t="shared" si="313"/>
        <v>248</v>
      </c>
      <c r="AI321" s="284">
        <f t="shared" si="314"/>
        <v>10153.1448</v>
      </c>
      <c r="AJ321" s="294" t="str">
        <f t="shared" si="315"/>
        <v>BCU4Z</v>
      </c>
      <c r="AK321" s="295" t="str">
        <f t="shared" si="316"/>
        <v>AT4Z0850</v>
      </c>
      <c r="AL321" s="296" t="e">
        <f t="shared" si="317"/>
        <v>#N/A</v>
      </c>
      <c r="AM321" s="297">
        <f t="shared" si="318"/>
        <v>63</v>
      </c>
      <c r="AN321" s="298" t="e">
        <f>IF(M321="TR",VLOOKUP(Z321,[1]don!$B$2:$M$30,9,FALSE)*((Q321-20)*VLOOKUP(Z321,[1]don!$B$2:$M$30,6,FALSE))*(INT((R321-20-VLOOKUP(Z321,[1]don!$B$2:$M$30,5,FALSE))/N321)+2),VLOOKUP(Z321,[1]don!$B$2:$M$30,9,FALSE)*R321*(INT((Q321-20)/3)+1))</f>
        <v>#N/A</v>
      </c>
      <c r="AO321" s="299" t="str">
        <f t="shared" si="319"/>
        <v>CL4P0665C095</v>
      </c>
      <c r="AP321" s="300">
        <f t="shared" si="320"/>
        <v>606.5675</v>
      </c>
      <c r="AQ321" s="301" t="str">
        <f t="shared" si="321"/>
        <v>CL4P0665C095</v>
      </c>
      <c r="AR321" s="300">
        <f t="shared" si="322"/>
        <v>606.5675</v>
      </c>
      <c r="AS321" s="300" t="str">
        <f t="shared" si="323"/>
        <v>BNLC06</v>
      </c>
      <c r="AT321" s="302">
        <f t="shared" si="324"/>
        <v>1213.135</v>
      </c>
      <c r="AU321" s="303" t="str">
        <f t="shared" si="325"/>
        <v>4Z</v>
      </c>
      <c r="AV321" s="304" t="s">
        <v>1346</v>
      </c>
      <c r="AW321" s="305" t="str">
        <f t="shared" si="326"/>
        <v>FJ4Z0870</v>
      </c>
      <c r="AX321" s="303">
        <f t="shared" si="327"/>
        <v>398.46000000000004</v>
      </c>
      <c r="AY321" s="305">
        <f t="shared" si="328"/>
        <v>796.92000000000007</v>
      </c>
      <c r="AZ321" s="305" t="str">
        <f t="shared" si="329"/>
        <v>PJ4Z0870</v>
      </c>
      <c r="BA321" s="303">
        <f t="shared" si="330"/>
        <v>398.46000000000004</v>
      </c>
      <c r="BB321" s="303"/>
      <c r="BC321" s="306">
        <f t="shared" si="331"/>
        <v>796.92000000000007</v>
      </c>
    </row>
    <row r="322" spans="2:55" ht="18" customHeight="1" x14ac:dyDescent="0.3">
      <c r="B322" s="19" t="s">
        <v>752</v>
      </c>
      <c r="C322" s="206" t="str">
        <f t="shared" si="333"/>
        <v>FEC079014-10 E7</v>
      </c>
      <c r="D322" s="19" t="s">
        <v>1431</v>
      </c>
      <c r="E322" s="312" t="str">
        <f t="shared" si="251"/>
        <v>C079</v>
      </c>
      <c r="F322" s="279">
        <v>45396</v>
      </c>
      <c r="G322" s="19">
        <v>2</v>
      </c>
      <c r="H322" s="15" t="s">
        <v>35</v>
      </c>
      <c r="I322" s="201" t="s">
        <v>483</v>
      </c>
      <c r="K322" s="16" t="s">
        <v>778</v>
      </c>
      <c r="M322" s="146" t="s">
        <v>41</v>
      </c>
      <c r="N322" s="6">
        <v>10</v>
      </c>
      <c r="O322" s="6">
        <v>4</v>
      </c>
      <c r="Q322" s="16">
        <v>850</v>
      </c>
      <c r="R322" s="16">
        <v>700</v>
      </c>
      <c r="S322" s="16">
        <v>710</v>
      </c>
      <c r="T322" s="16">
        <v>105</v>
      </c>
      <c r="U322" s="16">
        <v>710</v>
      </c>
      <c r="V322" s="16">
        <v>105</v>
      </c>
      <c r="W322" s="5" t="s">
        <v>33</v>
      </c>
      <c r="X322" s="5"/>
      <c r="Y322" s="6" t="s">
        <v>38</v>
      </c>
      <c r="AA322" s="236" t="str">
        <f t="shared" si="306"/>
        <v>FEC079014-10 E7</v>
      </c>
      <c r="AB322" s="290" t="str">
        <f t="shared" si="307"/>
        <v>FE 0850X0700 4Z7 10 0710X105 PC  GBH</v>
      </c>
      <c r="AC322" s="236" t="str">
        <f t="shared" si="308"/>
        <v>FXC079014-10 E7</v>
      </c>
      <c r="AD322" s="290" t="str">
        <f t="shared" si="309"/>
        <v>FX 0850X0700 4Z7 10 0710X105 PC  GBH</v>
      </c>
      <c r="AE322" s="291" t="str">
        <f t="shared" si="310"/>
        <v>TUBLS015</v>
      </c>
      <c r="AF322" s="292" t="str">
        <f t="shared" si="311"/>
        <v>TB150865</v>
      </c>
      <c r="AG322" s="293">
        <f t="shared" si="312"/>
        <v>40.014900000000004</v>
      </c>
      <c r="AH322" s="283">
        <f t="shared" si="313"/>
        <v>268</v>
      </c>
      <c r="AI322" s="284">
        <f t="shared" si="314"/>
        <v>10723.993200000001</v>
      </c>
      <c r="AJ322" s="294" t="str">
        <f t="shared" si="315"/>
        <v>BCU4Z</v>
      </c>
      <c r="AK322" s="295" t="str">
        <f t="shared" si="316"/>
        <v>AT4Z0830</v>
      </c>
      <c r="AL322" s="296" t="e">
        <f t="shared" si="317"/>
        <v>#N/A</v>
      </c>
      <c r="AM322" s="297">
        <f t="shared" si="318"/>
        <v>68</v>
      </c>
      <c r="AN322" s="298" t="e">
        <f>IF(M322="TR",VLOOKUP(Z322,[1]don!$B$2:$M$30,9,FALSE)*((Q322-20)*VLOOKUP(Z322,[1]don!$B$2:$M$30,6,FALSE))*(INT((R322-20-VLOOKUP(Z322,[1]don!$B$2:$M$30,5,FALSE))/N322)+2),VLOOKUP(Z322,[1]don!$B$2:$M$30,9,FALSE)*R322*(INT((Q322-20)/3)+1))</f>
        <v>#N/A</v>
      </c>
      <c r="AO322" s="299" t="str">
        <f t="shared" si="319"/>
        <v>CL4P0710C105</v>
      </c>
      <c r="AP322" s="300">
        <f t="shared" si="320"/>
        <v>702.625</v>
      </c>
      <c r="AQ322" s="301" t="str">
        <f t="shared" si="321"/>
        <v>CL4P0710C105</v>
      </c>
      <c r="AR322" s="300">
        <f t="shared" si="322"/>
        <v>702.625</v>
      </c>
      <c r="AS322" s="300" t="str">
        <f t="shared" si="323"/>
        <v>BNLC06</v>
      </c>
      <c r="AT322" s="302">
        <f t="shared" si="324"/>
        <v>1405.25</v>
      </c>
      <c r="AU322" s="303" t="str">
        <f t="shared" si="325"/>
        <v>4Z</v>
      </c>
      <c r="AV322" s="304" t="s">
        <v>1346</v>
      </c>
      <c r="AW322" s="305" t="str">
        <f t="shared" si="326"/>
        <v>FJ4Z0850</v>
      </c>
      <c r="AX322" s="303">
        <f t="shared" si="327"/>
        <v>389.3</v>
      </c>
      <c r="AY322" s="305">
        <f t="shared" si="328"/>
        <v>778.6</v>
      </c>
      <c r="AZ322" s="305" t="str">
        <f t="shared" si="329"/>
        <v>PJ4Z0850</v>
      </c>
      <c r="BA322" s="303">
        <f t="shared" si="330"/>
        <v>389.3</v>
      </c>
      <c r="BB322" s="303"/>
      <c r="BC322" s="306">
        <f t="shared" si="331"/>
        <v>778.6</v>
      </c>
    </row>
    <row r="323" spans="2:55" ht="18" customHeight="1" x14ac:dyDescent="0.3">
      <c r="B323" s="19" t="s">
        <v>756</v>
      </c>
      <c r="C323" s="206" t="str">
        <f t="shared" si="333"/>
        <v>FEB170014-10 E7</v>
      </c>
      <c r="D323" s="19" t="s">
        <v>1432</v>
      </c>
      <c r="E323" s="312" t="str">
        <f t="shared" si="251"/>
        <v>B170</v>
      </c>
      <c r="F323" s="279">
        <v>45396</v>
      </c>
      <c r="G323" s="19">
        <v>10</v>
      </c>
      <c r="H323" s="15" t="s">
        <v>35</v>
      </c>
      <c r="I323" s="201" t="s">
        <v>483</v>
      </c>
      <c r="J323" s="16" t="s">
        <v>779</v>
      </c>
      <c r="M323" s="146" t="s">
        <v>41</v>
      </c>
      <c r="N323" s="6">
        <v>10</v>
      </c>
      <c r="O323" s="6">
        <v>4</v>
      </c>
      <c r="Q323" s="16">
        <v>840</v>
      </c>
      <c r="R323" s="16">
        <v>650</v>
      </c>
      <c r="S323" s="16">
        <v>665</v>
      </c>
      <c r="T323" s="16">
        <v>95</v>
      </c>
      <c r="U323" s="16">
        <v>665</v>
      </c>
      <c r="V323" s="16">
        <v>95</v>
      </c>
      <c r="W323" s="5" t="s">
        <v>33</v>
      </c>
      <c r="X323" s="5"/>
      <c r="Y323" s="6" t="s">
        <v>38</v>
      </c>
      <c r="AA323" s="236" t="str">
        <f t="shared" si="306"/>
        <v>FEB170014-10 E7</v>
      </c>
      <c r="AB323" s="290" t="str">
        <f t="shared" si="307"/>
        <v xml:space="preserve">FE 0840X0650 4Z7 10 0665X095 PC KING LONG </v>
      </c>
      <c r="AC323" s="236" t="str">
        <f t="shared" si="308"/>
        <v>FXB170014-10 E7</v>
      </c>
      <c r="AD323" s="290" t="str">
        <f t="shared" si="309"/>
        <v xml:space="preserve">FX 0840X0650 4Z7 10 0665X095 PC KING LONG </v>
      </c>
      <c r="AE323" s="291" t="str">
        <f t="shared" si="310"/>
        <v>TUBLS015</v>
      </c>
      <c r="AF323" s="292" t="str">
        <f t="shared" si="311"/>
        <v>TB150855</v>
      </c>
      <c r="AG323" s="293">
        <f t="shared" si="312"/>
        <v>39.552300000000002</v>
      </c>
      <c r="AH323" s="283">
        <f t="shared" si="313"/>
        <v>248</v>
      </c>
      <c r="AI323" s="284">
        <f t="shared" si="314"/>
        <v>9808.9704000000002</v>
      </c>
      <c r="AJ323" s="294" t="str">
        <f t="shared" si="315"/>
        <v>BCU4Z</v>
      </c>
      <c r="AK323" s="295" t="str">
        <f t="shared" si="316"/>
        <v>AT4Z0820</v>
      </c>
      <c r="AL323" s="296" t="e">
        <f t="shared" si="317"/>
        <v>#N/A</v>
      </c>
      <c r="AM323" s="297">
        <f t="shared" si="318"/>
        <v>63</v>
      </c>
      <c r="AN323" s="298" t="e">
        <f>IF(M323="TR",VLOOKUP(Z323,[1]don!$B$2:$M$30,9,FALSE)*((Q323-20)*VLOOKUP(Z323,[1]don!$B$2:$M$30,6,FALSE))*(INT((R323-20-VLOOKUP(Z323,[1]don!$B$2:$M$30,5,FALSE))/N323)+2),VLOOKUP(Z323,[1]don!$B$2:$M$30,9,FALSE)*R323*(INT((Q323-20)/3)+1))</f>
        <v>#N/A</v>
      </c>
      <c r="AO323" s="299" t="str">
        <f t="shared" si="319"/>
        <v>CL4P0665C095</v>
      </c>
      <c r="AP323" s="300">
        <f t="shared" si="320"/>
        <v>606.5675</v>
      </c>
      <c r="AQ323" s="301" t="str">
        <f t="shared" si="321"/>
        <v>CL4P0665C095</v>
      </c>
      <c r="AR323" s="300">
        <f t="shared" si="322"/>
        <v>606.5675</v>
      </c>
      <c r="AS323" s="300" t="str">
        <f t="shared" si="323"/>
        <v>BNLC06</v>
      </c>
      <c r="AT323" s="302">
        <f t="shared" si="324"/>
        <v>1213.135</v>
      </c>
      <c r="AU323" s="303" t="str">
        <f t="shared" si="325"/>
        <v>4Z</v>
      </c>
      <c r="AV323" s="304" t="s">
        <v>1346</v>
      </c>
      <c r="AW323" s="305" t="str">
        <f t="shared" si="326"/>
        <v>FJ4Z0840</v>
      </c>
      <c r="AX323" s="303">
        <f t="shared" si="327"/>
        <v>384.72</v>
      </c>
      <c r="AY323" s="305">
        <f t="shared" si="328"/>
        <v>769.44</v>
      </c>
      <c r="AZ323" s="305" t="str">
        <f t="shared" si="329"/>
        <v>PJ4Z0840</v>
      </c>
      <c r="BA323" s="303">
        <f t="shared" si="330"/>
        <v>384.72</v>
      </c>
      <c r="BB323" s="303"/>
      <c r="BC323" s="306">
        <f t="shared" si="331"/>
        <v>769.44</v>
      </c>
    </row>
    <row r="324" spans="2:55" ht="18" customHeight="1" x14ac:dyDescent="0.3">
      <c r="B324" s="19" t="s">
        <v>1381</v>
      </c>
      <c r="C324" s="206" t="str">
        <f t="shared" si="333"/>
        <v>FEC194014-10 E7</v>
      </c>
      <c r="D324" s="19" t="s">
        <v>1433</v>
      </c>
      <c r="E324" s="312" t="str">
        <f t="shared" si="251"/>
        <v>C194</v>
      </c>
      <c r="F324" s="279">
        <v>45396</v>
      </c>
      <c r="G324" s="19">
        <v>4</v>
      </c>
      <c r="H324" s="15" t="s">
        <v>35</v>
      </c>
      <c r="I324" s="201" t="s">
        <v>483</v>
      </c>
      <c r="K324" s="16" t="s">
        <v>1366</v>
      </c>
      <c r="M324" s="146" t="s">
        <v>41</v>
      </c>
      <c r="N324" s="6">
        <v>10</v>
      </c>
      <c r="O324" s="6">
        <v>4</v>
      </c>
      <c r="Q324" s="16">
        <v>775</v>
      </c>
      <c r="R324" s="16">
        <v>700</v>
      </c>
      <c r="S324" s="16">
        <v>710</v>
      </c>
      <c r="T324" s="16">
        <v>105</v>
      </c>
      <c r="U324" s="16">
        <v>710</v>
      </c>
      <c r="V324" s="16">
        <v>105</v>
      </c>
      <c r="W324" s="5" t="s">
        <v>33</v>
      </c>
      <c r="X324" s="5"/>
      <c r="Y324" s="6" t="s">
        <v>38</v>
      </c>
      <c r="AA324" s="236" t="str">
        <f t="shared" si="306"/>
        <v>FEC194014-10 E7</v>
      </c>
      <c r="AB324" s="290" t="str">
        <f t="shared" si="307"/>
        <v>FE 0775X0700 4Z7 10 0710X105 PC  R310</v>
      </c>
      <c r="AC324" s="236" t="str">
        <f t="shared" si="308"/>
        <v>FXC194014-10 E7</v>
      </c>
      <c r="AD324" s="290" t="str">
        <f t="shared" si="309"/>
        <v>FX 0775X0700 4Z7 10 0710X105 PC  R310</v>
      </c>
      <c r="AE324" s="291" t="str">
        <f t="shared" si="310"/>
        <v>TUBLS015</v>
      </c>
      <c r="AF324" s="292" t="str">
        <f t="shared" si="311"/>
        <v>TB150790</v>
      </c>
      <c r="AG324" s="293">
        <f t="shared" si="312"/>
        <v>36.545400000000001</v>
      </c>
      <c r="AH324" s="283">
        <f t="shared" si="313"/>
        <v>268</v>
      </c>
      <c r="AI324" s="284">
        <f t="shared" si="314"/>
        <v>9794.1671999999999</v>
      </c>
      <c r="AJ324" s="294" t="str">
        <f t="shared" si="315"/>
        <v>BCU4Z</v>
      </c>
      <c r="AK324" s="295" t="str">
        <f t="shared" si="316"/>
        <v>AT4Z0755</v>
      </c>
      <c r="AL324" s="296" t="e">
        <f t="shared" si="317"/>
        <v>#N/A</v>
      </c>
      <c r="AM324" s="297">
        <f t="shared" si="318"/>
        <v>68</v>
      </c>
      <c r="AN324" s="298" t="e">
        <f>IF(M324="TR",VLOOKUP(Z324,[1]don!$B$2:$M$30,9,FALSE)*((Q324-20)*VLOOKUP(Z324,[1]don!$B$2:$M$30,6,FALSE))*(INT((R324-20-VLOOKUP(Z324,[1]don!$B$2:$M$30,5,FALSE))/N324)+2),VLOOKUP(Z324,[1]don!$B$2:$M$30,9,FALSE)*R324*(INT((Q324-20)/3)+1))</f>
        <v>#N/A</v>
      </c>
      <c r="AO324" s="299" t="str">
        <f t="shared" si="319"/>
        <v>CL4P0710C105</v>
      </c>
      <c r="AP324" s="300">
        <f t="shared" si="320"/>
        <v>702.625</v>
      </c>
      <c r="AQ324" s="301" t="str">
        <f t="shared" si="321"/>
        <v>CL4P0710C105</v>
      </c>
      <c r="AR324" s="300">
        <f t="shared" si="322"/>
        <v>702.625</v>
      </c>
      <c r="AS324" s="300" t="str">
        <f t="shared" si="323"/>
        <v>BNLC06</v>
      </c>
      <c r="AT324" s="302">
        <f t="shared" si="324"/>
        <v>1405.25</v>
      </c>
      <c r="AU324" s="303" t="str">
        <f t="shared" si="325"/>
        <v>4Z</v>
      </c>
      <c r="AV324" s="304" t="s">
        <v>1346</v>
      </c>
      <c r="AW324" s="305" t="str">
        <f t="shared" si="326"/>
        <v>FJ4Z0775</v>
      </c>
      <c r="AX324" s="303">
        <f t="shared" si="327"/>
        <v>354.95</v>
      </c>
      <c r="AY324" s="305">
        <f t="shared" si="328"/>
        <v>709.9</v>
      </c>
      <c r="AZ324" s="305" t="str">
        <f t="shared" si="329"/>
        <v>PJ4Z0775</v>
      </c>
      <c r="BA324" s="303">
        <f t="shared" si="330"/>
        <v>354.95</v>
      </c>
      <c r="BB324" s="303"/>
      <c r="BC324" s="306">
        <f t="shared" si="331"/>
        <v>709.9</v>
      </c>
    </row>
    <row r="325" spans="2:55" ht="18" customHeight="1" x14ac:dyDescent="0.3">
      <c r="B325" s="19" t="s">
        <v>1573</v>
      </c>
      <c r="C325" s="206" t="str">
        <f t="shared" si="333"/>
        <v>FEC237014-10 E7</v>
      </c>
      <c r="D325" s="19" t="s">
        <v>1434</v>
      </c>
      <c r="E325" s="312" t="str">
        <f t="shared" si="251"/>
        <v>C237</v>
      </c>
      <c r="F325" s="279">
        <v>45396</v>
      </c>
      <c r="G325" s="19">
        <v>4</v>
      </c>
      <c r="H325" s="15" t="s">
        <v>35</v>
      </c>
      <c r="I325" s="201" t="s">
        <v>483</v>
      </c>
      <c r="M325" s="146" t="s">
        <v>41</v>
      </c>
      <c r="N325" s="6">
        <v>10</v>
      </c>
      <c r="O325" s="6">
        <v>4</v>
      </c>
      <c r="Q325" s="16">
        <v>770</v>
      </c>
      <c r="R325" s="16">
        <v>650</v>
      </c>
      <c r="S325" s="16">
        <v>665</v>
      </c>
      <c r="T325" s="16">
        <v>95</v>
      </c>
      <c r="U325" s="16">
        <v>665</v>
      </c>
      <c r="V325" s="16">
        <v>95</v>
      </c>
      <c r="W325" s="5" t="s">
        <v>33</v>
      </c>
      <c r="X325" s="5"/>
      <c r="Y325" s="6" t="s">
        <v>38</v>
      </c>
      <c r="AA325" s="236" t="str">
        <f t="shared" si="306"/>
        <v>FEC237014-10 E7</v>
      </c>
      <c r="AB325" s="290" t="str">
        <f t="shared" si="307"/>
        <v xml:space="preserve">FE 0770X0650 4Z7 10 0665X095 PC  </v>
      </c>
      <c r="AC325" s="236" t="str">
        <f t="shared" si="308"/>
        <v>FXC237014-10 E7</v>
      </c>
      <c r="AD325" s="290" t="str">
        <f t="shared" si="309"/>
        <v xml:space="preserve">FX 0770X0650 4Z7 10 0665X095 PC  </v>
      </c>
      <c r="AE325" s="291" t="str">
        <f t="shared" si="310"/>
        <v>TUBLS015</v>
      </c>
      <c r="AF325" s="292" t="str">
        <f t="shared" si="311"/>
        <v>TB150785</v>
      </c>
      <c r="AG325" s="293">
        <f t="shared" si="312"/>
        <v>36.314100000000003</v>
      </c>
      <c r="AH325" s="283">
        <f t="shared" si="313"/>
        <v>248</v>
      </c>
      <c r="AI325" s="284">
        <f t="shared" si="314"/>
        <v>9005.8968000000004</v>
      </c>
      <c r="AJ325" s="294" t="str">
        <f t="shared" si="315"/>
        <v>BCU4Z</v>
      </c>
      <c r="AK325" s="295" t="str">
        <f t="shared" si="316"/>
        <v>AT4Z0750</v>
      </c>
      <c r="AL325" s="296" t="e">
        <f t="shared" si="317"/>
        <v>#N/A</v>
      </c>
      <c r="AM325" s="297">
        <f t="shared" si="318"/>
        <v>63</v>
      </c>
      <c r="AN325" s="298" t="e">
        <f>IF(M325="TR",VLOOKUP(Z325,[1]don!$B$2:$M$30,9,FALSE)*((Q325-20)*VLOOKUP(Z325,[1]don!$B$2:$M$30,6,FALSE))*(INT((R325-20-VLOOKUP(Z325,[1]don!$B$2:$M$30,5,FALSE))/N325)+2),VLOOKUP(Z325,[1]don!$B$2:$M$30,9,FALSE)*R325*(INT((Q325-20)/3)+1))</f>
        <v>#N/A</v>
      </c>
      <c r="AO325" s="299" t="str">
        <f t="shared" si="319"/>
        <v>CL4P0665C095</v>
      </c>
      <c r="AP325" s="300">
        <f t="shared" si="320"/>
        <v>606.5675</v>
      </c>
      <c r="AQ325" s="301" t="str">
        <f t="shared" si="321"/>
        <v>CL4P0665C095</v>
      </c>
      <c r="AR325" s="300">
        <f t="shared" si="322"/>
        <v>606.5675</v>
      </c>
      <c r="AS325" s="300" t="str">
        <f t="shared" si="323"/>
        <v>BNLC06</v>
      </c>
      <c r="AT325" s="302">
        <f t="shared" si="324"/>
        <v>1213.135</v>
      </c>
      <c r="AU325" s="303" t="str">
        <f t="shared" si="325"/>
        <v>4Z</v>
      </c>
      <c r="AV325" s="304" t="s">
        <v>1346</v>
      </c>
      <c r="AW325" s="305" t="str">
        <f t="shared" si="326"/>
        <v>FJ4Z0770</v>
      </c>
      <c r="AX325" s="303">
        <f t="shared" si="327"/>
        <v>352.66</v>
      </c>
      <c r="AY325" s="305">
        <f t="shared" si="328"/>
        <v>705.32</v>
      </c>
      <c r="AZ325" s="305" t="str">
        <f t="shared" si="329"/>
        <v>PJ4Z0770</v>
      </c>
      <c r="BA325" s="303">
        <f t="shared" si="330"/>
        <v>352.66</v>
      </c>
      <c r="BB325" s="303"/>
      <c r="BC325" s="306">
        <f t="shared" si="331"/>
        <v>705.32</v>
      </c>
    </row>
    <row r="326" spans="2:55" ht="18" customHeight="1" x14ac:dyDescent="0.3">
      <c r="B326" s="19" t="s">
        <v>1583</v>
      </c>
      <c r="C326" s="206" t="str">
        <f t="shared" si="333"/>
        <v>FEC238014-10 E7</v>
      </c>
      <c r="D326" s="19" t="s">
        <v>1435</v>
      </c>
      <c r="E326" s="312" t="str">
        <f t="shared" si="251"/>
        <v>C238</v>
      </c>
      <c r="F326" s="279">
        <v>45396</v>
      </c>
      <c r="G326" s="191">
        <v>5</v>
      </c>
      <c r="H326" s="15" t="s">
        <v>35</v>
      </c>
      <c r="I326" s="201" t="s">
        <v>483</v>
      </c>
      <c r="M326" s="146" t="s">
        <v>41</v>
      </c>
      <c r="N326" s="6">
        <v>10</v>
      </c>
      <c r="O326" s="6">
        <v>4</v>
      </c>
      <c r="Q326" s="16">
        <v>720</v>
      </c>
      <c r="R326" s="16">
        <v>700</v>
      </c>
      <c r="S326" s="16">
        <v>710</v>
      </c>
      <c r="T326" s="16">
        <v>85</v>
      </c>
      <c r="U326" s="16">
        <v>710</v>
      </c>
      <c r="V326" s="16">
        <v>85</v>
      </c>
      <c r="W326" s="5" t="s">
        <v>33</v>
      </c>
      <c r="X326" s="5"/>
      <c r="Y326" s="6" t="s">
        <v>38</v>
      </c>
      <c r="AA326" s="236" t="str">
        <f t="shared" si="306"/>
        <v>FEC238014-10 E7</v>
      </c>
      <c r="AB326" s="290" t="str">
        <f t="shared" si="307"/>
        <v xml:space="preserve">FE 0720X0700 4Z7 10 0710X085 PC  </v>
      </c>
      <c r="AC326" s="236" t="str">
        <f t="shared" si="308"/>
        <v>FXC238014-10 E7</v>
      </c>
      <c r="AD326" s="290" t="str">
        <f t="shared" si="309"/>
        <v xml:space="preserve">FX 0720X0700 4Z7 10 0710X085 PC  </v>
      </c>
      <c r="AE326" s="291" t="str">
        <f t="shared" si="310"/>
        <v>TUBLS015</v>
      </c>
      <c r="AF326" s="292" t="str">
        <f t="shared" si="311"/>
        <v>TB150735</v>
      </c>
      <c r="AG326" s="293">
        <f t="shared" si="312"/>
        <v>34.001100000000001</v>
      </c>
      <c r="AH326" s="283">
        <f t="shared" si="313"/>
        <v>268</v>
      </c>
      <c r="AI326" s="284">
        <f t="shared" si="314"/>
        <v>9112.2947999999997</v>
      </c>
      <c r="AJ326" s="294" t="str">
        <f t="shared" si="315"/>
        <v>BCU4Z</v>
      </c>
      <c r="AK326" s="295" t="str">
        <f t="shared" si="316"/>
        <v>AT4Z0700</v>
      </c>
      <c r="AL326" s="296" t="e">
        <f t="shared" si="317"/>
        <v>#N/A</v>
      </c>
      <c r="AM326" s="297">
        <f t="shared" si="318"/>
        <v>68</v>
      </c>
      <c r="AN326" s="298" t="e">
        <f>IF(M326="TR",VLOOKUP(Z326,[1]don!$B$2:$M$30,9,FALSE)*((Q326-20)*VLOOKUP(Z326,[1]don!$B$2:$M$30,6,FALSE))*(INT((R326-20-VLOOKUP(Z326,[1]don!$B$2:$M$30,5,FALSE))/N326)+2),VLOOKUP(Z326,[1]don!$B$2:$M$30,9,FALSE)*R326*(INT((Q326-20)/3)+1))</f>
        <v>#N/A</v>
      </c>
      <c r="AO326" s="299" t="str">
        <f t="shared" si="319"/>
        <v>CL4P0710C085</v>
      </c>
      <c r="AP326" s="300">
        <f t="shared" si="320"/>
        <v>590.20500000000004</v>
      </c>
      <c r="AQ326" s="301" t="str">
        <f t="shared" si="321"/>
        <v>CL4P0710C085</v>
      </c>
      <c r="AR326" s="300">
        <f t="shared" si="322"/>
        <v>590.20500000000004</v>
      </c>
      <c r="AS326" s="300" t="str">
        <f t="shared" si="323"/>
        <v>BNLC06</v>
      </c>
      <c r="AT326" s="302">
        <f t="shared" si="324"/>
        <v>1180.4100000000001</v>
      </c>
      <c r="AU326" s="303" t="str">
        <f t="shared" si="325"/>
        <v>4Z</v>
      </c>
      <c r="AV326" s="304" t="s">
        <v>1346</v>
      </c>
      <c r="AW326" s="305" t="str">
        <f t="shared" si="326"/>
        <v>FJ4Z0720</v>
      </c>
      <c r="AX326" s="303">
        <f t="shared" si="327"/>
        <v>329.76</v>
      </c>
      <c r="AY326" s="305">
        <f t="shared" si="328"/>
        <v>659.52</v>
      </c>
      <c r="AZ326" s="305" t="str">
        <f t="shared" si="329"/>
        <v>PJ4Z0720</v>
      </c>
      <c r="BA326" s="303">
        <f t="shared" si="330"/>
        <v>329.76</v>
      </c>
      <c r="BB326" s="303"/>
      <c r="BC326" s="306">
        <f t="shared" si="331"/>
        <v>659.52</v>
      </c>
    </row>
    <row r="327" spans="2:55" ht="18" customHeight="1" x14ac:dyDescent="0.3">
      <c r="B327" s="19" t="s">
        <v>1584</v>
      </c>
      <c r="C327" s="206" t="str">
        <f t="shared" si="333"/>
        <v>FEB174014-10 E7</v>
      </c>
      <c r="D327" s="19" t="s">
        <v>1436</v>
      </c>
      <c r="E327" s="312" t="str">
        <f t="shared" si="251"/>
        <v>B174</v>
      </c>
      <c r="F327" s="279">
        <v>45396</v>
      </c>
      <c r="G327" s="191">
        <v>10</v>
      </c>
      <c r="H327" s="15" t="s">
        <v>35</v>
      </c>
      <c r="I327" s="201" t="s">
        <v>483</v>
      </c>
      <c r="M327" s="146" t="s">
        <v>41</v>
      </c>
      <c r="N327" s="6">
        <v>10</v>
      </c>
      <c r="O327" s="6">
        <v>4</v>
      </c>
      <c r="Q327" s="16">
        <v>725</v>
      </c>
      <c r="R327" s="16">
        <v>630</v>
      </c>
      <c r="S327" s="16">
        <v>645</v>
      </c>
      <c r="T327" s="16">
        <v>80</v>
      </c>
      <c r="U327" s="16">
        <v>645</v>
      </c>
      <c r="V327" s="16">
        <v>80</v>
      </c>
      <c r="W327" s="5" t="s">
        <v>33</v>
      </c>
      <c r="X327" s="5"/>
      <c r="Y327" s="6" t="s">
        <v>38</v>
      </c>
      <c r="AA327" s="236" t="str">
        <f t="shared" si="306"/>
        <v>FEB174014-10 E7</v>
      </c>
      <c r="AB327" s="290" t="str">
        <f t="shared" si="307"/>
        <v xml:space="preserve">FE 0725X0630 4Z7 10 0645X080 PC  </v>
      </c>
      <c r="AC327" s="236" t="str">
        <f t="shared" si="308"/>
        <v>FXB174014-10 E7</v>
      </c>
      <c r="AD327" s="290" t="str">
        <f t="shared" si="309"/>
        <v xml:space="preserve">FX 0725X0630 4Z7 10 0645X080 PC  </v>
      </c>
      <c r="AE327" s="291" t="str">
        <f t="shared" si="310"/>
        <v>TUBLS015</v>
      </c>
      <c r="AF327" s="292" t="str">
        <f t="shared" si="311"/>
        <v>TB150740</v>
      </c>
      <c r="AG327" s="293">
        <f t="shared" si="312"/>
        <v>34.232399999999998</v>
      </c>
      <c r="AH327" s="283">
        <f t="shared" si="313"/>
        <v>240</v>
      </c>
      <c r="AI327" s="284">
        <f t="shared" si="314"/>
        <v>8215.7759999999998</v>
      </c>
      <c r="AJ327" s="294" t="str">
        <f t="shared" si="315"/>
        <v>BCU4Z</v>
      </c>
      <c r="AK327" s="295" t="str">
        <f t="shared" si="316"/>
        <v>AT4Z0705</v>
      </c>
      <c r="AL327" s="296" t="e">
        <f t="shared" si="317"/>
        <v>#N/A</v>
      </c>
      <c r="AM327" s="297">
        <f t="shared" si="318"/>
        <v>61</v>
      </c>
      <c r="AN327" s="298" t="e">
        <f>IF(M327="TR",VLOOKUP(Z327,[1]don!$B$2:$M$30,9,FALSE)*((Q327-20)*VLOOKUP(Z327,[1]don!$B$2:$M$30,6,FALSE))*(INT((R327-20-VLOOKUP(Z327,[1]don!$B$2:$M$30,5,FALSE))/N327)+2),VLOOKUP(Z327,[1]don!$B$2:$M$30,9,FALSE)*R327*(INT((Q327-20)/3)+1))</f>
        <v>#N/A</v>
      </c>
      <c r="AO327" s="299" t="str">
        <f t="shared" si="319"/>
        <v>CL4P0645C080</v>
      </c>
      <c r="AP327" s="300">
        <f t="shared" si="320"/>
        <v>512.05000000000007</v>
      </c>
      <c r="AQ327" s="301" t="str">
        <f t="shared" si="321"/>
        <v>CL4P0645C080</v>
      </c>
      <c r="AR327" s="300">
        <f t="shared" si="322"/>
        <v>512.05000000000007</v>
      </c>
      <c r="AS327" s="300" t="str">
        <f t="shared" si="323"/>
        <v>BNLC06</v>
      </c>
      <c r="AT327" s="302">
        <f t="shared" si="324"/>
        <v>1024.1000000000001</v>
      </c>
      <c r="AU327" s="303" t="str">
        <f t="shared" si="325"/>
        <v>4Z</v>
      </c>
      <c r="AV327" s="304" t="s">
        <v>1346</v>
      </c>
      <c r="AW327" s="305" t="str">
        <f t="shared" si="326"/>
        <v>FJ4Z0725</v>
      </c>
      <c r="AX327" s="303">
        <f t="shared" si="327"/>
        <v>332.05</v>
      </c>
      <c r="AY327" s="305">
        <f t="shared" si="328"/>
        <v>664.1</v>
      </c>
      <c r="AZ327" s="305" t="str">
        <f t="shared" si="329"/>
        <v>PJ4Z0725</v>
      </c>
      <c r="BA327" s="303">
        <f t="shared" si="330"/>
        <v>332.05</v>
      </c>
      <c r="BB327" s="303"/>
      <c r="BC327" s="306">
        <f t="shared" si="331"/>
        <v>664.1</v>
      </c>
    </row>
    <row r="328" spans="2:55" ht="18" customHeight="1" x14ac:dyDescent="0.3">
      <c r="B328" s="19" t="s">
        <v>1585</v>
      </c>
      <c r="C328" s="206" t="str">
        <f t="shared" si="333"/>
        <v>FEC239014-10 E7</v>
      </c>
      <c r="D328" s="19" t="s">
        <v>1437</v>
      </c>
      <c r="E328" s="312" t="str">
        <f t="shared" si="251"/>
        <v>C239</v>
      </c>
      <c r="F328" s="279">
        <v>45396</v>
      </c>
      <c r="G328" s="191">
        <v>3</v>
      </c>
      <c r="H328" s="15" t="s">
        <v>35</v>
      </c>
      <c r="I328" s="201" t="s">
        <v>483</v>
      </c>
      <c r="K328" s="16" t="s">
        <v>196</v>
      </c>
      <c r="M328" s="146" t="s">
        <v>41</v>
      </c>
      <c r="N328" s="6">
        <v>10</v>
      </c>
      <c r="O328" s="6">
        <v>4</v>
      </c>
      <c r="Q328" s="16">
        <v>720</v>
      </c>
      <c r="R328" s="16">
        <v>600</v>
      </c>
      <c r="S328" s="16">
        <v>620</v>
      </c>
      <c r="T328" s="16">
        <v>85</v>
      </c>
      <c r="U328" s="16">
        <v>620</v>
      </c>
      <c r="V328" s="16">
        <v>85</v>
      </c>
      <c r="W328" s="5" t="s">
        <v>33</v>
      </c>
      <c r="X328" s="5"/>
      <c r="Y328" s="6" t="s">
        <v>38</v>
      </c>
      <c r="AA328" s="236" t="str">
        <f t="shared" si="306"/>
        <v>FEC239014-10 E7</v>
      </c>
      <c r="AB328" s="290" t="str">
        <f t="shared" si="307"/>
        <v xml:space="preserve">FE 0720X0600 4Z7 10 0620X085 PC   </v>
      </c>
      <c r="AC328" s="236" t="str">
        <f t="shared" si="308"/>
        <v>FXC239014-10 E7</v>
      </c>
      <c r="AD328" s="290" t="str">
        <f t="shared" si="309"/>
        <v xml:space="preserve">FX 0720X0600 4Z7 10 0620X085 PC   </v>
      </c>
      <c r="AE328" s="291" t="str">
        <f t="shared" si="310"/>
        <v>TUBLS015</v>
      </c>
      <c r="AF328" s="292" t="str">
        <f t="shared" si="311"/>
        <v>TB150735</v>
      </c>
      <c r="AG328" s="293">
        <f t="shared" si="312"/>
        <v>34.001100000000001</v>
      </c>
      <c r="AH328" s="283">
        <f t="shared" si="313"/>
        <v>228</v>
      </c>
      <c r="AI328" s="284">
        <f t="shared" si="314"/>
        <v>7752.2507999999998</v>
      </c>
      <c r="AJ328" s="294" t="str">
        <f t="shared" si="315"/>
        <v>BCU4Z</v>
      </c>
      <c r="AK328" s="295" t="str">
        <f t="shared" si="316"/>
        <v>AT4Z0700</v>
      </c>
      <c r="AL328" s="296" t="e">
        <f t="shared" si="317"/>
        <v>#N/A</v>
      </c>
      <c r="AM328" s="297">
        <f t="shared" si="318"/>
        <v>58</v>
      </c>
      <c r="AN328" s="298" t="e">
        <f>IF(M328="TR",VLOOKUP(Z328,[1]don!$B$2:$M$30,9,FALSE)*((Q328-20)*VLOOKUP(Z328,[1]don!$B$2:$M$30,6,FALSE))*(INT((R328-20-VLOOKUP(Z328,[1]don!$B$2:$M$30,5,FALSE))/N328)+2),VLOOKUP(Z328,[1]don!$B$2:$M$30,9,FALSE)*R328*(INT((Q328-20)/3)+1))</f>
        <v>#N/A</v>
      </c>
      <c r="AO328" s="299" t="str">
        <f t="shared" si="319"/>
        <v>CL4P0620C085</v>
      </c>
      <c r="AP328" s="300">
        <f t="shared" si="320"/>
        <v>517.44000000000005</v>
      </c>
      <c r="AQ328" s="301" t="str">
        <f t="shared" si="321"/>
        <v>CL4P0620C085</v>
      </c>
      <c r="AR328" s="300">
        <f t="shared" si="322"/>
        <v>517.44000000000005</v>
      </c>
      <c r="AS328" s="300" t="str">
        <f t="shared" si="323"/>
        <v>BNLC06</v>
      </c>
      <c r="AT328" s="302">
        <f t="shared" si="324"/>
        <v>1034.8800000000001</v>
      </c>
      <c r="AU328" s="303" t="str">
        <f t="shared" si="325"/>
        <v>4Z</v>
      </c>
      <c r="AV328" s="304" t="s">
        <v>1346</v>
      </c>
      <c r="AW328" s="305" t="str">
        <f t="shared" si="326"/>
        <v>FJ4Z0720</v>
      </c>
      <c r="AX328" s="303">
        <f t="shared" si="327"/>
        <v>329.76</v>
      </c>
      <c r="AY328" s="305">
        <f t="shared" si="328"/>
        <v>659.52</v>
      </c>
      <c r="AZ328" s="305" t="str">
        <f t="shared" si="329"/>
        <v>PJ4Z0720</v>
      </c>
      <c r="BA328" s="303">
        <f t="shared" si="330"/>
        <v>329.76</v>
      </c>
      <c r="BB328" s="303"/>
      <c r="BC328" s="306">
        <f t="shared" si="331"/>
        <v>659.52</v>
      </c>
    </row>
    <row r="329" spans="2:55" ht="18" customHeight="1" x14ac:dyDescent="0.3">
      <c r="B329" s="19" t="s">
        <v>1586</v>
      </c>
      <c r="C329" s="206" t="str">
        <f t="shared" si="333"/>
        <v>FEC240014-10 E7</v>
      </c>
      <c r="D329" s="19" t="s">
        <v>1438</v>
      </c>
      <c r="E329" s="312" t="str">
        <f t="shared" si="251"/>
        <v>C240</v>
      </c>
      <c r="F329" s="279">
        <v>45396</v>
      </c>
      <c r="G329" s="191">
        <v>4</v>
      </c>
      <c r="H329" s="15" t="s">
        <v>35</v>
      </c>
      <c r="I329" s="201" t="s">
        <v>483</v>
      </c>
      <c r="K329" s="16" t="s">
        <v>781</v>
      </c>
      <c r="M329" s="146" t="s">
        <v>41</v>
      </c>
      <c r="N329" s="6">
        <v>10</v>
      </c>
      <c r="O329" s="6">
        <v>4</v>
      </c>
      <c r="Q329" s="16">
        <v>715</v>
      </c>
      <c r="R329" s="16">
        <v>650</v>
      </c>
      <c r="S329" s="16">
        <v>665</v>
      </c>
      <c r="T329" s="16">
        <v>95</v>
      </c>
      <c r="U329" s="16">
        <v>665</v>
      </c>
      <c r="V329" s="16">
        <v>95</v>
      </c>
      <c r="W329" s="5" t="s">
        <v>33</v>
      </c>
      <c r="X329" s="5"/>
      <c r="Y329" s="6" t="s">
        <v>38</v>
      </c>
      <c r="AA329" s="236" t="str">
        <f t="shared" si="306"/>
        <v>FEC240014-10 E7</v>
      </c>
      <c r="AB329" s="290" t="str">
        <f t="shared" si="307"/>
        <v>FE 0715X0650 4Z7 10 0665X095 PC  SHACMAN</v>
      </c>
      <c r="AC329" s="236" t="str">
        <f t="shared" si="308"/>
        <v>FXC240014-10 E7</v>
      </c>
      <c r="AD329" s="290" t="str">
        <f t="shared" si="309"/>
        <v>FX 0715X0650 4Z7 10 0665X095 PC  SHACMAN</v>
      </c>
      <c r="AE329" s="291" t="str">
        <f t="shared" si="310"/>
        <v>TUBLS015</v>
      </c>
      <c r="AF329" s="292" t="str">
        <f t="shared" si="311"/>
        <v>TB150730</v>
      </c>
      <c r="AG329" s="293">
        <f t="shared" si="312"/>
        <v>33.769800000000004</v>
      </c>
      <c r="AH329" s="283">
        <f t="shared" si="313"/>
        <v>248</v>
      </c>
      <c r="AI329" s="284">
        <f t="shared" si="314"/>
        <v>8374.9104000000007</v>
      </c>
      <c r="AJ329" s="294" t="str">
        <f t="shared" si="315"/>
        <v>BCU4Z</v>
      </c>
      <c r="AK329" s="295" t="str">
        <f t="shared" si="316"/>
        <v>AT4Z0695</v>
      </c>
      <c r="AL329" s="296" t="e">
        <f t="shared" si="317"/>
        <v>#N/A</v>
      </c>
      <c r="AM329" s="297">
        <f t="shared" si="318"/>
        <v>63</v>
      </c>
      <c r="AN329" s="298" t="e">
        <f>IF(M329="TR",VLOOKUP(Z329,[1]don!$B$2:$M$30,9,FALSE)*((Q329-20)*VLOOKUP(Z329,[1]don!$B$2:$M$30,6,FALSE))*(INT((R329-20-VLOOKUP(Z329,[1]don!$B$2:$M$30,5,FALSE))/N329)+2),VLOOKUP(Z329,[1]don!$B$2:$M$30,9,FALSE)*R329*(INT((Q329-20)/3)+1))</f>
        <v>#N/A</v>
      </c>
      <c r="AO329" s="299" t="str">
        <f t="shared" si="319"/>
        <v>CL4P0665C095</v>
      </c>
      <c r="AP329" s="300">
        <f t="shared" si="320"/>
        <v>606.5675</v>
      </c>
      <c r="AQ329" s="301" t="str">
        <f t="shared" si="321"/>
        <v>CL4P0665C095</v>
      </c>
      <c r="AR329" s="300">
        <f t="shared" si="322"/>
        <v>606.5675</v>
      </c>
      <c r="AS329" s="300" t="str">
        <f t="shared" si="323"/>
        <v>BNLC06</v>
      </c>
      <c r="AT329" s="302">
        <f t="shared" si="324"/>
        <v>1213.135</v>
      </c>
      <c r="AU329" s="303" t="str">
        <f t="shared" si="325"/>
        <v>4Z</v>
      </c>
      <c r="AV329" s="304" t="s">
        <v>1346</v>
      </c>
      <c r="AW329" s="305" t="str">
        <f t="shared" si="326"/>
        <v>FJ4Z0715</v>
      </c>
      <c r="AX329" s="303">
        <f t="shared" si="327"/>
        <v>327.47000000000003</v>
      </c>
      <c r="AY329" s="305">
        <f t="shared" si="328"/>
        <v>654.94000000000005</v>
      </c>
      <c r="AZ329" s="305" t="str">
        <f t="shared" si="329"/>
        <v>PJ4Z0715</v>
      </c>
      <c r="BA329" s="303">
        <f t="shared" si="330"/>
        <v>327.47000000000003</v>
      </c>
      <c r="BB329" s="303"/>
      <c r="BC329" s="306">
        <f t="shared" si="331"/>
        <v>654.94000000000005</v>
      </c>
    </row>
    <row r="330" spans="2:55" ht="18" customHeight="1" x14ac:dyDescent="0.3">
      <c r="B330" s="19" t="s">
        <v>1587</v>
      </c>
      <c r="C330" s="206" t="str">
        <f t="shared" si="333"/>
        <v>FEC241014-10 E7</v>
      </c>
      <c r="D330" s="19" t="s">
        <v>1439</v>
      </c>
      <c r="E330" s="312" t="str">
        <f t="shared" si="251"/>
        <v>C241</v>
      </c>
      <c r="F330" s="279">
        <v>45396</v>
      </c>
      <c r="G330" s="191">
        <v>1</v>
      </c>
      <c r="H330" s="15" t="s">
        <v>35</v>
      </c>
      <c r="I330" s="201" t="s">
        <v>483</v>
      </c>
      <c r="M330" s="146" t="s">
        <v>41</v>
      </c>
      <c r="N330" s="6">
        <v>10</v>
      </c>
      <c r="O330" s="6">
        <v>4</v>
      </c>
      <c r="Q330" s="16">
        <v>630</v>
      </c>
      <c r="R330" s="16">
        <v>730</v>
      </c>
      <c r="S330" s="16">
        <v>740</v>
      </c>
      <c r="T330" s="16">
        <v>105</v>
      </c>
      <c r="U330" s="16">
        <v>740</v>
      </c>
      <c r="V330" s="16">
        <v>105</v>
      </c>
      <c r="W330" s="5" t="s">
        <v>33</v>
      </c>
      <c r="X330" s="5"/>
      <c r="Y330" s="6" t="s">
        <v>38</v>
      </c>
      <c r="AA330" s="236" t="str">
        <f t="shared" si="306"/>
        <v>FEC241014-10 E7</v>
      </c>
      <c r="AB330" s="290" t="str">
        <f t="shared" si="307"/>
        <v xml:space="preserve">FE 0630X0730 4Z7 10 0740X105 PC  </v>
      </c>
      <c r="AC330" s="236" t="str">
        <f t="shared" si="308"/>
        <v>FXC241014-10 E7</v>
      </c>
      <c r="AD330" s="290" t="str">
        <f t="shared" si="309"/>
        <v xml:space="preserve">FX 0630X0730 4Z7 10 0740X105 PC  </v>
      </c>
      <c r="AE330" s="291" t="str">
        <f t="shared" si="310"/>
        <v>TUBLS015</v>
      </c>
      <c r="AF330" s="292" t="str">
        <f t="shared" si="311"/>
        <v>TB150645</v>
      </c>
      <c r="AG330" s="293">
        <f t="shared" si="312"/>
        <v>29.837700000000002</v>
      </c>
      <c r="AH330" s="283">
        <f t="shared" si="313"/>
        <v>280</v>
      </c>
      <c r="AI330" s="284">
        <f t="shared" si="314"/>
        <v>8354.5560000000005</v>
      </c>
      <c r="AJ330" s="294" t="str">
        <f t="shared" si="315"/>
        <v>BCU4Z</v>
      </c>
      <c r="AK330" s="295" t="str">
        <f t="shared" si="316"/>
        <v>AT4Z0610</v>
      </c>
      <c r="AL330" s="296" t="e">
        <f t="shared" si="317"/>
        <v>#N/A</v>
      </c>
      <c r="AM330" s="297">
        <f t="shared" si="318"/>
        <v>71</v>
      </c>
      <c r="AN330" s="298" t="e">
        <f>IF(M330="TR",VLOOKUP(Z330,[1]don!$B$2:$M$30,9,FALSE)*((Q330-20)*VLOOKUP(Z330,[1]don!$B$2:$M$30,6,FALSE))*(INT((R330-20-VLOOKUP(Z330,[1]don!$B$2:$M$30,5,FALSE))/N330)+2),VLOOKUP(Z330,[1]don!$B$2:$M$30,9,FALSE)*R330*(INT((Q330-20)/3)+1))</f>
        <v>#N/A</v>
      </c>
      <c r="AO330" s="299" t="str">
        <f t="shared" si="319"/>
        <v>CL4P0740C105</v>
      </c>
      <c r="AP330" s="300">
        <f t="shared" si="320"/>
        <v>731.5</v>
      </c>
      <c r="AQ330" s="301" t="str">
        <f t="shared" si="321"/>
        <v>CL4P0740C105</v>
      </c>
      <c r="AR330" s="300">
        <f t="shared" si="322"/>
        <v>731.5</v>
      </c>
      <c r="AS330" s="300" t="str">
        <f t="shared" si="323"/>
        <v>BNLC06</v>
      </c>
      <c r="AT330" s="302">
        <f t="shared" si="324"/>
        <v>1463</v>
      </c>
      <c r="AU330" s="303" t="str">
        <f t="shared" si="325"/>
        <v>4Z</v>
      </c>
      <c r="AV330" s="304" t="s">
        <v>1346</v>
      </c>
      <c r="AW330" s="305" t="str">
        <f t="shared" si="326"/>
        <v>FJ4Z0630</v>
      </c>
      <c r="AX330" s="303">
        <f t="shared" si="327"/>
        <v>288.54000000000002</v>
      </c>
      <c r="AY330" s="305">
        <f t="shared" si="328"/>
        <v>577.08000000000004</v>
      </c>
      <c r="AZ330" s="305" t="str">
        <f t="shared" si="329"/>
        <v>PJ4Z0630</v>
      </c>
      <c r="BA330" s="303">
        <f t="shared" si="330"/>
        <v>288.54000000000002</v>
      </c>
      <c r="BB330" s="303"/>
      <c r="BC330" s="306">
        <f t="shared" si="331"/>
        <v>577.08000000000004</v>
      </c>
    </row>
    <row r="331" spans="2:55" ht="18" customHeight="1" x14ac:dyDescent="0.3">
      <c r="B331" s="19" t="s">
        <v>1588</v>
      </c>
      <c r="C331" s="206" t="str">
        <f t="shared" si="333"/>
        <v>FEC242014-10 E7</v>
      </c>
      <c r="D331" s="19" t="s">
        <v>1440</v>
      </c>
      <c r="E331" s="312" t="str">
        <f t="shared" si="251"/>
        <v>C242</v>
      </c>
      <c r="F331" s="279">
        <v>45396</v>
      </c>
      <c r="G331" s="191">
        <v>1</v>
      </c>
      <c r="H331" s="15" t="s">
        <v>35</v>
      </c>
      <c r="I331" s="201" t="s">
        <v>483</v>
      </c>
      <c r="M331" s="146" t="s">
        <v>41</v>
      </c>
      <c r="N331" s="6">
        <v>10</v>
      </c>
      <c r="O331" s="6">
        <v>4</v>
      </c>
      <c r="Q331" s="16">
        <v>630</v>
      </c>
      <c r="R331" s="16">
        <v>700</v>
      </c>
      <c r="S331" s="16">
        <v>720</v>
      </c>
      <c r="U331" s="16">
        <v>720</v>
      </c>
      <c r="V331" s="16">
        <v>105</v>
      </c>
      <c r="W331" s="5" t="s">
        <v>33</v>
      </c>
      <c r="Y331" s="6" t="s">
        <v>38</v>
      </c>
      <c r="AA331" s="236" t="str">
        <f t="shared" si="306"/>
        <v>FEC242014-10 E7</v>
      </c>
      <c r="AB331" s="290" t="str">
        <f t="shared" si="307"/>
        <v xml:space="preserve">FE 0630X0700 4Z7 10 0720X0 PC  </v>
      </c>
      <c r="AC331" s="236" t="str">
        <f t="shared" si="308"/>
        <v>FXC242014-10 E7</v>
      </c>
      <c r="AD331" s="290" t="str">
        <f t="shared" si="309"/>
        <v xml:space="preserve">FX 0630X0700 4Z7 10 0720X0 PC  </v>
      </c>
      <c r="AE331" s="291" t="str">
        <f t="shared" si="310"/>
        <v>TUBLS015</v>
      </c>
      <c r="AF331" s="292" t="str">
        <f t="shared" si="311"/>
        <v>TB150645</v>
      </c>
      <c r="AG331" s="293">
        <f t="shared" si="312"/>
        <v>29.837700000000002</v>
      </c>
      <c r="AH331" s="283">
        <f t="shared" si="313"/>
        <v>268</v>
      </c>
      <c r="AI331" s="284">
        <f t="shared" si="314"/>
        <v>7996.5036</v>
      </c>
      <c r="AJ331" s="294" t="str">
        <f t="shared" si="315"/>
        <v>BCU4Z</v>
      </c>
      <c r="AK331" s="295" t="str">
        <f t="shared" si="316"/>
        <v>AT4Z0610</v>
      </c>
      <c r="AL331" s="296" t="e">
        <f t="shared" si="317"/>
        <v>#N/A</v>
      </c>
      <c r="AM331" s="297">
        <f t="shared" si="318"/>
        <v>68</v>
      </c>
      <c r="AN331" s="298" t="e">
        <f>IF(M331="TR",VLOOKUP(Z331,[1]don!$B$2:$M$30,9,FALSE)*((Q331-20)*VLOOKUP(Z331,[1]don!$B$2:$M$30,6,FALSE))*(INT((R331-20-VLOOKUP(Z331,[1]don!$B$2:$M$30,5,FALSE))/N331)+2),VLOOKUP(Z331,[1]don!$B$2:$M$30,9,FALSE)*R331*(INT((Q331-20)/3)+1))</f>
        <v>#N/A</v>
      </c>
      <c r="AO331" s="299" t="str">
        <f t="shared" si="319"/>
        <v>CL4P0720C0</v>
      </c>
      <c r="AP331" s="300">
        <f t="shared" si="320"/>
        <v>113.96000000000001</v>
      </c>
      <c r="AQ331" s="301" t="str">
        <f t="shared" si="321"/>
        <v>CL4P0720C105</v>
      </c>
      <c r="AR331" s="300">
        <f t="shared" si="322"/>
        <v>712.25</v>
      </c>
      <c r="AS331" s="300" t="str">
        <f t="shared" si="323"/>
        <v>BNLC06</v>
      </c>
      <c r="AT331" s="302">
        <f t="shared" si="324"/>
        <v>826.21</v>
      </c>
      <c r="AU331" s="303" t="str">
        <f t="shared" si="325"/>
        <v>4Z</v>
      </c>
      <c r="AV331" s="304" t="s">
        <v>1346</v>
      </c>
      <c r="AW331" s="305" t="str">
        <f t="shared" si="326"/>
        <v>FJ4Z0630</v>
      </c>
      <c r="AX331" s="303">
        <f t="shared" si="327"/>
        <v>288.54000000000002</v>
      </c>
      <c r="AY331" s="305">
        <f t="shared" si="328"/>
        <v>577.08000000000004</v>
      </c>
      <c r="AZ331" s="305" t="str">
        <f t="shared" si="329"/>
        <v>PJ4Z0630</v>
      </c>
      <c r="BA331" s="303">
        <f t="shared" si="330"/>
        <v>288.54000000000002</v>
      </c>
      <c r="BB331" s="303"/>
      <c r="BC331" s="306">
        <f t="shared" si="331"/>
        <v>577.08000000000004</v>
      </c>
    </row>
    <row r="332" spans="2:55" ht="18" customHeight="1" x14ac:dyDescent="0.3">
      <c r="B332" s="19" t="s">
        <v>1589</v>
      </c>
      <c r="C332" s="206" t="str">
        <f t="shared" si="333"/>
        <v>FEC243014-10 E7</v>
      </c>
      <c r="D332" s="19" t="s">
        <v>1441</v>
      </c>
      <c r="E332" s="312" t="str">
        <f t="shared" si="251"/>
        <v>C243</v>
      </c>
      <c r="F332" s="279">
        <v>45396</v>
      </c>
      <c r="G332" s="191">
        <v>2</v>
      </c>
      <c r="H332" s="15" t="s">
        <v>35</v>
      </c>
      <c r="I332" s="201" t="s">
        <v>483</v>
      </c>
      <c r="M332" s="146" t="s">
        <v>41</v>
      </c>
      <c r="N332" s="6">
        <v>10</v>
      </c>
      <c r="O332" s="6">
        <v>4</v>
      </c>
      <c r="Q332" s="16">
        <v>480</v>
      </c>
      <c r="R332" s="16">
        <v>590</v>
      </c>
      <c r="S332" s="16">
        <v>600</v>
      </c>
      <c r="T332" s="16">
        <v>100</v>
      </c>
      <c r="U332" s="16">
        <v>600</v>
      </c>
      <c r="V332" s="16">
        <v>100</v>
      </c>
      <c r="W332" s="5" t="s">
        <v>33</v>
      </c>
      <c r="Y332" s="6" t="s">
        <v>38</v>
      </c>
      <c r="AA332" s="236" t="str">
        <f t="shared" si="306"/>
        <v>FEC243014-10 E7</v>
      </c>
      <c r="AB332" s="290" t="str">
        <f t="shared" si="307"/>
        <v xml:space="preserve">FE 0480X0590 4Z7 10 0600X100 PC  </v>
      </c>
      <c r="AC332" s="236" t="str">
        <f t="shared" si="308"/>
        <v>FXC243014-10 E7</v>
      </c>
      <c r="AD332" s="290" t="str">
        <f t="shared" si="309"/>
        <v xml:space="preserve">FX 0480X0590 4Z7 10 0600X100 PC  </v>
      </c>
      <c r="AE332" s="291" t="str">
        <f t="shared" si="310"/>
        <v>TUBLS015</v>
      </c>
      <c r="AF332" s="292" t="str">
        <f t="shared" si="311"/>
        <v>TB150495</v>
      </c>
      <c r="AG332" s="293">
        <f t="shared" si="312"/>
        <v>22.898700000000002</v>
      </c>
      <c r="AH332" s="283">
        <f t="shared" si="313"/>
        <v>224</v>
      </c>
      <c r="AI332" s="284">
        <f t="shared" si="314"/>
        <v>5129.3088000000007</v>
      </c>
      <c r="AJ332" s="294" t="str">
        <f t="shared" si="315"/>
        <v>BCU4Z</v>
      </c>
      <c r="AK332" s="295" t="str">
        <f t="shared" si="316"/>
        <v>AT4Z0460</v>
      </c>
      <c r="AL332" s="296" t="e">
        <f t="shared" si="317"/>
        <v>#N/A</v>
      </c>
      <c r="AM332" s="297">
        <f t="shared" si="318"/>
        <v>57</v>
      </c>
      <c r="AN332" s="298" t="e">
        <f>IF(M332="TR",VLOOKUP(Z332,[1]don!$B$2:$M$30,9,FALSE)*((Q332-20)*VLOOKUP(Z332,[1]don!$B$2:$M$30,6,FALSE))*(INT((R332-20-VLOOKUP(Z332,[1]don!$B$2:$M$30,5,FALSE))/N332)+2),VLOOKUP(Z332,[1]don!$B$2:$M$30,9,FALSE)*R332*(INT((Q332-20)/3)+1))</f>
        <v>#N/A</v>
      </c>
      <c r="AO332" s="299" t="str">
        <f t="shared" si="319"/>
        <v>CL4P0600C100</v>
      </c>
      <c r="AP332" s="300">
        <f t="shared" si="320"/>
        <v>572.88</v>
      </c>
      <c r="AQ332" s="301" t="str">
        <f t="shared" si="321"/>
        <v>CL4P0600C100</v>
      </c>
      <c r="AR332" s="300">
        <f t="shared" si="322"/>
        <v>572.88</v>
      </c>
      <c r="AS332" s="300" t="str">
        <f t="shared" si="323"/>
        <v>BNLC06</v>
      </c>
      <c r="AT332" s="302">
        <f t="shared" si="324"/>
        <v>1145.76</v>
      </c>
      <c r="AU332" s="303" t="str">
        <f t="shared" si="325"/>
        <v>4Z</v>
      </c>
      <c r="AV332" s="304" t="s">
        <v>1346</v>
      </c>
      <c r="AW332" s="305" t="str">
        <f t="shared" si="326"/>
        <v>FJ4Z0480</v>
      </c>
      <c r="AX332" s="303">
        <f t="shared" si="327"/>
        <v>219.84</v>
      </c>
      <c r="AY332" s="305">
        <f t="shared" si="328"/>
        <v>439.68</v>
      </c>
      <c r="AZ332" s="305" t="str">
        <f t="shared" si="329"/>
        <v>PJ4Z0480</v>
      </c>
      <c r="BA332" s="303">
        <f t="shared" si="330"/>
        <v>219.84</v>
      </c>
      <c r="BB332" s="303"/>
      <c r="BC332" s="306">
        <f t="shared" si="331"/>
        <v>439.68</v>
      </c>
    </row>
    <row r="333" spans="2:55" ht="18" customHeight="1" x14ac:dyDescent="0.3">
      <c r="B333" s="19" t="s">
        <v>1498</v>
      </c>
      <c r="C333" s="206" t="str">
        <f t="shared" si="333"/>
        <v>FEC234014-10 E7</v>
      </c>
      <c r="D333" s="19" t="s">
        <v>1442</v>
      </c>
      <c r="E333" s="312" t="str">
        <f t="shared" si="251"/>
        <v>C234</v>
      </c>
      <c r="F333" s="279">
        <v>45396</v>
      </c>
      <c r="G333" s="191">
        <v>2</v>
      </c>
      <c r="H333" s="15" t="s">
        <v>35</v>
      </c>
      <c r="I333" s="201" t="s">
        <v>483</v>
      </c>
      <c r="K333" s="16" t="s">
        <v>1492</v>
      </c>
      <c r="M333" s="146" t="s">
        <v>41</v>
      </c>
      <c r="N333" s="6">
        <v>10</v>
      </c>
      <c r="O333" s="6">
        <v>4</v>
      </c>
      <c r="Q333" s="16">
        <v>440</v>
      </c>
      <c r="R333" s="16">
        <v>490</v>
      </c>
      <c r="S333" s="16">
        <v>500</v>
      </c>
      <c r="T333" s="16">
        <v>85</v>
      </c>
      <c r="U333" s="16">
        <v>500</v>
      </c>
      <c r="V333" s="16">
        <v>85</v>
      </c>
      <c r="W333" s="5" t="s">
        <v>33</v>
      </c>
      <c r="Y333" s="6" t="s">
        <v>38</v>
      </c>
      <c r="AA333" s="236" t="str">
        <f t="shared" si="306"/>
        <v>FEC234014-10 E7</v>
      </c>
      <c r="AB333" s="290" t="str">
        <f t="shared" si="307"/>
        <v>FE 0440X0490 4Z7 10 0500X085 PC  FJ 45</v>
      </c>
      <c r="AC333" s="236" t="str">
        <f t="shared" si="308"/>
        <v>FXC234014-10 E7</v>
      </c>
      <c r="AD333" s="290" t="str">
        <f t="shared" si="309"/>
        <v>FX 0440X0490 4Z7 10 0500X085 PC  FJ 45</v>
      </c>
      <c r="AE333" s="291" t="str">
        <f t="shared" si="310"/>
        <v>TUBLS015</v>
      </c>
      <c r="AF333" s="292" t="str">
        <f t="shared" si="311"/>
        <v>TB150455</v>
      </c>
      <c r="AG333" s="293">
        <f t="shared" si="312"/>
        <v>21.048300000000001</v>
      </c>
      <c r="AH333" s="283">
        <f t="shared" si="313"/>
        <v>184</v>
      </c>
      <c r="AI333" s="284">
        <f t="shared" si="314"/>
        <v>3872.8872000000001</v>
      </c>
      <c r="AJ333" s="294" t="str">
        <f t="shared" si="315"/>
        <v>BCU4Z</v>
      </c>
      <c r="AK333" s="295" t="str">
        <f t="shared" si="316"/>
        <v>AT4Z0420</v>
      </c>
      <c r="AL333" s="296" t="e">
        <f t="shared" si="317"/>
        <v>#N/A</v>
      </c>
      <c r="AM333" s="297">
        <f t="shared" si="318"/>
        <v>47</v>
      </c>
      <c r="AN333" s="298" t="e">
        <f>IF(M333="TR",VLOOKUP(Z333,[1]don!$B$2:$M$30,9,FALSE)*((Q333-20)*VLOOKUP(Z333,[1]don!$B$2:$M$30,6,FALSE))*(INT((R333-20-VLOOKUP(Z333,[1]don!$B$2:$M$30,5,FALSE))/N333)+2),VLOOKUP(Z333,[1]don!$B$2:$M$30,9,FALSE)*R333*(INT((Q333-20)/3)+1))</f>
        <v>#N/A</v>
      </c>
      <c r="AO333" s="299" t="str">
        <f t="shared" si="319"/>
        <v>CL4P0500C085</v>
      </c>
      <c r="AP333" s="300">
        <f t="shared" si="320"/>
        <v>420.42</v>
      </c>
      <c r="AQ333" s="301" t="str">
        <f t="shared" si="321"/>
        <v>CL4P0500C085</v>
      </c>
      <c r="AR333" s="300">
        <f t="shared" si="322"/>
        <v>420.42</v>
      </c>
      <c r="AS333" s="300" t="str">
        <f t="shared" si="323"/>
        <v>BNLC06</v>
      </c>
      <c r="AT333" s="302">
        <f t="shared" si="324"/>
        <v>840.84</v>
      </c>
      <c r="AU333" s="303" t="str">
        <f t="shared" si="325"/>
        <v>4Z</v>
      </c>
      <c r="AV333" s="304" t="s">
        <v>1346</v>
      </c>
      <c r="AW333" s="305" t="str">
        <f t="shared" si="326"/>
        <v>FJ4Z0440</v>
      </c>
      <c r="AX333" s="303">
        <f t="shared" si="327"/>
        <v>201.52</v>
      </c>
      <c r="AY333" s="305">
        <f t="shared" si="328"/>
        <v>403.04</v>
      </c>
      <c r="AZ333" s="305" t="str">
        <f t="shared" si="329"/>
        <v>PJ4Z0440</v>
      </c>
      <c r="BA333" s="303">
        <f t="shared" si="330"/>
        <v>201.52</v>
      </c>
      <c r="BB333" s="303"/>
      <c r="BC333" s="306">
        <f t="shared" si="331"/>
        <v>403.04</v>
      </c>
    </row>
    <row r="334" spans="2:55" ht="18" customHeight="1" x14ac:dyDescent="0.3">
      <c r="B334" s="341"/>
      <c r="C334" s="342" t="str">
        <f t="shared" si="333"/>
        <v>FE014-10 E7</v>
      </c>
      <c r="D334" s="341" t="s">
        <v>1443</v>
      </c>
      <c r="E334" s="312">
        <f t="shared" si="251"/>
        <v>0</v>
      </c>
      <c r="F334" s="343">
        <v>45396</v>
      </c>
      <c r="G334" s="341">
        <v>2</v>
      </c>
      <c r="H334" s="344" t="s">
        <v>35</v>
      </c>
      <c r="I334" s="345" t="s">
        <v>483</v>
      </c>
      <c r="J334" s="345"/>
      <c r="K334" s="345" t="s">
        <v>1575</v>
      </c>
      <c r="L334" s="346"/>
      <c r="M334" s="347" t="s">
        <v>41</v>
      </c>
      <c r="N334" s="345">
        <v>10</v>
      </c>
      <c r="O334" s="345">
        <v>4</v>
      </c>
      <c r="P334" s="341"/>
      <c r="Q334" s="345"/>
      <c r="R334" s="345"/>
      <c r="S334" s="345"/>
      <c r="T334" s="345"/>
      <c r="U334" s="345"/>
      <c r="V334" s="345"/>
      <c r="W334" s="345" t="s">
        <v>33</v>
      </c>
      <c r="X334" s="345"/>
      <c r="Y334" s="345" t="s">
        <v>38</v>
      </c>
      <c r="AA334" s="236" t="str">
        <f t="shared" si="306"/>
        <v>FE014-10 E7</v>
      </c>
      <c r="AB334" s="290" t="str">
        <f t="shared" si="307"/>
        <v>FE 0X0 4Z7 10 0X0 PC  TB 340</v>
      </c>
      <c r="AC334" s="236" t="str">
        <f t="shared" si="308"/>
        <v>FX014-10 E7</v>
      </c>
      <c r="AD334" s="290" t="str">
        <f t="shared" si="309"/>
        <v>FX 0X0 4Z7 10 0X0 PC  TB 340</v>
      </c>
      <c r="AE334" s="291" t="str">
        <f t="shared" si="310"/>
        <v>TUBLS015</v>
      </c>
      <c r="AF334" s="292" t="str">
        <f t="shared" si="311"/>
        <v>TB15015</v>
      </c>
      <c r="AG334" s="293">
        <f t="shared" si="312"/>
        <v>0.69390000000000007</v>
      </c>
      <c r="AH334" s="283">
        <f t="shared" si="313"/>
        <v>-12</v>
      </c>
      <c r="AI334" s="284">
        <f t="shared" si="314"/>
        <v>-8.3268000000000004</v>
      </c>
      <c r="AJ334" s="294" t="str">
        <f t="shared" si="315"/>
        <v>BCU4Z</v>
      </c>
      <c r="AK334" s="295" t="str">
        <f t="shared" si="316"/>
        <v>AT4Z0-20</v>
      </c>
      <c r="AL334" s="296" t="e">
        <f t="shared" si="317"/>
        <v>#N/A</v>
      </c>
      <c r="AM334" s="297">
        <f t="shared" si="318"/>
        <v>-2</v>
      </c>
      <c r="AN334" s="298" t="e">
        <f>IF(M334="TR",VLOOKUP(Z334,[1]don!$B$2:$M$30,9,FALSE)*((Q334-20)*VLOOKUP(Z334,[1]don!$B$2:$M$30,6,FALSE))*(INT((R334-20-VLOOKUP(Z334,[1]don!$B$2:$M$30,5,FALSE))/N334)+2),VLOOKUP(Z334,[1]don!$B$2:$M$30,9,FALSE)*R334*(INT((Q334-20)/3)+1))</f>
        <v>#N/A</v>
      </c>
      <c r="AO334" s="299" t="str">
        <f t="shared" si="319"/>
        <v>CL4P0C0</v>
      </c>
      <c r="AP334" s="300">
        <f t="shared" si="320"/>
        <v>3.08</v>
      </c>
      <c r="AQ334" s="301" t="str">
        <f t="shared" si="321"/>
        <v>CL4P0C0</v>
      </c>
      <c r="AR334" s="300">
        <f t="shared" si="322"/>
        <v>3.08</v>
      </c>
      <c r="AS334" s="300" t="str">
        <f t="shared" si="323"/>
        <v>BNLC06</v>
      </c>
      <c r="AT334" s="302">
        <f t="shared" si="324"/>
        <v>6.16</v>
      </c>
      <c r="AU334" s="303" t="str">
        <f t="shared" si="325"/>
        <v>4Z</v>
      </c>
      <c r="AV334" s="304" t="s">
        <v>1346</v>
      </c>
      <c r="AW334" s="305" t="str">
        <f t="shared" si="326"/>
        <v>FJ4Z0</v>
      </c>
      <c r="AX334" s="303">
        <f t="shared" si="327"/>
        <v>0</v>
      </c>
      <c r="AY334" s="305">
        <f t="shared" si="328"/>
        <v>0</v>
      </c>
      <c r="AZ334" s="305" t="str">
        <f t="shared" si="329"/>
        <v>PJ4Z0</v>
      </c>
      <c r="BA334" s="303">
        <f t="shared" si="330"/>
        <v>0</v>
      </c>
      <c r="BB334" s="303"/>
      <c r="BC334" s="306">
        <f t="shared" si="331"/>
        <v>0</v>
      </c>
    </row>
    <row r="335" spans="2:55" ht="18" customHeight="1" x14ac:dyDescent="0.3">
      <c r="B335" s="19" t="s">
        <v>1590</v>
      </c>
      <c r="C335" s="206" t="str">
        <f t="shared" si="333"/>
        <v>FEC244034-10 E7</v>
      </c>
      <c r="D335" s="19" t="s">
        <v>1444</v>
      </c>
      <c r="E335" s="312" t="str">
        <f t="shared" ref="E335:E342" si="334">HYPERLINK(A335,B335)</f>
        <v>C244</v>
      </c>
      <c r="F335" s="279">
        <v>45396</v>
      </c>
      <c r="G335" s="191">
        <v>2</v>
      </c>
      <c r="H335" s="15" t="s">
        <v>35</v>
      </c>
      <c r="I335" s="201" t="s">
        <v>483</v>
      </c>
      <c r="M335" s="146" t="s">
        <v>77</v>
      </c>
      <c r="N335" s="6">
        <v>10</v>
      </c>
      <c r="O335" s="6">
        <v>4</v>
      </c>
      <c r="Q335" s="16">
        <v>500</v>
      </c>
      <c r="R335" s="16">
        <v>460</v>
      </c>
      <c r="S335" s="16">
        <v>470</v>
      </c>
      <c r="T335" s="16">
        <v>100</v>
      </c>
      <c r="U335" s="16">
        <v>470</v>
      </c>
      <c r="V335" s="16">
        <v>100</v>
      </c>
      <c r="W335" s="5" t="s">
        <v>33</v>
      </c>
      <c r="Y335" s="6" t="s">
        <v>38</v>
      </c>
      <c r="AA335" s="236" t="str">
        <f t="shared" si="306"/>
        <v>FEC244034-10 E7</v>
      </c>
      <c r="AB335" s="290" t="str">
        <f t="shared" si="307"/>
        <v xml:space="preserve">FE 0500X0460 4D7 10 0470X100 PC  </v>
      </c>
      <c r="AC335" s="236" t="str">
        <f t="shared" si="308"/>
        <v>FXC244034-10 E7</v>
      </c>
      <c r="AD335" s="290" t="str">
        <f t="shared" si="309"/>
        <v xml:space="preserve">FX 0500X0460 4D7 10 0470X100 PC  </v>
      </c>
      <c r="AE335" s="291" t="str">
        <f t="shared" si="310"/>
        <v>TUBLS015</v>
      </c>
      <c r="AF335" s="292" t="str">
        <f t="shared" si="311"/>
        <v>TB150515</v>
      </c>
      <c r="AG335" s="293">
        <f t="shared" si="312"/>
        <v>23.823900000000002</v>
      </c>
      <c r="AH335" s="283">
        <f t="shared" si="313"/>
        <v>180</v>
      </c>
      <c r="AI335" s="284">
        <f t="shared" si="314"/>
        <v>4288.3020000000006</v>
      </c>
      <c r="AJ335" s="294" t="str">
        <f t="shared" si="315"/>
        <v>BCU4D</v>
      </c>
      <c r="AK335" s="295" t="str">
        <f t="shared" si="316"/>
        <v>AT4D0460</v>
      </c>
      <c r="AL335" s="296" t="e">
        <f t="shared" si="317"/>
        <v>#N/A</v>
      </c>
      <c r="AM335" s="297">
        <f t="shared" si="318"/>
        <v>87.772727272727266</v>
      </c>
      <c r="AN335" s="298" t="e">
        <f>IF(M335="TR",VLOOKUP(Z335,[1]don!$B$2:$M$30,9,FALSE)*((Q335-20)*VLOOKUP(Z335,[1]don!$B$2:$M$30,6,FALSE))*(INT((R335-20-VLOOKUP(Z335,[1]don!$B$2:$M$30,5,FALSE))/N335)+2),VLOOKUP(Z335,[1]don!$B$2:$M$30,9,FALSE)*R335*(INT((Q335-20)/3)+1))</f>
        <v>#N/A</v>
      </c>
      <c r="AO335" s="299" t="str">
        <f t="shared" si="319"/>
        <v>CL4P0470C100</v>
      </c>
      <c r="AP335" s="300">
        <f t="shared" si="320"/>
        <v>452.76</v>
      </c>
      <c r="AQ335" s="301" t="str">
        <f t="shared" si="321"/>
        <v>CL4P0470C100</v>
      </c>
      <c r="AR335" s="300">
        <f t="shared" si="322"/>
        <v>452.76</v>
      </c>
      <c r="AS335" s="300" t="str">
        <f t="shared" si="323"/>
        <v>BNLC06</v>
      </c>
      <c r="AT335" s="302">
        <f t="shared" si="324"/>
        <v>905.52</v>
      </c>
      <c r="AU335" s="303" t="str">
        <f t="shared" si="325"/>
        <v>4D</v>
      </c>
      <c r="AV335" s="304" t="s">
        <v>1346</v>
      </c>
      <c r="AW335" s="305" t="str">
        <f t="shared" si="326"/>
        <v>FJ4D0500</v>
      </c>
      <c r="AX335" s="303">
        <f t="shared" si="327"/>
        <v>265</v>
      </c>
      <c r="AY335" s="305">
        <f t="shared" si="328"/>
        <v>530</v>
      </c>
      <c r="AZ335" s="305" t="str">
        <f t="shared" si="329"/>
        <v>-</v>
      </c>
      <c r="BA335" s="303" t="str">
        <f t="shared" si="330"/>
        <v>-</v>
      </c>
      <c r="BB335" s="303"/>
      <c r="BC335" s="306">
        <f t="shared" si="331"/>
        <v>530</v>
      </c>
    </row>
    <row r="336" spans="2:55" ht="18" customHeight="1" x14ac:dyDescent="0.3">
      <c r="B336" s="19" t="s">
        <v>1591</v>
      </c>
      <c r="C336" s="206" t="str">
        <f t="shared" si="333"/>
        <v>FEC245034-10 E7</v>
      </c>
      <c r="D336" s="19" t="s">
        <v>1445</v>
      </c>
      <c r="E336" s="312" t="str">
        <f t="shared" si="334"/>
        <v>C245</v>
      </c>
      <c r="F336" s="279">
        <v>45396</v>
      </c>
      <c r="G336" s="191">
        <v>10</v>
      </c>
      <c r="H336" s="15" t="s">
        <v>35</v>
      </c>
      <c r="I336" s="201" t="s">
        <v>483</v>
      </c>
      <c r="M336" s="146" t="s">
        <v>77</v>
      </c>
      <c r="N336" s="6">
        <v>10</v>
      </c>
      <c r="O336" s="6">
        <v>4</v>
      </c>
      <c r="Q336" s="16">
        <v>465</v>
      </c>
      <c r="R336" s="16">
        <v>470</v>
      </c>
      <c r="S336" s="16">
        <v>480</v>
      </c>
      <c r="T336" s="16">
        <v>100</v>
      </c>
      <c r="U336" s="16">
        <v>480</v>
      </c>
      <c r="V336" s="16">
        <v>100</v>
      </c>
      <c r="W336" s="5" t="s">
        <v>33</v>
      </c>
      <c r="Y336" s="6" t="s">
        <v>38</v>
      </c>
      <c r="AA336" s="236" t="str">
        <f t="shared" si="306"/>
        <v>FEC245034-10 E7</v>
      </c>
      <c r="AB336" s="290" t="str">
        <f t="shared" si="307"/>
        <v xml:space="preserve">FE 0465X0470 4D7 10 0480X100 PC  </v>
      </c>
      <c r="AC336" s="236" t="str">
        <f t="shared" si="308"/>
        <v>FXC245034-10 E7</v>
      </c>
      <c r="AD336" s="290" t="str">
        <f t="shared" si="309"/>
        <v xml:space="preserve">FX 0465X0470 4D7 10 0480X100 PC  </v>
      </c>
      <c r="AE336" s="291" t="str">
        <f t="shared" si="310"/>
        <v>TUBLS015</v>
      </c>
      <c r="AF336" s="292" t="str">
        <f t="shared" si="311"/>
        <v>TB150480</v>
      </c>
      <c r="AG336" s="293">
        <f t="shared" si="312"/>
        <v>22.204800000000002</v>
      </c>
      <c r="AH336" s="283">
        <f t="shared" si="313"/>
        <v>184</v>
      </c>
      <c r="AI336" s="284">
        <f t="shared" si="314"/>
        <v>4085.6832000000004</v>
      </c>
      <c r="AJ336" s="294" t="str">
        <f t="shared" si="315"/>
        <v>BCU4D</v>
      </c>
      <c r="AK336" s="295" t="str">
        <f t="shared" si="316"/>
        <v>AT4D0470</v>
      </c>
      <c r="AL336" s="296" t="e">
        <f t="shared" si="317"/>
        <v>#N/A</v>
      </c>
      <c r="AM336" s="297">
        <f t="shared" si="318"/>
        <v>81.409090909090907</v>
      </c>
      <c r="AN336" s="298" t="e">
        <f>IF(M336="TR",VLOOKUP(Z336,[1]don!$B$2:$M$30,9,FALSE)*((Q336-20)*VLOOKUP(Z336,[1]don!$B$2:$M$30,6,FALSE))*(INT((R336-20-VLOOKUP(Z336,[1]don!$B$2:$M$30,5,FALSE))/N336)+2),VLOOKUP(Z336,[1]don!$B$2:$M$30,9,FALSE)*R336*(INT((Q336-20)/3)+1))</f>
        <v>#N/A</v>
      </c>
      <c r="AO336" s="299" t="str">
        <f t="shared" si="319"/>
        <v>CL4P0480C100</v>
      </c>
      <c r="AP336" s="300">
        <f t="shared" si="320"/>
        <v>462</v>
      </c>
      <c r="AQ336" s="301" t="str">
        <f t="shared" si="321"/>
        <v>CL4P0480C100</v>
      </c>
      <c r="AR336" s="300">
        <f t="shared" si="322"/>
        <v>462</v>
      </c>
      <c r="AS336" s="300" t="str">
        <f t="shared" si="323"/>
        <v>BNLC06</v>
      </c>
      <c r="AT336" s="302">
        <f t="shared" si="324"/>
        <v>924</v>
      </c>
      <c r="AU336" s="303" t="str">
        <f t="shared" si="325"/>
        <v>4D</v>
      </c>
      <c r="AV336" s="304" t="s">
        <v>1346</v>
      </c>
      <c r="AW336" s="305" t="str">
        <f t="shared" si="326"/>
        <v>FJ4D0465</v>
      </c>
      <c r="AX336" s="303">
        <f t="shared" si="327"/>
        <v>246.45000000000002</v>
      </c>
      <c r="AY336" s="305">
        <f t="shared" si="328"/>
        <v>492.90000000000003</v>
      </c>
      <c r="AZ336" s="305" t="str">
        <f t="shared" si="329"/>
        <v>-</v>
      </c>
      <c r="BA336" s="303" t="str">
        <f t="shared" si="330"/>
        <v>-</v>
      </c>
      <c r="BB336" s="303"/>
      <c r="BC336" s="306">
        <f t="shared" si="331"/>
        <v>492.90000000000003</v>
      </c>
    </row>
    <row r="337" spans="2:55" ht="18" customHeight="1" x14ac:dyDescent="0.3">
      <c r="B337" s="19" t="s">
        <v>1592</v>
      </c>
      <c r="C337" s="206" t="str">
        <f t="shared" si="333"/>
        <v>FEC246034-10 E7</v>
      </c>
      <c r="D337" s="19" t="s">
        <v>1446</v>
      </c>
      <c r="E337" s="312" t="str">
        <f t="shared" si="334"/>
        <v>C246</v>
      </c>
      <c r="F337" s="279">
        <v>45396</v>
      </c>
      <c r="G337" s="191">
        <v>4</v>
      </c>
      <c r="H337" s="15" t="s">
        <v>35</v>
      </c>
      <c r="I337" s="201" t="s">
        <v>483</v>
      </c>
      <c r="M337" s="146" t="s">
        <v>77</v>
      </c>
      <c r="N337" s="6">
        <v>10</v>
      </c>
      <c r="O337" s="6">
        <v>4</v>
      </c>
      <c r="Q337" s="16">
        <v>450</v>
      </c>
      <c r="R337" s="16">
        <v>460</v>
      </c>
      <c r="S337" s="16">
        <v>470</v>
      </c>
      <c r="T337" s="16">
        <v>100</v>
      </c>
      <c r="U337" s="16">
        <v>470</v>
      </c>
      <c r="V337" s="16">
        <v>100</v>
      </c>
      <c r="W337" s="5" t="s">
        <v>33</v>
      </c>
      <c r="Y337" s="6" t="s">
        <v>38</v>
      </c>
      <c r="AA337" s="236" t="str">
        <f t="shared" si="306"/>
        <v>FEC246034-10 E7</v>
      </c>
      <c r="AB337" s="290" t="str">
        <f t="shared" si="307"/>
        <v xml:space="preserve">FE 0450X0460 4D7 10 0470X100 PC  </v>
      </c>
      <c r="AC337" s="236" t="str">
        <f t="shared" si="308"/>
        <v>FXC246034-10 E7</v>
      </c>
      <c r="AD337" s="290" t="str">
        <f t="shared" si="309"/>
        <v xml:space="preserve">FX 0450X0460 4D7 10 0470X100 PC  </v>
      </c>
      <c r="AE337" s="291" t="str">
        <f t="shared" si="310"/>
        <v>TUBLS015</v>
      </c>
      <c r="AF337" s="292" t="str">
        <f t="shared" si="311"/>
        <v>TB150465</v>
      </c>
      <c r="AG337" s="293">
        <f t="shared" si="312"/>
        <v>21.510899999999999</v>
      </c>
      <c r="AH337" s="283">
        <f t="shared" si="313"/>
        <v>180</v>
      </c>
      <c r="AI337" s="284">
        <f t="shared" si="314"/>
        <v>3871.962</v>
      </c>
      <c r="AJ337" s="294" t="str">
        <f t="shared" si="315"/>
        <v>BCU4D</v>
      </c>
      <c r="AK337" s="295" t="str">
        <f t="shared" si="316"/>
        <v>AT4D0460</v>
      </c>
      <c r="AL337" s="296" t="e">
        <f t="shared" si="317"/>
        <v>#N/A</v>
      </c>
      <c r="AM337" s="297">
        <f t="shared" si="318"/>
        <v>78.681818181818187</v>
      </c>
      <c r="AN337" s="298" t="e">
        <f>IF(M337="TR",VLOOKUP(Z337,[1]don!$B$2:$M$30,9,FALSE)*((Q337-20)*VLOOKUP(Z337,[1]don!$B$2:$M$30,6,FALSE))*(INT((R337-20-VLOOKUP(Z337,[1]don!$B$2:$M$30,5,FALSE))/N337)+2),VLOOKUP(Z337,[1]don!$B$2:$M$30,9,FALSE)*R337*(INT((Q337-20)/3)+1))</f>
        <v>#N/A</v>
      </c>
      <c r="AO337" s="299" t="str">
        <f t="shared" si="319"/>
        <v>CL4P0470C100</v>
      </c>
      <c r="AP337" s="300">
        <f t="shared" si="320"/>
        <v>452.76</v>
      </c>
      <c r="AQ337" s="301" t="str">
        <f t="shared" si="321"/>
        <v>CL4P0470C100</v>
      </c>
      <c r="AR337" s="300">
        <f t="shared" si="322"/>
        <v>452.76</v>
      </c>
      <c r="AS337" s="300" t="str">
        <f t="shared" si="323"/>
        <v>BNLC06</v>
      </c>
      <c r="AT337" s="302">
        <f t="shared" si="324"/>
        <v>905.52</v>
      </c>
      <c r="AU337" s="303" t="str">
        <f t="shared" si="325"/>
        <v>4D</v>
      </c>
      <c r="AV337" s="304" t="s">
        <v>1346</v>
      </c>
      <c r="AW337" s="305" t="str">
        <f t="shared" si="326"/>
        <v>FJ4D0450</v>
      </c>
      <c r="AX337" s="303">
        <f t="shared" si="327"/>
        <v>238.5</v>
      </c>
      <c r="AY337" s="305">
        <f t="shared" si="328"/>
        <v>477</v>
      </c>
      <c r="AZ337" s="305" t="str">
        <f t="shared" si="329"/>
        <v>-</v>
      </c>
      <c r="BA337" s="303" t="str">
        <f t="shared" si="330"/>
        <v>-</v>
      </c>
      <c r="BB337" s="303"/>
      <c r="BC337" s="306">
        <f t="shared" si="331"/>
        <v>477</v>
      </c>
    </row>
    <row r="338" spans="2:55" ht="18" customHeight="1" x14ac:dyDescent="0.3">
      <c r="B338" s="19" t="s">
        <v>1593</v>
      </c>
      <c r="C338" s="206" t="str">
        <f t="shared" si="333"/>
        <v>FEC247034-10 E7</v>
      </c>
      <c r="D338" s="19" t="s">
        <v>1447</v>
      </c>
      <c r="E338" s="312" t="str">
        <f t="shared" si="334"/>
        <v>C247</v>
      </c>
      <c r="F338" s="279">
        <v>45396</v>
      </c>
      <c r="G338" s="191">
        <v>6</v>
      </c>
      <c r="H338" s="15" t="s">
        <v>35</v>
      </c>
      <c r="I338" s="201" t="s">
        <v>483</v>
      </c>
      <c r="M338" s="146" t="s">
        <v>77</v>
      </c>
      <c r="N338" s="6">
        <v>10</v>
      </c>
      <c r="O338" s="6">
        <v>4</v>
      </c>
      <c r="Q338" s="16">
        <v>425</v>
      </c>
      <c r="R338" s="16">
        <v>425</v>
      </c>
      <c r="S338" s="16">
        <v>425</v>
      </c>
      <c r="T338" s="16">
        <v>90</v>
      </c>
      <c r="U338" s="16">
        <v>425</v>
      </c>
      <c r="V338" s="16">
        <v>90</v>
      </c>
      <c r="W338" s="5" t="s">
        <v>33</v>
      </c>
      <c r="Y338" s="6" t="s">
        <v>38</v>
      </c>
      <c r="AB338" s="331" t="str">
        <f t="shared" si="307"/>
        <v xml:space="preserve">FE 0425X0425 4D7 10 0425X090 PC  </v>
      </c>
      <c r="AD338" s="331" t="str">
        <f t="shared" si="309"/>
        <v xml:space="preserve">FX 0425X0425 4D7 10 0425X090 PC  </v>
      </c>
      <c r="AF338" s="332" t="str">
        <f t="shared" si="311"/>
        <v>TB150440</v>
      </c>
      <c r="AG338" s="333">
        <f t="shared" si="312"/>
        <v>20.354400000000002</v>
      </c>
      <c r="AH338" s="335">
        <f t="shared" si="313"/>
        <v>166</v>
      </c>
      <c r="AI338" s="336">
        <f t="shared" si="314"/>
        <v>3378.8304000000003</v>
      </c>
      <c r="AK338" s="334" t="str">
        <f t="shared" si="316"/>
        <v>AT4D0425</v>
      </c>
      <c r="AM338" s="337">
        <f t="shared" si="318"/>
        <v>74.13636363636364</v>
      </c>
      <c r="AO338" s="338" t="str">
        <f t="shared" si="319"/>
        <v>CL4P0425C090</v>
      </c>
      <c r="AP338" s="339">
        <f t="shared" si="320"/>
        <v>376.91500000000002</v>
      </c>
      <c r="AV338" s="304" t="s">
        <v>1346</v>
      </c>
    </row>
    <row r="339" spans="2:55" ht="18" customHeight="1" x14ac:dyDescent="0.3">
      <c r="B339" s="19" t="s">
        <v>741</v>
      </c>
      <c r="C339" s="206" t="str">
        <f t="shared" si="333"/>
        <v>FEC069034-10 E7</v>
      </c>
      <c r="D339" s="19" t="s">
        <v>1448</v>
      </c>
      <c r="E339" s="312" t="str">
        <f t="shared" si="334"/>
        <v>C069</v>
      </c>
      <c r="F339" s="279">
        <v>45396</v>
      </c>
      <c r="G339" s="191">
        <v>4</v>
      </c>
      <c r="H339" s="15" t="s">
        <v>35</v>
      </c>
      <c r="I339" s="201" t="s">
        <v>483</v>
      </c>
      <c r="K339" s="16" t="s">
        <v>775</v>
      </c>
      <c r="M339" s="146" t="s">
        <v>77</v>
      </c>
      <c r="N339" s="6">
        <v>10</v>
      </c>
      <c r="O339" s="6">
        <v>4</v>
      </c>
      <c r="Q339" s="16">
        <v>480</v>
      </c>
      <c r="R339" s="16">
        <v>440</v>
      </c>
      <c r="S339" s="16">
        <v>440</v>
      </c>
      <c r="T339" s="16">
        <v>105</v>
      </c>
      <c r="U339" s="16">
        <v>440</v>
      </c>
      <c r="V339" s="16">
        <v>105</v>
      </c>
      <c r="W339" s="5" t="s">
        <v>33</v>
      </c>
      <c r="Y339" s="6" t="s">
        <v>38</v>
      </c>
      <c r="AV339" s="304" t="s">
        <v>1346</v>
      </c>
    </row>
    <row r="340" spans="2:55" ht="18" customHeight="1" x14ac:dyDescent="0.3">
      <c r="B340" s="19" t="s">
        <v>1594</v>
      </c>
      <c r="C340" s="206" t="str">
        <f t="shared" si="333"/>
        <v>FEC248024-10 E7</v>
      </c>
      <c r="D340" s="19" t="s">
        <v>1449</v>
      </c>
      <c r="E340" s="312" t="str">
        <f t="shared" si="334"/>
        <v>C248</v>
      </c>
      <c r="F340" s="279">
        <v>45396</v>
      </c>
      <c r="G340" s="191">
        <v>1</v>
      </c>
      <c r="H340" s="15" t="s">
        <v>35</v>
      </c>
      <c r="I340" s="201" t="s">
        <v>483</v>
      </c>
      <c r="M340" s="146" t="s">
        <v>32</v>
      </c>
      <c r="N340" s="6">
        <v>10</v>
      </c>
      <c r="O340" s="6">
        <v>4</v>
      </c>
      <c r="Q340" s="16">
        <v>1150</v>
      </c>
      <c r="R340" s="16">
        <v>1150</v>
      </c>
      <c r="S340" s="16">
        <v>1170</v>
      </c>
      <c r="T340" s="16">
        <v>150</v>
      </c>
      <c r="U340" s="16">
        <v>1170</v>
      </c>
      <c r="V340" s="16">
        <v>150</v>
      </c>
      <c r="W340" s="5" t="s">
        <v>33</v>
      </c>
      <c r="Y340" s="6" t="s">
        <v>38</v>
      </c>
    </row>
    <row r="341" spans="2:55" ht="18" customHeight="1" x14ac:dyDescent="0.3">
      <c r="B341" s="19" t="s">
        <v>1595</v>
      </c>
      <c r="C341" s="206" t="str">
        <f t="shared" si="333"/>
        <v>FEC249024-10 E7</v>
      </c>
      <c r="D341" s="19" t="s">
        <v>1450</v>
      </c>
      <c r="E341" s="312" t="str">
        <f t="shared" si="334"/>
        <v>C249</v>
      </c>
      <c r="F341" s="279">
        <v>45396</v>
      </c>
      <c r="G341" s="191">
        <v>1</v>
      </c>
      <c r="H341" s="15" t="s">
        <v>35</v>
      </c>
      <c r="I341" s="201" t="s">
        <v>483</v>
      </c>
      <c r="M341" s="146" t="s">
        <v>32</v>
      </c>
      <c r="N341" s="6">
        <v>10</v>
      </c>
      <c r="O341" s="6">
        <v>4</v>
      </c>
      <c r="Q341" s="16">
        <v>1150</v>
      </c>
      <c r="R341" s="16">
        <v>1100</v>
      </c>
      <c r="S341" s="16">
        <v>1120</v>
      </c>
      <c r="T341" s="16">
        <v>150</v>
      </c>
      <c r="U341" s="16">
        <v>1120</v>
      </c>
      <c r="V341" s="16">
        <v>150</v>
      </c>
      <c r="W341" s="5" t="s">
        <v>33</v>
      </c>
      <c r="Y341" s="6" t="s">
        <v>38</v>
      </c>
    </row>
    <row r="342" spans="2:55" ht="18" customHeight="1" x14ac:dyDescent="0.3">
      <c r="B342" s="19" t="s">
        <v>1596</v>
      </c>
      <c r="C342" s="206" t="str">
        <f t="shared" si="333"/>
        <v>FEC250024-10 E7</v>
      </c>
      <c r="D342" s="19" t="s">
        <v>1451</v>
      </c>
      <c r="E342" s="312" t="str">
        <f t="shared" si="334"/>
        <v>C250</v>
      </c>
      <c r="F342" s="279">
        <v>45396</v>
      </c>
      <c r="G342" s="191">
        <v>1</v>
      </c>
      <c r="H342" s="15" t="s">
        <v>35</v>
      </c>
      <c r="I342" s="201" t="s">
        <v>483</v>
      </c>
      <c r="M342" s="146" t="s">
        <v>32</v>
      </c>
      <c r="N342" s="6">
        <v>10</v>
      </c>
      <c r="O342" s="6">
        <v>4</v>
      </c>
      <c r="Q342" s="16">
        <v>1100</v>
      </c>
      <c r="R342" s="16">
        <v>1050</v>
      </c>
      <c r="S342" s="16">
        <v>1070</v>
      </c>
      <c r="T342" s="16">
        <v>150</v>
      </c>
      <c r="U342" s="16">
        <v>1070</v>
      </c>
      <c r="V342" s="16">
        <v>150</v>
      </c>
      <c r="W342" s="5" t="s">
        <v>33</v>
      </c>
      <c r="Y342" s="6" t="s">
        <v>38</v>
      </c>
    </row>
    <row r="343" spans="2:55" ht="18" customHeight="1" x14ac:dyDescent="0.3">
      <c r="D343" s="19" t="s">
        <v>1452</v>
      </c>
      <c r="F343" s="279">
        <v>45396</v>
      </c>
      <c r="G343" s="191">
        <v>1</v>
      </c>
      <c r="H343" s="15" t="s">
        <v>35</v>
      </c>
      <c r="I343" s="201" t="s">
        <v>483</v>
      </c>
      <c r="M343" s="146" t="s">
        <v>32</v>
      </c>
      <c r="N343" s="6">
        <v>10</v>
      </c>
      <c r="O343" s="6">
        <v>4</v>
      </c>
      <c r="Q343" s="16">
        <v>1050</v>
      </c>
      <c r="R343" s="16">
        <v>1000</v>
      </c>
      <c r="S343" s="16">
        <v>1020</v>
      </c>
      <c r="T343" s="16">
        <v>150</v>
      </c>
      <c r="U343" s="16">
        <v>1020</v>
      </c>
      <c r="V343" s="16">
        <v>150</v>
      </c>
      <c r="W343" s="5" t="s">
        <v>33</v>
      </c>
      <c r="Y343" s="6" t="s">
        <v>38</v>
      </c>
    </row>
    <row r="344" spans="2:55" ht="18" customHeight="1" x14ac:dyDescent="0.3">
      <c r="D344" s="19" t="s">
        <v>1501</v>
      </c>
      <c r="F344" s="279">
        <v>45396</v>
      </c>
      <c r="G344" s="191">
        <v>1</v>
      </c>
      <c r="H344" s="15" t="s">
        <v>35</v>
      </c>
      <c r="I344" s="201" t="s">
        <v>483</v>
      </c>
      <c r="M344" s="146" t="s">
        <v>32</v>
      </c>
      <c r="N344" s="6">
        <v>10</v>
      </c>
      <c r="O344" s="6">
        <v>4</v>
      </c>
      <c r="Q344" s="16">
        <v>1000</v>
      </c>
      <c r="R344" s="16">
        <v>1000</v>
      </c>
      <c r="S344" s="16">
        <v>1020</v>
      </c>
      <c r="T344" s="16">
        <v>150</v>
      </c>
      <c r="U344" s="16">
        <v>1020</v>
      </c>
      <c r="V344" s="16">
        <v>150</v>
      </c>
      <c r="W344" s="5" t="s">
        <v>33</v>
      </c>
      <c r="Y344" s="6" t="s">
        <v>38</v>
      </c>
    </row>
    <row r="345" spans="2:55" ht="18" customHeight="1" x14ac:dyDescent="0.3">
      <c r="D345" s="19" t="s">
        <v>1502</v>
      </c>
      <c r="F345" s="279">
        <v>45396</v>
      </c>
      <c r="G345" s="191">
        <v>1</v>
      </c>
      <c r="H345" s="15" t="s">
        <v>35</v>
      </c>
      <c r="I345" s="201" t="s">
        <v>483</v>
      </c>
      <c r="M345" s="146" t="s">
        <v>32</v>
      </c>
      <c r="N345" s="6">
        <v>10</v>
      </c>
      <c r="O345" s="6">
        <v>4</v>
      </c>
      <c r="Q345" s="16">
        <v>990</v>
      </c>
      <c r="R345" s="16">
        <v>800</v>
      </c>
      <c r="S345" s="16">
        <v>870</v>
      </c>
      <c r="T345" s="16">
        <v>170</v>
      </c>
      <c r="U345" s="16">
        <v>870</v>
      </c>
      <c r="V345" s="16">
        <v>170</v>
      </c>
      <c r="W345" s="5" t="s">
        <v>37</v>
      </c>
      <c r="Y345" s="6" t="s">
        <v>38</v>
      </c>
    </row>
    <row r="346" spans="2:55" ht="18" customHeight="1" x14ac:dyDescent="0.3">
      <c r="D346" s="19" t="s">
        <v>1503</v>
      </c>
      <c r="F346" s="279">
        <v>45396</v>
      </c>
      <c r="G346" s="191">
        <v>1</v>
      </c>
      <c r="H346" s="15" t="s">
        <v>35</v>
      </c>
      <c r="I346" s="201" t="s">
        <v>483</v>
      </c>
      <c r="M346" s="146" t="s">
        <v>32</v>
      </c>
      <c r="N346" s="6">
        <v>10</v>
      </c>
      <c r="O346" s="6">
        <v>4</v>
      </c>
      <c r="Q346" s="16">
        <v>960</v>
      </c>
      <c r="R346" s="16">
        <v>860</v>
      </c>
      <c r="S346" s="16">
        <v>930</v>
      </c>
      <c r="T346" s="16">
        <v>170</v>
      </c>
      <c r="U346" s="16">
        <v>930</v>
      </c>
      <c r="V346" s="16">
        <v>170</v>
      </c>
      <c r="W346" s="5" t="s">
        <v>37</v>
      </c>
      <c r="Y346" s="6" t="s">
        <v>38</v>
      </c>
    </row>
    <row r="347" spans="2:55" ht="18" customHeight="1" x14ac:dyDescent="0.3">
      <c r="D347" s="19" t="s">
        <v>1504</v>
      </c>
      <c r="F347" s="279">
        <v>45396</v>
      </c>
      <c r="G347" s="191">
        <v>1</v>
      </c>
      <c r="H347" s="15" t="s">
        <v>35</v>
      </c>
      <c r="I347" s="201" t="s">
        <v>483</v>
      </c>
      <c r="M347" s="146" t="s">
        <v>32</v>
      </c>
      <c r="N347" s="6">
        <v>10</v>
      </c>
      <c r="O347" s="6">
        <v>4</v>
      </c>
      <c r="Q347" s="16">
        <v>960</v>
      </c>
      <c r="R347" s="16">
        <v>800</v>
      </c>
      <c r="S347" s="16">
        <v>870</v>
      </c>
      <c r="T347" s="16">
        <v>170</v>
      </c>
      <c r="U347" s="16">
        <v>870</v>
      </c>
      <c r="V347" s="16">
        <v>170</v>
      </c>
      <c r="W347" s="5" t="s">
        <v>37</v>
      </c>
      <c r="Y347" s="6" t="s">
        <v>38</v>
      </c>
    </row>
    <row r="348" spans="2:55" ht="18" customHeight="1" x14ac:dyDescent="0.3">
      <c r="D348" s="19" t="s">
        <v>1505</v>
      </c>
      <c r="F348" s="279">
        <v>45396</v>
      </c>
      <c r="G348" s="191">
        <v>1</v>
      </c>
      <c r="H348" s="15" t="s">
        <v>35</v>
      </c>
      <c r="I348" s="201" t="s">
        <v>483</v>
      </c>
      <c r="M348" s="146" t="s">
        <v>32</v>
      </c>
      <c r="N348" s="6">
        <v>10</v>
      </c>
      <c r="O348" s="6">
        <v>4</v>
      </c>
      <c r="Q348" s="16">
        <v>940</v>
      </c>
      <c r="R348" s="16">
        <v>860</v>
      </c>
      <c r="S348" s="16">
        <v>930</v>
      </c>
      <c r="T348" s="16">
        <v>170</v>
      </c>
      <c r="U348" s="16">
        <v>930</v>
      </c>
      <c r="V348" s="16">
        <v>170</v>
      </c>
      <c r="W348" s="5" t="s">
        <v>37</v>
      </c>
      <c r="Y348" s="6" t="s">
        <v>38</v>
      </c>
    </row>
    <row r="349" spans="2:55" ht="18" customHeight="1" x14ac:dyDescent="0.3">
      <c r="D349" s="19" t="s">
        <v>1506</v>
      </c>
      <c r="F349" s="279">
        <v>45396</v>
      </c>
      <c r="G349" s="191">
        <v>1</v>
      </c>
      <c r="H349" s="15" t="s">
        <v>35</v>
      </c>
      <c r="I349" s="201" t="s">
        <v>483</v>
      </c>
      <c r="M349" s="146" t="s">
        <v>32</v>
      </c>
      <c r="N349" s="6">
        <v>10</v>
      </c>
      <c r="O349" s="6">
        <v>4</v>
      </c>
      <c r="Q349" s="16">
        <v>920</v>
      </c>
      <c r="R349" s="16">
        <v>860</v>
      </c>
      <c r="S349" s="16">
        <v>930</v>
      </c>
      <c r="T349" s="16">
        <v>170</v>
      </c>
      <c r="U349" s="16">
        <v>930</v>
      </c>
      <c r="V349" s="16">
        <v>170</v>
      </c>
      <c r="W349" s="5" t="s">
        <v>37</v>
      </c>
      <c r="Y349" s="6" t="s">
        <v>38</v>
      </c>
    </row>
    <row r="350" spans="2:55" ht="18" customHeight="1" x14ac:dyDescent="0.3">
      <c r="D350" s="19" t="s">
        <v>1507</v>
      </c>
      <c r="F350" s="279">
        <v>45396</v>
      </c>
      <c r="G350" s="191">
        <v>1</v>
      </c>
      <c r="H350" s="15" t="s">
        <v>35</v>
      </c>
      <c r="I350" s="201" t="s">
        <v>483</v>
      </c>
      <c r="M350" s="146" t="s">
        <v>32</v>
      </c>
      <c r="N350" s="6">
        <v>10</v>
      </c>
      <c r="O350" s="6">
        <v>4</v>
      </c>
      <c r="Q350" s="16">
        <v>920</v>
      </c>
      <c r="R350" s="16">
        <v>800</v>
      </c>
      <c r="S350" s="16">
        <v>870</v>
      </c>
      <c r="T350" s="16">
        <v>170</v>
      </c>
      <c r="U350" s="16">
        <v>870</v>
      </c>
      <c r="V350" s="16">
        <v>170</v>
      </c>
      <c r="W350" s="5" t="s">
        <v>37</v>
      </c>
      <c r="Y350" s="6" t="s">
        <v>38</v>
      </c>
    </row>
    <row r="351" spans="2:55" ht="18" customHeight="1" x14ac:dyDescent="0.3">
      <c r="D351" s="19" t="s">
        <v>1508</v>
      </c>
      <c r="F351" s="279">
        <v>45396</v>
      </c>
      <c r="G351" s="191">
        <v>1</v>
      </c>
      <c r="H351" s="15" t="s">
        <v>35</v>
      </c>
      <c r="I351" s="201" t="s">
        <v>483</v>
      </c>
      <c r="M351" s="146" t="s">
        <v>32</v>
      </c>
      <c r="N351" s="6">
        <v>10</v>
      </c>
      <c r="O351" s="6">
        <v>4</v>
      </c>
      <c r="Q351" s="16">
        <v>900</v>
      </c>
      <c r="R351" s="16">
        <v>860</v>
      </c>
      <c r="S351" s="16">
        <v>930</v>
      </c>
      <c r="T351" s="16">
        <v>170</v>
      </c>
      <c r="U351" s="16">
        <v>930</v>
      </c>
      <c r="V351" s="16">
        <v>170</v>
      </c>
      <c r="W351" s="5" t="s">
        <v>37</v>
      </c>
      <c r="Y351" s="6" t="s">
        <v>38</v>
      </c>
    </row>
    <row r="352" spans="2:55" ht="18" customHeight="1" x14ac:dyDescent="0.3">
      <c r="D352" s="19" t="s">
        <v>1509</v>
      </c>
      <c r="F352" s="279">
        <v>45396</v>
      </c>
      <c r="G352" s="191">
        <v>1</v>
      </c>
      <c r="H352" s="15" t="s">
        <v>35</v>
      </c>
      <c r="I352" s="201" t="s">
        <v>483</v>
      </c>
      <c r="M352" s="146" t="s">
        <v>32</v>
      </c>
      <c r="N352" s="6">
        <v>10</v>
      </c>
      <c r="O352" s="6">
        <v>4</v>
      </c>
      <c r="Q352" s="16">
        <v>900</v>
      </c>
      <c r="R352" s="16">
        <v>800</v>
      </c>
      <c r="S352" s="16">
        <v>870</v>
      </c>
      <c r="T352" s="16">
        <v>170</v>
      </c>
      <c r="U352" s="16">
        <v>870</v>
      </c>
      <c r="V352" s="16">
        <v>170</v>
      </c>
      <c r="W352" s="5" t="s">
        <v>37</v>
      </c>
      <c r="Y352" s="6" t="s">
        <v>38</v>
      </c>
    </row>
    <row r="353" spans="4:25" ht="18" customHeight="1" x14ac:dyDescent="0.3">
      <c r="D353" s="19" t="s">
        <v>1510</v>
      </c>
      <c r="F353" s="279">
        <v>45396</v>
      </c>
      <c r="G353" s="191">
        <v>1</v>
      </c>
      <c r="H353" s="15" t="s">
        <v>35</v>
      </c>
      <c r="I353" s="201" t="s">
        <v>483</v>
      </c>
      <c r="M353" s="146" t="s">
        <v>32</v>
      </c>
      <c r="N353" s="6">
        <v>10</v>
      </c>
      <c r="O353" s="6">
        <v>4</v>
      </c>
      <c r="Q353" s="16">
        <v>880</v>
      </c>
      <c r="R353" s="16">
        <v>830</v>
      </c>
      <c r="S353" s="16">
        <v>900</v>
      </c>
      <c r="T353" s="16">
        <v>170</v>
      </c>
      <c r="U353" s="16">
        <v>900</v>
      </c>
      <c r="V353" s="16">
        <v>170</v>
      </c>
      <c r="W353" s="5" t="s">
        <v>37</v>
      </c>
      <c r="Y353" s="6" t="s">
        <v>38</v>
      </c>
    </row>
    <row r="354" spans="4:25" ht="18" customHeight="1" x14ac:dyDescent="0.3">
      <c r="D354" s="19" t="s">
        <v>1511</v>
      </c>
      <c r="F354" s="279">
        <v>45396</v>
      </c>
      <c r="G354" s="191">
        <v>1</v>
      </c>
      <c r="H354" s="15" t="s">
        <v>35</v>
      </c>
      <c r="I354" s="201" t="s">
        <v>483</v>
      </c>
      <c r="M354" s="146" t="s">
        <v>32</v>
      </c>
      <c r="N354" s="6">
        <v>10</v>
      </c>
      <c r="O354" s="6">
        <v>4</v>
      </c>
      <c r="Q354" s="16">
        <v>860</v>
      </c>
      <c r="R354" s="16">
        <v>860</v>
      </c>
      <c r="S354" s="16">
        <v>930</v>
      </c>
      <c r="T354" s="16">
        <v>170</v>
      </c>
      <c r="U354" s="16">
        <v>930</v>
      </c>
      <c r="V354" s="16">
        <v>170</v>
      </c>
      <c r="W354" s="5" t="s">
        <v>37</v>
      </c>
      <c r="Y354" s="6" t="s">
        <v>38</v>
      </c>
    </row>
    <row r="355" spans="4:25" ht="18" customHeight="1" x14ac:dyDescent="0.3">
      <c r="D355" s="19" t="s">
        <v>1512</v>
      </c>
      <c r="F355" s="279">
        <v>45396</v>
      </c>
      <c r="G355" s="191">
        <v>1</v>
      </c>
      <c r="H355" s="15" t="s">
        <v>35</v>
      </c>
      <c r="I355" s="201" t="s">
        <v>483</v>
      </c>
      <c r="M355" s="146" t="s">
        <v>32</v>
      </c>
      <c r="N355" s="6">
        <v>10</v>
      </c>
      <c r="O355" s="6">
        <v>4</v>
      </c>
      <c r="Q355" s="16">
        <v>850</v>
      </c>
      <c r="R355" s="16">
        <v>650</v>
      </c>
      <c r="S355" s="16">
        <v>720</v>
      </c>
      <c r="T355" s="16">
        <v>165</v>
      </c>
      <c r="U355" s="16">
        <v>720</v>
      </c>
      <c r="V355" s="16">
        <v>165</v>
      </c>
      <c r="W355" s="5" t="s">
        <v>37</v>
      </c>
    </row>
    <row r="356" spans="4:25" ht="18" customHeight="1" x14ac:dyDescent="0.3">
      <c r="D356" s="19" t="s">
        <v>1513</v>
      </c>
      <c r="F356" s="279">
        <v>45396</v>
      </c>
      <c r="G356" s="191">
        <v>1</v>
      </c>
      <c r="H356" s="15" t="s">
        <v>35</v>
      </c>
      <c r="I356" s="201" t="s">
        <v>483</v>
      </c>
      <c r="M356" s="146" t="s">
        <v>32</v>
      </c>
      <c r="N356" s="6">
        <v>10</v>
      </c>
      <c r="O356" s="6">
        <v>4</v>
      </c>
      <c r="Q356" s="16">
        <v>840</v>
      </c>
      <c r="R356" s="16">
        <v>830</v>
      </c>
      <c r="S356" s="16">
        <v>900</v>
      </c>
      <c r="T356" s="16">
        <v>170</v>
      </c>
      <c r="U356" s="16">
        <v>900</v>
      </c>
      <c r="V356" s="16">
        <v>170</v>
      </c>
      <c r="W356" s="5" t="s">
        <v>37</v>
      </c>
    </row>
    <row r="357" spans="4:25" ht="18" customHeight="1" x14ac:dyDescent="0.3">
      <c r="D357" s="19" t="s">
        <v>1514</v>
      </c>
      <c r="F357" s="279">
        <v>45396</v>
      </c>
      <c r="G357" s="191">
        <v>1</v>
      </c>
      <c r="H357" s="15" t="s">
        <v>35</v>
      </c>
      <c r="I357" s="201" t="s">
        <v>483</v>
      </c>
      <c r="M357" s="146" t="s">
        <v>32</v>
      </c>
      <c r="N357" s="6">
        <v>10</v>
      </c>
      <c r="O357" s="6">
        <v>4</v>
      </c>
      <c r="Q357" s="16">
        <v>680</v>
      </c>
      <c r="R357" s="16">
        <v>690</v>
      </c>
      <c r="S357" s="16">
        <v>760</v>
      </c>
      <c r="T357" s="16">
        <v>160</v>
      </c>
      <c r="U357" s="16">
        <v>760</v>
      </c>
      <c r="V357" s="16">
        <v>160</v>
      </c>
      <c r="W357" s="5" t="s">
        <v>37</v>
      </c>
    </row>
    <row r="358" spans="4:25" ht="18" customHeight="1" x14ac:dyDescent="0.3">
      <c r="D358" s="19" t="s">
        <v>1515</v>
      </c>
      <c r="F358" s="279">
        <v>45396</v>
      </c>
      <c r="G358" s="191">
        <v>2</v>
      </c>
      <c r="H358" s="15" t="s">
        <v>35</v>
      </c>
      <c r="I358" s="201" t="s">
        <v>483</v>
      </c>
      <c r="M358" s="146" t="s">
        <v>77</v>
      </c>
      <c r="N358" s="6">
        <v>10</v>
      </c>
      <c r="O358" s="6">
        <v>5</v>
      </c>
      <c r="Q358" s="16">
        <v>580</v>
      </c>
      <c r="R358" s="16">
        <v>540</v>
      </c>
      <c r="S358" s="16">
        <v>550</v>
      </c>
      <c r="T358" s="16">
        <v>110</v>
      </c>
      <c r="U358" s="16">
        <v>550</v>
      </c>
      <c r="V358" s="16">
        <v>110</v>
      </c>
      <c r="W358" s="5" t="s">
        <v>33</v>
      </c>
    </row>
    <row r="359" spans="4:25" ht="18" customHeight="1" x14ac:dyDescent="0.3">
      <c r="D359" s="19" t="s">
        <v>1516</v>
      </c>
      <c r="F359" s="279">
        <v>45396</v>
      </c>
      <c r="G359" s="191">
        <v>2</v>
      </c>
      <c r="H359" s="15" t="s">
        <v>35</v>
      </c>
      <c r="I359" s="201" t="s">
        <v>483</v>
      </c>
      <c r="M359" s="146" t="s">
        <v>77</v>
      </c>
      <c r="N359" s="6">
        <v>10</v>
      </c>
      <c r="O359" s="6">
        <v>5</v>
      </c>
      <c r="Q359" s="16">
        <v>540</v>
      </c>
      <c r="R359" s="16">
        <v>540</v>
      </c>
      <c r="S359" s="16">
        <v>550</v>
      </c>
      <c r="T359" s="16">
        <v>110</v>
      </c>
      <c r="U359" s="16">
        <v>550</v>
      </c>
      <c r="V359" s="16">
        <v>110</v>
      </c>
      <c r="W359" s="5" t="s">
        <v>33</v>
      </c>
    </row>
    <row r="360" spans="4:25" ht="18" customHeight="1" x14ac:dyDescent="0.3">
      <c r="D360" s="19" t="s">
        <v>1517</v>
      </c>
      <c r="F360" s="279">
        <v>45396</v>
      </c>
      <c r="G360" s="191">
        <v>3</v>
      </c>
      <c r="H360" s="15" t="s">
        <v>35</v>
      </c>
      <c r="I360" s="201" t="s">
        <v>483</v>
      </c>
      <c r="M360" s="146" t="s">
        <v>77</v>
      </c>
      <c r="N360" s="6">
        <v>10</v>
      </c>
      <c r="O360" s="6">
        <v>5</v>
      </c>
      <c r="Q360" s="16">
        <v>465</v>
      </c>
      <c r="R360" s="16">
        <v>490</v>
      </c>
      <c r="S360" s="16">
        <v>500</v>
      </c>
      <c r="T360" s="16">
        <v>105</v>
      </c>
      <c r="U360" s="16">
        <v>500</v>
      </c>
      <c r="V360" s="16">
        <v>105</v>
      </c>
      <c r="W360" s="5" t="s">
        <v>33</v>
      </c>
    </row>
    <row r="361" spans="4:25" ht="18" customHeight="1" x14ac:dyDescent="0.3">
      <c r="D361" s="19" t="s">
        <v>1518</v>
      </c>
      <c r="F361" s="279">
        <v>45396</v>
      </c>
      <c r="G361" s="191">
        <v>5</v>
      </c>
      <c r="H361" s="15" t="s">
        <v>35</v>
      </c>
      <c r="I361" s="201" t="s">
        <v>483</v>
      </c>
      <c r="M361" s="146" t="s">
        <v>77</v>
      </c>
      <c r="N361" s="6">
        <v>10</v>
      </c>
      <c r="O361" s="6">
        <v>5</v>
      </c>
      <c r="Q361" s="16">
        <v>465</v>
      </c>
      <c r="R361" s="16">
        <v>470</v>
      </c>
      <c r="S361" s="16">
        <v>480</v>
      </c>
      <c r="T361" s="16">
        <v>105</v>
      </c>
      <c r="U361" s="16">
        <v>480</v>
      </c>
      <c r="V361" s="16">
        <v>105</v>
      </c>
      <c r="W361" s="5" t="s">
        <v>33</v>
      </c>
    </row>
    <row r="362" spans="4:25" ht="18" customHeight="1" x14ac:dyDescent="0.3">
      <c r="D362" s="19" t="s">
        <v>1519</v>
      </c>
      <c r="F362" s="279">
        <v>45396</v>
      </c>
      <c r="G362" s="191">
        <v>4</v>
      </c>
      <c r="H362" s="15" t="s">
        <v>35</v>
      </c>
      <c r="I362" s="201" t="s">
        <v>483</v>
      </c>
      <c r="M362" s="146" t="s">
        <v>77</v>
      </c>
      <c r="N362" s="6">
        <v>10</v>
      </c>
      <c r="O362" s="6">
        <v>5</v>
      </c>
      <c r="Q362" s="16">
        <v>450</v>
      </c>
      <c r="R362" s="16">
        <v>460</v>
      </c>
      <c r="S362" s="16">
        <v>470</v>
      </c>
      <c r="T362" s="16">
        <v>105</v>
      </c>
      <c r="U362" s="16">
        <v>470</v>
      </c>
      <c r="V362" s="16">
        <v>105</v>
      </c>
      <c r="W362" s="5" t="s">
        <v>33</v>
      </c>
    </row>
    <row r="363" spans="4:25" ht="18" customHeight="1" x14ac:dyDescent="0.3">
      <c r="D363" s="19" t="s">
        <v>1520</v>
      </c>
      <c r="F363" s="279">
        <v>45396</v>
      </c>
      <c r="G363" s="191">
        <v>2</v>
      </c>
      <c r="H363" s="15" t="s">
        <v>35</v>
      </c>
      <c r="I363" s="201" t="s">
        <v>483</v>
      </c>
      <c r="M363" s="146" t="s">
        <v>32</v>
      </c>
      <c r="N363" s="6">
        <v>10</v>
      </c>
      <c r="O363" s="6">
        <v>5</v>
      </c>
      <c r="Q363" s="16">
        <v>1150</v>
      </c>
      <c r="R363" s="16">
        <v>500</v>
      </c>
      <c r="S363" s="16">
        <v>520</v>
      </c>
      <c r="T363" s="16">
        <v>150</v>
      </c>
      <c r="U363" s="16">
        <v>520</v>
      </c>
      <c r="V363" s="16">
        <v>150</v>
      </c>
      <c r="W363" s="5" t="s">
        <v>33</v>
      </c>
    </row>
    <row r="364" spans="4:25" ht="18" customHeight="1" x14ac:dyDescent="0.3">
      <c r="D364" s="19" t="s">
        <v>1521</v>
      </c>
      <c r="F364" s="279">
        <v>45396</v>
      </c>
      <c r="G364" s="191">
        <v>2</v>
      </c>
      <c r="H364" s="15" t="s">
        <v>35</v>
      </c>
      <c r="I364" s="201" t="s">
        <v>483</v>
      </c>
      <c r="M364" s="146" t="s">
        <v>32</v>
      </c>
      <c r="N364" s="6">
        <v>10</v>
      </c>
      <c r="O364" s="6">
        <v>5</v>
      </c>
      <c r="Q364" s="16">
        <v>1120</v>
      </c>
      <c r="R364" s="16">
        <v>500</v>
      </c>
      <c r="S364" s="16">
        <v>520</v>
      </c>
      <c r="T364" s="16">
        <v>150</v>
      </c>
      <c r="U364" s="16">
        <v>520</v>
      </c>
      <c r="V364" s="16">
        <v>150</v>
      </c>
      <c r="W364" s="5" t="s">
        <v>33</v>
      </c>
    </row>
    <row r="365" spans="4:25" ht="18" customHeight="1" x14ac:dyDescent="0.3">
      <c r="D365" s="19" t="s">
        <v>1522</v>
      </c>
      <c r="F365" s="279">
        <v>45396</v>
      </c>
      <c r="G365" s="191">
        <v>2</v>
      </c>
      <c r="H365" s="15" t="s">
        <v>35</v>
      </c>
      <c r="I365" s="201" t="s">
        <v>483</v>
      </c>
      <c r="M365" s="146" t="s">
        <v>32</v>
      </c>
      <c r="N365" s="6">
        <v>10</v>
      </c>
      <c r="O365" s="6">
        <v>5</v>
      </c>
      <c r="Q365" s="16">
        <v>1100</v>
      </c>
      <c r="R365" s="16">
        <v>500</v>
      </c>
      <c r="S365" s="16">
        <v>520</v>
      </c>
      <c r="T365" s="16">
        <v>150</v>
      </c>
      <c r="U365" s="16">
        <v>520</v>
      </c>
      <c r="V365" s="16">
        <v>150</v>
      </c>
      <c r="W365" s="5" t="s">
        <v>33</v>
      </c>
    </row>
    <row r="366" spans="4:25" ht="18" customHeight="1" x14ac:dyDescent="0.3">
      <c r="D366" s="19" t="s">
        <v>1523</v>
      </c>
      <c r="F366" s="279">
        <v>45396</v>
      </c>
      <c r="G366" s="191">
        <v>2</v>
      </c>
      <c r="H366" s="15" t="s">
        <v>35</v>
      </c>
      <c r="I366" s="201" t="s">
        <v>483</v>
      </c>
      <c r="M366" s="146" t="s">
        <v>32</v>
      </c>
      <c r="N366" s="6">
        <v>10</v>
      </c>
      <c r="O366" s="6">
        <v>5</v>
      </c>
      <c r="Q366" s="16">
        <v>1000</v>
      </c>
      <c r="R366" s="16">
        <v>500</v>
      </c>
      <c r="S366" s="16">
        <v>520</v>
      </c>
      <c r="T366" s="16">
        <v>150</v>
      </c>
      <c r="U366" s="16">
        <v>520</v>
      </c>
      <c r="V366" s="16">
        <v>150</v>
      </c>
      <c r="W366" s="5" t="s">
        <v>33</v>
      </c>
    </row>
    <row r="367" spans="4:25" ht="18" customHeight="1" x14ac:dyDescent="0.3">
      <c r="D367" s="19" t="s">
        <v>1524</v>
      </c>
      <c r="F367" s="279">
        <v>45396</v>
      </c>
      <c r="G367" s="191">
        <v>2</v>
      </c>
      <c r="H367" s="15" t="s">
        <v>35</v>
      </c>
      <c r="I367" s="201" t="s">
        <v>483</v>
      </c>
      <c r="M367" s="146" t="s">
        <v>32</v>
      </c>
      <c r="N367" s="6">
        <v>10</v>
      </c>
      <c r="O367" s="6">
        <v>5</v>
      </c>
      <c r="Q367" s="16">
        <v>860</v>
      </c>
      <c r="R367" s="16">
        <v>500</v>
      </c>
      <c r="S367" s="16">
        <v>520</v>
      </c>
      <c r="T367" s="16">
        <v>150</v>
      </c>
      <c r="U367" s="16">
        <v>520</v>
      </c>
      <c r="V367" s="16">
        <v>150</v>
      </c>
      <c r="W367" s="5" t="s">
        <v>33</v>
      </c>
    </row>
    <row r="368" spans="4:25" ht="18" customHeight="1" x14ac:dyDescent="0.3">
      <c r="D368" s="19" t="s">
        <v>1525</v>
      </c>
      <c r="F368" s="279">
        <v>45396</v>
      </c>
      <c r="G368" s="191">
        <v>2</v>
      </c>
      <c r="H368" s="15" t="s">
        <v>35</v>
      </c>
      <c r="I368" s="201" t="s">
        <v>483</v>
      </c>
      <c r="M368" s="146" t="s">
        <v>32</v>
      </c>
      <c r="N368" s="6">
        <v>10</v>
      </c>
      <c r="O368" s="6">
        <v>5</v>
      </c>
      <c r="Q368" s="16">
        <v>840</v>
      </c>
      <c r="R368" s="16">
        <v>500</v>
      </c>
      <c r="S368" s="16">
        <v>520</v>
      </c>
      <c r="T368" s="16">
        <v>150</v>
      </c>
      <c r="U368" s="16">
        <v>520</v>
      </c>
      <c r="V368" s="16">
        <v>150</v>
      </c>
      <c r="W368" s="5" t="s">
        <v>33</v>
      </c>
    </row>
    <row r="369" spans="4:23" ht="18" customHeight="1" x14ac:dyDescent="0.3">
      <c r="D369" s="19" t="s">
        <v>1526</v>
      </c>
      <c r="F369" s="279">
        <v>45396</v>
      </c>
      <c r="G369" s="191">
        <v>2</v>
      </c>
      <c r="H369" s="15" t="s">
        <v>35</v>
      </c>
      <c r="I369" s="201" t="s">
        <v>483</v>
      </c>
      <c r="M369" s="146" t="s">
        <v>32</v>
      </c>
      <c r="N369" s="6">
        <v>10</v>
      </c>
      <c r="O369" s="6">
        <v>5</v>
      </c>
      <c r="Q369" s="16">
        <v>820</v>
      </c>
      <c r="R369" s="16">
        <v>500</v>
      </c>
      <c r="S369" s="16">
        <v>520</v>
      </c>
      <c r="T369" s="16">
        <v>150</v>
      </c>
      <c r="U369" s="16">
        <v>520</v>
      </c>
      <c r="V369" s="16">
        <v>150</v>
      </c>
      <c r="W369" s="5" t="s">
        <v>33</v>
      </c>
    </row>
    <row r="370" spans="4:23" ht="18" customHeight="1" x14ac:dyDescent="0.3">
      <c r="D370" s="19" t="s">
        <v>1527</v>
      </c>
      <c r="F370" s="279">
        <v>45396</v>
      </c>
      <c r="G370" s="191">
        <v>2</v>
      </c>
      <c r="H370" s="15" t="s">
        <v>35</v>
      </c>
      <c r="I370" s="201" t="s">
        <v>483</v>
      </c>
      <c r="M370" s="146" t="s">
        <v>32</v>
      </c>
      <c r="N370" s="6">
        <v>10</v>
      </c>
      <c r="O370" s="6">
        <v>6</v>
      </c>
      <c r="Q370" s="16">
        <v>1200</v>
      </c>
      <c r="R370" s="16">
        <v>600</v>
      </c>
      <c r="S370" s="16">
        <v>620</v>
      </c>
      <c r="T370" s="16">
        <v>150</v>
      </c>
      <c r="U370" s="16">
        <v>620</v>
      </c>
      <c r="V370" s="16">
        <v>150</v>
      </c>
      <c r="W370" s="5" t="s">
        <v>33</v>
      </c>
    </row>
    <row r="371" spans="4:23" ht="18" customHeight="1" x14ac:dyDescent="0.3">
      <c r="D371" s="19" t="s">
        <v>1528</v>
      </c>
      <c r="F371" s="279">
        <v>45396</v>
      </c>
      <c r="G371" s="191">
        <v>2</v>
      </c>
      <c r="H371" s="15" t="s">
        <v>35</v>
      </c>
      <c r="I371" s="201" t="s">
        <v>483</v>
      </c>
      <c r="M371" s="146" t="s">
        <v>32</v>
      </c>
      <c r="N371" s="6">
        <v>10</v>
      </c>
      <c r="O371" s="6">
        <v>6</v>
      </c>
      <c r="Q371" s="16">
        <v>1150</v>
      </c>
      <c r="R371" s="16">
        <v>600</v>
      </c>
      <c r="S371" s="16">
        <v>620</v>
      </c>
      <c r="T371" s="16">
        <v>150</v>
      </c>
      <c r="U371" s="16">
        <v>620</v>
      </c>
      <c r="V371" s="16">
        <v>150</v>
      </c>
      <c r="W371" s="5" t="s">
        <v>33</v>
      </c>
    </row>
    <row r="372" spans="4:23" ht="18" customHeight="1" x14ac:dyDescent="0.3">
      <c r="D372" s="19" t="s">
        <v>1529</v>
      </c>
      <c r="F372" s="279">
        <v>45396</v>
      </c>
      <c r="G372" s="191">
        <v>2</v>
      </c>
      <c r="H372" s="15" t="s">
        <v>35</v>
      </c>
      <c r="I372" s="201" t="s">
        <v>483</v>
      </c>
      <c r="M372" s="146" t="s">
        <v>32</v>
      </c>
      <c r="N372" s="6">
        <v>10</v>
      </c>
      <c r="O372" s="6">
        <v>6</v>
      </c>
      <c r="Q372" s="16">
        <v>1120</v>
      </c>
      <c r="R372" s="16">
        <v>600</v>
      </c>
      <c r="S372" s="16">
        <v>620</v>
      </c>
      <c r="T372" s="16">
        <v>150</v>
      </c>
      <c r="U372" s="16">
        <v>620</v>
      </c>
      <c r="V372" s="16">
        <v>150</v>
      </c>
      <c r="W372" s="5" t="s">
        <v>33</v>
      </c>
    </row>
    <row r="373" spans="4:23" ht="18" customHeight="1" x14ac:dyDescent="0.3">
      <c r="D373" s="19" t="s">
        <v>1530</v>
      </c>
      <c r="F373" s="279">
        <v>45396</v>
      </c>
      <c r="G373" s="191">
        <v>2</v>
      </c>
      <c r="H373" s="15" t="s">
        <v>35</v>
      </c>
      <c r="I373" s="201" t="s">
        <v>483</v>
      </c>
      <c r="M373" s="146" t="s">
        <v>32</v>
      </c>
      <c r="N373" s="6">
        <v>10</v>
      </c>
      <c r="O373" s="6">
        <v>6</v>
      </c>
      <c r="Q373" s="16">
        <v>1100</v>
      </c>
      <c r="R373" s="16">
        <v>600</v>
      </c>
      <c r="S373" s="16">
        <v>620</v>
      </c>
      <c r="T373" s="16">
        <v>150</v>
      </c>
      <c r="U373" s="16">
        <v>620</v>
      </c>
      <c r="V373" s="16">
        <v>150</v>
      </c>
      <c r="W373" s="5" t="s">
        <v>33</v>
      </c>
    </row>
    <row r="374" spans="4:23" ht="18" customHeight="1" x14ac:dyDescent="0.3">
      <c r="D374" s="19" t="s">
        <v>1531</v>
      </c>
      <c r="F374" s="279">
        <v>45396</v>
      </c>
      <c r="G374" s="191">
        <v>2</v>
      </c>
      <c r="H374" s="15" t="s">
        <v>35</v>
      </c>
      <c r="I374" s="201" t="s">
        <v>483</v>
      </c>
      <c r="M374" s="146" t="s">
        <v>32</v>
      </c>
      <c r="N374" s="6">
        <v>10</v>
      </c>
      <c r="O374" s="6">
        <v>6</v>
      </c>
      <c r="Q374" s="16">
        <v>1050</v>
      </c>
      <c r="R374" s="16">
        <v>600</v>
      </c>
      <c r="S374" s="16">
        <v>620</v>
      </c>
      <c r="T374" s="16">
        <v>150</v>
      </c>
      <c r="U374" s="16">
        <v>620</v>
      </c>
      <c r="V374" s="16">
        <v>150</v>
      </c>
      <c r="W374" s="5" t="s">
        <v>33</v>
      </c>
    </row>
    <row r="375" spans="4:23" ht="18" customHeight="1" x14ac:dyDescent="0.3">
      <c r="D375" s="19" t="s">
        <v>1532</v>
      </c>
      <c r="F375" s="279">
        <v>45396</v>
      </c>
      <c r="G375" s="191">
        <v>2</v>
      </c>
      <c r="H375" s="15" t="s">
        <v>35</v>
      </c>
      <c r="I375" s="201" t="s">
        <v>483</v>
      </c>
      <c r="M375" s="146" t="s">
        <v>32</v>
      </c>
      <c r="N375" s="6">
        <v>10</v>
      </c>
      <c r="O375" s="6">
        <v>6</v>
      </c>
      <c r="Q375" s="16">
        <v>1000</v>
      </c>
      <c r="R375" s="16">
        <v>600</v>
      </c>
      <c r="S375" s="16">
        <v>620</v>
      </c>
      <c r="T375" s="16">
        <v>150</v>
      </c>
      <c r="U375" s="16">
        <v>620</v>
      </c>
      <c r="V375" s="16">
        <v>150</v>
      </c>
      <c r="W375" s="5" t="s">
        <v>33</v>
      </c>
    </row>
    <row r="376" spans="4:23" ht="18" customHeight="1" x14ac:dyDescent="0.3">
      <c r="D376" s="19" t="s">
        <v>1533</v>
      </c>
      <c r="F376" s="279">
        <v>45396</v>
      </c>
      <c r="G376" s="191">
        <v>1</v>
      </c>
      <c r="H376" s="15" t="s">
        <v>35</v>
      </c>
      <c r="I376" s="201" t="s">
        <v>483</v>
      </c>
      <c r="M376" s="146" t="s">
        <v>32</v>
      </c>
      <c r="N376" s="6">
        <v>10</v>
      </c>
      <c r="O376" s="6">
        <v>6</v>
      </c>
      <c r="Q376" s="16">
        <v>1040</v>
      </c>
      <c r="R376" s="16">
        <v>585</v>
      </c>
      <c r="S376" s="16">
        <v>585</v>
      </c>
      <c r="T376" s="16">
        <v>125</v>
      </c>
      <c r="U376" s="16">
        <v>585</v>
      </c>
      <c r="V376" s="16">
        <v>125</v>
      </c>
      <c r="W376" s="5" t="s">
        <v>33</v>
      </c>
    </row>
    <row r="377" spans="4:23" ht="18" customHeight="1" x14ac:dyDescent="0.3">
      <c r="D377" s="19" t="s">
        <v>1534</v>
      </c>
      <c r="F377" s="279">
        <v>45396</v>
      </c>
      <c r="G377" s="191">
        <v>1</v>
      </c>
      <c r="H377" s="15" t="s">
        <v>35</v>
      </c>
      <c r="I377" s="16" t="s">
        <v>36</v>
      </c>
      <c r="M377" s="146" t="s">
        <v>41</v>
      </c>
      <c r="N377" s="6">
        <v>12</v>
      </c>
      <c r="O377" s="6">
        <v>3</v>
      </c>
      <c r="Q377" s="16">
        <v>490</v>
      </c>
      <c r="R377" s="16">
        <v>500</v>
      </c>
      <c r="S377" s="16">
        <v>520</v>
      </c>
      <c r="T377" s="16">
        <v>80</v>
      </c>
      <c r="U377" s="16">
        <v>520</v>
      </c>
      <c r="V377" s="16">
        <v>80</v>
      </c>
      <c r="W377" s="5" t="s">
        <v>33</v>
      </c>
    </row>
    <row r="378" spans="4:23" ht="18" customHeight="1" x14ac:dyDescent="0.3">
      <c r="D378" s="19" t="s">
        <v>1535</v>
      </c>
      <c r="F378" s="279">
        <v>45396</v>
      </c>
      <c r="G378" s="191">
        <v>1</v>
      </c>
      <c r="H378" s="15" t="s">
        <v>35</v>
      </c>
      <c r="I378" s="16" t="s">
        <v>36</v>
      </c>
      <c r="M378" s="146" t="s">
        <v>41</v>
      </c>
      <c r="N378" s="6">
        <v>12</v>
      </c>
      <c r="O378" s="6">
        <v>4</v>
      </c>
      <c r="Q378" s="16">
        <v>540</v>
      </c>
      <c r="R378" s="16">
        <v>590</v>
      </c>
      <c r="S378" s="16">
        <v>600</v>
      </c>
      <c r="T378" s="16">
        <v>100</v>
      </c>
      <c r="U378" s="16">
        <v>600</v>
      </c>
      <c r="V378" s="16">
        <v>100</v>
      </c>
      <c r="W378" s="5" t="s">
        <v>33</v>
      </c>
    </row>
    <row r="379" spans="4:23" ht="18" customHeight="1" x14ac:dyDescent="0.3">
      <c r="D379" s="19" t="s">
        <v>1536</v>
      </c>
      <c r="F379" s="279">
        <v>45396</v>
      </c>
      <c r="G379" s="191">
        <v>1</v>
      </c>
      <c r="H379" s="15" t="s">
        <v>35</v>
      </c>
      <c r="I379" s="16" t="s">
        <v>36</v>
      </c>
      <c r="M379" s="146" t="s">
        <v>41</v>
      </c>
      <c r="N379" s="6">
        <v>12</v>
      </c>
      <c r="O379" s="6">
        <v>4</v>
      </c>
      <c r="Q379" s="16">
        <v>600</v>
      </c>
      <c r="R379" s="16">
        <v>600</v>
      </c>
      <c r="S379" s="16">
        <v>620</v>
      </c>
      <c r="T379" s="16">
        <v>100</v>
      </c>
      <c r="U379" s="16">
        <v>620</v>
      </c>
      <c r="V379" s="16">
        <v>100</v>
      </c>
      <c r="W379" s="5" t="s">
        <v>33</v>
      </c>
    </row>
    <row r="380" spans="4:23" ht="18" customHeight="1" x14ac:dyDescent="0.3">
      <c r="D380" s="19" t="s">
        <v>1537</v>
      </c>
      <c r="F380" s="279">
        <v>45396</v>
      </c>
      <c r="G380" s="191">
        <v>1</v>
      </c>
      <c r="H380" s="15" t="s">
        <v>35</v>
      </c>
      <c r="I380" s="16" t="s">
        <v>36</v>
      </c>
      <c r="L380" s="10" t="s">
        <v>1580</v>
      </c>
      <c r="M380" s="146" t="s">
        <v>41</v>
      </c>
      <c r="N380" s="6">
        <v>12</v>
      </c>
      <c r="O380" s="6">
        <v>4</v>
      </c>
      <c r="Q380" s="16">
        <v>720</v>
      </c>
      <c r="R380" s="16">
        <v>700</v>
      </c>
      <c r="S380" s="16">
        <v>710</v>
      </c>
      <c r="T380" s="16">
        <v>100</v>
      </c>
      <c r="U380" s="16">
        <v>710</v>
      </c>
      <c r="V380" s="16">
        <v>100</v>
      </c>
      <c r="W380" s="5" t="s">
        <v>33</v>
      </c>
    </row>
    <row r="381" spans="4:23" ht="18" customHeight="1" x14ac:dyDescent="0.3">
      <c r="D381" s="19" t="s">
        <v>1538</v>
      </c>
      <c r="F381" s="279">
        <v>45396</v>
      </c>
      <c r="G381" s="191">
        <v>2</v>
      </c>
      <c r="H381" s="15" t="s">
        <v>35</v>
      </c>
      <c r="I381" s="16" t="s">
        <v>36</v>
      </c>
      <c r="M381" s="146" t="s">
        <v>41</v>
      </c>
      <c r="N381" s="6">
        <v>12</v>
      </c>
      <c r="O381" s="6">
        <v>3</v>
      </c>
      <c r="Q381" s="16">
        <v>800</v>
      </c>
      <c r="R381" s="16">
        <v>770</v>
      </c>
      <c r="S381" s="16">
        <v>790</v>
      </c>
      <c r="T381" s="16">
        <v>90</v>
      </c>
      <c r="U381" s="16">
        <v>790</v>
      </c>
      <c r="V381" s="16">
        <v>90</v>
      </c>
      <c r="W381" s="5" t="s">
        <v>33</v>
      </c>
    </row>
    <row r="382" spans="4:23" ht="18" customHeight="1" x14ac:dyDescent="0.3">
      <c r="D382" s="19" t="s">
        <v>1539</v>
      </c>
      <c r="F382" s="279">
        <v>45396</v>
      </c>
      <c r="G382" s="191">
        <v>2</v>
      </c>
      <c r="H382" s="15" t="s">
        <v>35</v>
      </c>
      <c r="I382" s="16" t="s">
        <v>36</v>
      </c>
      <c r="M382" s="146" t="s">
        <v>32</v>
      </c>
      <c r="N382" s="6">
        <v>10</v>
      </c>
      <c r="O382" s="6">
        <v>5</v>
      </c>
      <c r="Q382" s="16">
        <v>1080</v>
      </c>
      <c r="R382" s="16">
        <v>435</v>
      </c>
      <c r="S382" s="16">
        <v>445</v>
      </c>
      <c r="T382" s="16">
        <v>125</v>
      </c>
      <c r="U382" s="16">
        <v>445</v>
      </c>
      <c r="V382" s="16">
        <v>125</v>
      </c>
      <c r="W382" s="5" t="s">
        <v>33</v>
      </c>
    </row>
    <row r="383" spans="4:23" ht="18" customHeight="1" x14ac:dyDescent="0.3">
      <c r="D383" s="19" t="s">
        <v>1540</v>
      </c>
      <c r="F383" s="279">
        <v>45396</v>
      </c>
      <c r="G383" s="191">
        <v>2</v>
      </c>
      <c r="H383" s="15" t="s">
        <v>35</v>
      </c>
      <c r="I383" s="16" t="s">
        <v>36</v>
      </c>
      <c r="M383" s="146" t="s">
        <v>32</v>
      </c>
      <c r="N383" s="6">
        <v>10</v>
      </c>
      <c r="O383" s="6">
        <v>5</v>
      </c>
      <c r="Q383" s="16">
        <v>1240</v>
      </c>
      <c r="R383" s="16">
        <v>390</v>
      </c>
      <c r="S383" s="16">
        <v>400</v>
      </c>
      <c r="T383" s="16">
        <v>110</v>
      </c>
      <c r="U383" s="16">
        <v>400</v>
      </c>
      <c r="V383" s="16">
        <v>110</v>
      </c>
      <c r="W383" s="5" t="s">
        <v>33</v>
      </c>
    </row>
    <row r="384" spans="4:23" ht="18" customHeight="1" x14ac:dyDescent="0.3">
      <c r="D384" s="19" t="s">
        <v>1541</v>
      </c>
      <c r="F384" s="279">
        <v>45396</v>
      </c>
      <c r="G384" s="191">
        <v>2</v>
      </c>
      <c r="H384" s="15" t="s">
        <v>35</v>
      </c>
      <c r="I384" s="16" t="s">
        <v>76</v>
      </c>
      <c r="M384" s="146" t="s">
        <v>32</v>
      </c>
      <c r="N384" s="6">
        <v>10</v>
      </c>
      <c r="O384" s="6">
        <v>4</v>
      </c>
      <c r="Q384" s="16">
        <v>1050</v>
      </c>
      <c r="R384" s="16">
        <v>820</v>
      </c>
      <c r="S384" s="16">
        <v>840</v>
      </c>
      <c r="T384" s="16">
        <v>90</v>
      </c>
      <c r="U384" s="16">
        <v>840</v>
      </c>
      <c r="V384" s="16">
        <v>90</v>
      </c>
      <c r="W384" s="5" t="s">
        <v>33</v>
      </c>
    </row>
    <row r="385" spans="4:23" ht="18" customHeight="1" x14ac:dyDescent="0.3">
      <c r="D385" s="19" t="s">
        <v>1542</v>
      </c>
      <c r="F385" s="279">
        <v>45396</v>
      </c>
      <c r="G385" s="191">
        <v>1</v>
      </c>
      <c r="H385" s="15" t="s">
        <v>35</v>
      </c>
      <c r="I385" s="16" t="s">
        <v>76</v>
      </c>
      <c r="M385" s="146" t="s">
        <v>32</v>
      </c>
      <c r="N385" s="6">
        <v>10</v>
      </c>
      <c r="O385" s="6">
        <v>5</v>
      </c>
      <c r="Q385" s="16">
        <v>940</v>
      </c>
      <c r="R385" s="16">
        <v>940</v>
      </c>
      <c r="S385" s="16">
        <v>980</v>
      </c>
      <c r="T385" s="16">
        <v>110</v>
      </c>
      <c r="U385" s="16">
        <v>980</v>
      </c>
      <c r="V385" s="16">
        <v>110</v>
      </c>
      <c r="W385" s="5" t="s">
        <v>33</v>
      </c>
    </row>
    <row r="386" spans="4:23" ht="18" customHeight="1" x14ac:dyDescent="0.3">
      <c r="D386" s="19" t="s">
        <v>1543</v>
      </c>
      <c r="F386" s="279">
        <v>45396</v>
      </c>
      <c r="G386" s="191">
        <v>1</v>
      </c>
      <c r="H386" s="15" t="s">
        <v>35</v>
      </c>
      <c r="I386" s="16" t="s">
        <v>76</v>
      </c>
      <c r="M386" s="146" t="s">
        <v>32</v>
      </c>
      <c r="N386" s="6">
        <v>10</v>
      </c>
      <c r="O386" s="6">
        <v>4</v>
      </c>
      <c r="Q386" s="16">
        <v>1020</v>
      </c>
      <c r="R386" s="16">
        <v>920</v>
      </c>
      <c r="S386" s="16">
        <v>980</v>
      </c>
      <c r="T386" s="16">
        <v>145</v>
      </c>
      <c r="U386" s="16">
        <v>980</v>
      </c>
      <c r="V386" s="16">
        <v>145</v>
      </c>
      <c r="W386" s="5" t="s">
        <v>33</v>
      </c>
    </row>
    <row r="387" spans="4:23" ht="18" customHeight="1" x14ac:dyDescent="0.3">
      <c r="D387" s="19" t="s">
        <v>1544</v>
      </c>
      <c r="F387" s="279">
        <v>45396</v>
      </c>
      <c r="G387" s="191">
        <v>1</v>
      </c>
      <c r="H387" s="15" t="s">
        <v>35</v>
      </c>
      <c r="I387" s="16" t="s">
        <v>76</v>
      </c>
      <c r="M387" s="146" t="s">
        <v>41</v>
      </c>
      <c r="N387" s="6">
        <v>12</v>
      </c>
      <c r="O387" s="6">
        <v>5</v>
      </c>
      <c r="Q387" s="16">
        <v>810</v>
      </c>
      <c r="R387" s="16">
        <v>680</v>
      </c>
      <c r="S387" s="16">
        <v>760</v>
      </c>
      <c r="T387" s="16">
        <v>160</v>
      </c>
      <c r="U387" s="16">
        <v>760</v>
      </c>
      <c r="V387" s="16">
        <v>160</v>
      </c>
      <c r="W387" s="5" t="s">
        <v>33</v>
      </c>
    </row>
    <row r="388" spans="4:23" ht="18" customHeight="1" x14ac:dyDescent="0.3">
      <c r="D388" s="19" t="s">
        <v>1545</v>
      </c>
      <c r="F388" s="279">
        <v>45396</v>
      </c>
      <c r="G388" s="191">
        <v>1</v>
      </c>
      <c r="H388" s="15" t="s">
        <v>35</v>
      </c>
      <c r="I388" s="16" t="s">
        <v>76</v>
      </c>
      <c r="M388" s="146" t="s">
        <v>41</v>
      </c>
      <c r="N388" s="6">
        <v>12</v>
      </c>
      <c r="O388" s="6">
        <v>5</v>
      </c>
      <c r="Q388" s="16">
        <v>880</v>
      </c>
      <c r="R388" s="16">
        <v>740</v>
      </c>
      <c r="S388" s="16">
        <v>750</v>
      </c>
      <c r="T388" s="16">
        <v>100</v>
      </c>
      <c r="U388" s="16">
        <v>750</v>
      </c>
      <c r="V388" s="16">
        <v>100</v>
      </c>
      <c r="W388" s="5" t="s">
        <v>33</v>
      </c>
    </row>
    <row r="389" spans="4:23" ht="18" customHeight="1" x14ac:dyDescent="0.3">
      <c r="D389" s="19" t="s">
        <v>1546</v>
      </c>
      <c r="F389" s="279">
        <v>45396</v>
      </c>
      <c r="G389" s="191">
        <v>5</v>
      </c>
      <c r="H389" s="15" t="s">
        <v>35</v>
      </c>
      <c r="I389" s="16" t="s">
        <v>76</v>
      </c>
      <c r="M389" s="146" t="s">
        <v>32</v>
      </c>
      <c r="N389" s="6">
        <v>10</v>
      </c>
      <c r="O389" s="6">
        <v>6</v>
      </c>
      <c r="Q389" s="16">
        <v>1120</v>
      </c>
      <c r="R389" s="16">
        <v>400</v>
      </c>
      <c r="S389" s="16">
        <v>410</v>
      </c>
      <c r="T389" s="16">
        <v>140</v>
      </c>
      <c r="U389" s="16">
        <v>410</v>
      </c>
      <c r="V389" s="16">
        <v>140</v>
      </c>
      <c r="W389" s="5" t="s">
        <v>33</v>
      </c>
    </row>
    <row r="390" spans="4:23" ht="18" customHeight="1" x14ac:dyDescent="0.3">
      <c r="D390" s="19" t="s">
        <v>1547</v>
      </c>
      <c r="F390" s="279">
        <v>45396</v>
      </c>
      <c r="G390" s="191">
        <v>5</v>
      </c>
      <c r="H390" s="15" t="s">
        <v>35</v>
      </c>
      <c r="I390" s="16" t="s">
        <v>76</v>
      </c>
      <c r="M390" s="146" t="s">
        <v>41</v>
      </c>
      <c r="N390" s="6">
        <v>12</v>
      </c>
      <c r="O390" s="6">
        <v>5</v>
      </c>
      <c r="Q390" s="16">
        <v>810</v>
      </c>
      <c r="R390" s="16">
        <v>670</v>
      </c>
      <c r="S390" s="16">
        <v>675</v>
      </c>
      <c r="T390" s="16">
        <v>100</v>
      </c>
      <c r="U390" s="16">
        <v>675</v>
      </c>
      <c r="V390" s="16">
        <v>100</v>
      </c>
      <c r="W390" s="5" t="s">
        <v>33</v>
      </c>
    </row>
    <row r="391" spans="4:23" ht="18" customHeight="1" x14ac:dyDescent="0.3">
      <c r="D391" s="19" t="s">
        <v>1548</v>
      </c>
      <c r="F391" s="279">
        <v>45396</v>
      </c>
      <c r="G391" s="191">
        <v>4</v>
      </c>
      <c r="H391" s="15" t="s">
        <v>35</v>
      </c>
      <c r="I391" s="16" t="s">
        <v>76</v>
      </c>
      <c r="M391" s="146" t="s">
        <v>32</v>
      </c>
      <c r="N391" s="6">
        <v>10</v>
      </c>
      <c r="O391" s="6">
        <v>5</v>
      </c>
      <c r="Q391" s="16">
        <v>630</v>
      </c>
      <c r="R391" s="16">
        <v>280</v>
      </c>
      <c r="S391" s="16">
        <v>280</v>
      </c>
      <c r="T391" s="16">
        <v>115</v>
      </c>
      <c r="U391" s="16">
        <v>280</v>
      </c>
      <c r="V391" s="16">
        <v>115</v>
      </c>
      <c r="W391" s="5" t="s">
        <v>33</v>
      </c>
    </row>
    <row r="392" spans="4:23" ht="18" customHeight="1" x14ac:dyDescent="0.3">
      <c r="D392" s="19" t="s">
        <v>1549</v>
      </c>
      <c r="F392" s="279">
        <v>45396</v>
      </c>
      <c r="G392" s="191">
        <v>2</v>
      </c>
      <c r="H392" s="15" t="s">
        <v>35</v>
      </c>
      <c r="I392" s="16" t="s">
        <v>76</v>
      </c>
      <c r="M392" s="146" t="s">
        <v>41</v>
      </c>
      <c r="N392" s="6">
        <v>12</v>
      </c>
      <c r="O392" s="6">
        <v>4</v>
      </c>
      <c r="Q392" s="16">
        <v>590</v>
      </c>
      <c r="R392" s="16">
        <v>440</v>
      </c>
      <c r="S392" s="16">
        <v>450</v>
      </c>
      <c r="T392" s="16">
        <v>85</v>
      </c>
      <c r="U392" s="16">
        <v>450</v>
      </c>
      <c r="V392" s="16">
        <v>85</v>
      </c>
      <c r="W392" s="5" t="s">
        <v>33</v>
      </c>
    </row>
    <row r="393" spans="4:23" ht="18" customHeight="1" x14ac:dyDescent="0.3">
      <c r="D393" s="19" t="s">
        <v>1550</v>
      </c>
      <c r="F393" s="279">
        <v>45396</v>
      </c>
      <c r="G393" s="340">
        <v>1</v>
      </c>
      <c r="H393" s="15" t="s">
        <v>35</v>
      </c>
      <c r="I393" s="16" t="s">
        <v>76</v>
      </c>
      <c r="M393" s="146" t="s">
        <v>41</v>
      </c>
      <c r="N393" s="6">
        <v>12</v>
      </c>
      <c r="O393" s="6">
        <v>4</v>
      </c>
      <c r="Q393" s="16">
        <v>820</v>
      </c>
      <c r="R393" s="16">
        <v>800</v>
      </c>
      <c r="S393" s="16">
        <v>830</v>
      </c>
      <c r="T393" s="16">
        <v>100</v>
      </c>
      <c r="U393" s="16">
        <v>830</v>
      </c>
      <c r="V393" s="16">
        <v>100</v>
      </c>
      <c r="W393" s="5" t="s">
        <v>33</v>
      </c>
    </row>
    <row r="394" spans="4:23" ht="18" customHeight="1" x14ac:dyDescent="0.3">
      <c r="D394" s="19" t="s">
        <v>1551</v>
      </c>
      <c r="F394" s="279">
        <v>45396</v>
      </c>
      <c r="H394" s="15" t="s">
        <v>35</v>
      </c>
      <c r="I394" s="16" t="s">
        <v>76</v>
      </c>
      <c r="M394" s="146" t="s">
        <v>41</v>
      </c>
      <c r="N394" s="6">
        <v>12</v>
      </c>
      <c r="O394" s="6">
        <v>4</v>
      </c>
      <c r="Q394" s="16">
        <v>810</v>
      </c>
      <c r="R394" s="16">
        <v>680</v>
      </c>
      <c r="S394" s="16">
        <v>760</v>
      </c>
      <c r="T394" s="16">
        <v>160</v>
      </c>
      <c r="U394" s="16">
        <v>760</v>
      </c>
      <c r="V394" s="16">
        <v>160</v>
      </c>
      <c r="W394" s="5" t="s">
        <v>33</v>
      </c>
    </row>
    <row r="395" spans="4:23" ht="18" customHeight="1" x14ac:dyDescent="0.3">
      <c r="D395" s="19" t="s">
        <v>1552</v>
      </c>
      <c r="F395" s="279">
        <v>45397</v>
      </c>
      <c r="H395" s="15" t="s">
        <v>35</v>
      </c>
      <c r="I395" s="16" t="s">
        <v>36</v>
      </c>
      <c r="M395" s="146" t="s">
        <v>32</v>
      </c>
      <c r="N395" s="6">
        <v>10</v>
      </c>
      <c r="O395" s="6">
        <v>4</v>
      </c>
      <c r="Q395" s="16">
        <v>1050</v>
      </c>
      <c r="R395" s="16">
        <v>430</v>
      </c>
      <c r="S395" s="16">
        <v>440</v>
      </c>
      <c r="T395" s="16">
        <v>120</v>
      </c>
      <c r="U395" s="16">
        <v>440</v>
      </c>
      <c r="V395" s="16">
        <v>120</v>
      </c>
      <c r="W395" s="5" t="s">
        <v>33</v>
      </c>
    </row>
    <row r="396" spans="4:23" ht="18" customHeight="1" x14ac:dyDescent="0.3">
      <c r="D396" s="19" t="s">
        <v>1553</v>
      </c>
      <c r="F396" s="279">
        <v>45397</v>
      </c>
      <c r="H396" s="15" t="s">
        <v>35</v>
      </c>
      <c r="I396" s="16" t="s">
        <v>40</v>
      </c>
      <c r="M396" s="146" t="s">
        <v>32</v>
      </c>
      <c r="N396" s="6">
        <v>10</v>
      </c>
      <c r="O396" s="6">
        <v>5</v>
      </c>
      <c r="Q396" s="16">
        <v>1200</v>
      </c>
      <c r="R396" s="16">
        <v>690</v>
      </c>
      <c r="S396" s="16">
        <v>700</v>
      </c>
      <c r="T396" s="16">
        <v>175</v>
      </c>
      <c r="U396" s="16">
        <v>700</v>
      </c>
      <c r="V396" s="16">
        <v>175</v>
      </c>
      <c r="W396" s="5" t="s">
        <v>33</v>
      </c>
    </row>
    <row r="397" spans="4:23" ht="18" customHeight="1" x14ac:dyDescent="0.3">
      <c r="D397" s="19" t="s">
        <v>1554</v>
      </c>
      <c r="F397" s="279">
        <v>45397</v>
      </c>
      <c r="H397" s="15" t="s">
        <v>35</v>
      </c>
      <c r="I397" s="16" t="s">
        <v>1572</v>
      </c>
      <c r="K397" s="16" t="s">
        <v>1578</v>
      </c>
      <c r="M397" s="146" t="s">
        <v>32</v>
      </c>
      <c r="N397" s="6">
        <v>10</v>
      </c>
      <c r="O397" s="6">
        <v>4</v>
      </c>
      <c r="Q397" s="16">
        <v>500</v>
      </c>
      <c r="R397" s="16">
        <v>570</v>
      </c>
      <c r="S397" s="16">
        <v>580</v>
      </c>
      <c r="T397" s="16">
        <v>100</v>
      </c>
      <c r="U397" s="16">
        <v>580</v>
      </c>
      <c r="V397" s="16">
        <v>100</v>
      </c>
      <c r="W397" s="5" t="s">
        <v>33</v>
      </c>
    </row>
    <row r="398" spans="4:23" ht="18" customHeight="1" x14ac:dyDescent="0.3">
      <c r="D398" s="19" t="s">
        <v>1555</v>
      </c>
      <c r="F398" s="279">
        <v>45397</v>
      </c>
      <c r="H398" s="15" t="s">
        <v>35</v>
      </c>
      <c r="I398" s="16" t="s">
        <v>1572</v>
      </c>
      <c r="K398" s="16" t="s">
        <v>94</v>
      </c>
      <c r="M398" s="146" t="s">
        <v>32</v>
      </c>
      <c r="N398" s="6">
        <v>10</v>
      </c>
      <c r="O398" s="6">
        <v>4</v>
      </c>
      <c r="Q398" s="16">
        <v>470</v>
      </c>
      <c r="R398" s="16">
        <v>550</v>
      </c>
      <c r="S398" s="16">
        <v>560</v>
      </c>
      <c r="T398" s="16">
        <v>100</v>
      </c>
      <c r="U398" s="16">
        <v>560</v>
      </c>
      <c r="V398" s="16">
        <v>100</v>
      </c>
      <c r="W398" s="5" t="s">
        <v>33</v>
      </c>
    </row>
    <row r="399" spans="4:23" ht="18" customHeight="1" x14ac:dyDescent="0.3">
      <c r="D399" s="19" t="s">
        <v>1556</v>
      </c>
      <c r="F399" s="279">
        <v>45397</v>
      </c>
      <c r="H399" s="15" t="s">
        <v>35</v>
      </c>
      <c r="I399" s="16" t="s">
        <v>1572</v>
      </c>
      <c r="K399" s="16" t="s">
        <v>1579</v>
      </c>
      <c r="M399" s="146" t="s">
        <v>32</v>
      </c>
      <c r="N399" s="6">
        <v>10</v>
      </c>
      <c r="O399" s="6">
        <v>4</v>
      </c>
      <c r="Q399" s="16">
        <v>600</v>
      </c>
      <c r="R399" s="16">
        <v>600</v>
      </c>
      <c r="S399" s="16">
        <v>610</v>
      </c>
      <c r="T399" s="16">
        <v>100</v>
      </c>
      <c r="U399" s="16">
        <v>610</v>
      </c>
      <c r="V399" s="16">
        <v>100</v>
      </c>
      <c r="W399" s="5" t="s">
        <v>33</v>
      </c>
    </row>
    <row r="400" spans="4:23" ht="18" customHeight="1" x14ac:dyDescent="0.3">
      <c r="D400" s="19" t="s">
        <v>1557</v>
      </c>
      <c r="F400" s="279">
        <v>45397</v>
      </c>
      <c r="H400" s="15" t="s">
        <v>35</v>
      </c>
      <c r="I400" s="16" t="s">
        <v>36</v>
      </c>
      <c r="M400" s="146" t="s">
        <v>32</v>
      </c>
      <c r="N400" s="6">
        <v>10</v>
      </c>
      <c r="O400" s="6">
        <v>4</v>
      </c>
      <c r="Q400" s="16">
        <v>720</v>
      </c>
      <c r="R400" s="16">
        <v>680</v>
      </c>
      <c r="S400" s="16">
        <v>760</v>
      </c>
      <c r="T400" s="16">
        <v>160</v>
      </c>
      <c r="U400" s="16">
        <v>760</v>
      </c>
      <c r="V400" s="16">
        <v>160</v>
      </c>
      <c r="W400" s="5" t="s">
        <v>33</v>
      </c>
    </row>
    <row r="401" spans="2:14" ht="18" customHeight="1" x14ac:dyDescent="0.3">
      <c r="B401" s="19" t="s">
        <v>1581</v>
      </c>
      <c r="D401" s="19" t="s">
        <v>1558</v>
      </c>
      <c r="F401" s="279">
        <v>45398</v>
      </c>
      <c r="H401" s="15"/>
      <c r="I401" s="16" t="s">
        <v>1574</v>
      </c>
      <c r="K401" s="16" t="s">
        <v>1576</v>
      </c>
      <c r="M401" s="146"/>
      <c r="N401" s="6"/>
    </row>
    <row r="402" spans="2:14" ht="18" customHeight="1" x14ac:dyDescent="0.3">
      <c r="D402" s="19" t="s">
        <v>1559</v>
      </c>
      <c r="F402" s="279">
        <v>45398</v>
      </c>
      <c r="H402" s="15"/>
      <c r="I402" s="16" t="s">
        <v>1574</v>
      </c>
      <c r="K402" s="16" t="s">
        <v>1577</v>
      </c>
      <c r="M402" s="146"/>
      <c r="N402" s="6"/>
    </row>
    <row r="403" spans="2:14" ht="18" customHeight="1" x14ac:dyDescent="0.3">
      <c r="B403" s="19" t="s">
        <v>1582</v>
      </c>
      <c r="D403" s="19" t="s">
        <v>1560</v>
      </c>
      <c r="H403" s="15"/>
      <c r="M403" s="146"/>
    </row>
    <row r="404" spans="2:14" ht="18" customHeight="1" x14ac:dyDescent="0.3">
      <c r="D404" s="19" t="s">
        <v>1561</v>
      </c>
      <c r="H404" s="15"/>
      <c r="M404" s="146"/>
    </row>
    <row r="405" spans="2:14" ht="18" customHeight="1" x14ac:dyDescent="0.3">
      <c r="D405" s="19" t="s">
        <v>1562</v>
      </c>
      <c r="H405" s="15"/>
      <c r="M405" s="146"/>
    </row>
    <row r="406" spans="2:14" ht="18" customHeight="1" x14ac:dyDescent="0.3">
      <c r="D406" s="19" t="s">
        <v>1563</v>
      </c>
      <c r="H406" s="15"/>
      <c r="M406" s="146"/>
    </row>
    <row r="407" spans="2:14" ht="18" customHeight="1" x14ac:dyDescent="0.3">
      <c r="D407" s="19" t="s">
        <v>1564</v>
      </c>
      <c r="H407" s="15"/>
      <c r="M407" s="146"/>
    </row>
    <row r="408" spans="2:14" ht="18" customHeight="1" x14ac:dyDescent="0.3">
      <c r="D408" s="19" t="s">
        <v>1565</v>
      </c>
      <c r="H408" s="15"/>
      <c r="M408" s="146"/>
    </row>
    <row r="409" spans="2:14" ht="18" customHeight="1" x14ac:dyDescent="0.3">
      <c r="D409" s="19" t="s">
        <v>1566</v>
      </c>
      <c r="H409" s="15"/>
      <c r="M409" s="146"/>
    </row>
    <row r="410" spans="2:14" ht="18" customHeight="1" x14ac:dyDescent="0.3">
      <c r="D410" s="19" t="s">
        <v>1567</v>
      </c>
      <c r="H410" s="15"/>
      <c r="M410" s="146"/>
    </row>
    <row r="411" spans="2:14" ht="18" customHeight="1" x14ac:dyDescent="0.3">
      <c r="D411" s="19" t="s">
        <v>1568</v>
      </c>
      <c r="H411" s="15"/>
      <c r="M411" s="146"/>
    </row>
    <row r="412" spans="2:14" ht="18" customHeight="1" x14ac:dyDescent="0.3">
      <c r="D412" s="19" t="s">
        <v>1569</v>
      </c>
      <c r="H412" s="15"/>
      <c r="M412" s="146"/>
    </row>
    <row r="413" spans="2:14" ht="18" customHeight="1" x14ac:dyDescent="0.3">
      <c r="D413" s="19" t="s">
        <v>1570</v>
      </c>
      <c r="H413" s="15"/>
      <c r="M413" s="146"/>
    </row>
    <row r="414" spans="2:14" ht="18" customHeight="1" x14ac:dyDescent="0.3">
      <c r="D414" s="19" t="s">
        <v>1571</v>
      </c>
      <c r="H414" s="15"/>
      <c r="M414" s="146"/>
    </row>
    <row r="415" spans="2:14" ht="18" customHeight="1" x14ac:dyDescent="0.3">
      <c r="M415" s="146"/>
    </row>
    <row r="416" spans="2:14" ht="18" customHeight="1" x14ac:dyDescent="0.3">
      <c r="M416" s="146"/>
    </row>
    <row r="417" spans="13:13" ht="18" customHeight="1" x14ac:dyDescent="0.3">
      <c r="M417" s="146"/>
    </row>
    <row r="418" spans="13:13" ht="18" customHeight="1" x14ac:dyDescent="0.3">
      <c r="M418" s="146"/>
    </row>
    <row r="419" spans="13:13" ht="18" customHeight="1" x14ac:dyDescent="0.3">
      <c r="M419" s="146"/>
    </row>
    <row r="420" spans="13:13" ht="18" customHeight="1" x14ac:dyDescent="0.3">
      <c r="M420" s="146"/>
    </row>
    <row r="421" spans="13:13" ht="18" customHeight="1" x14ac:dyDescent="0.3">
      <c r="M421" s="146"/>
    </row>
    <row r="422" spans="13:13" ht="18" customHeight="1" x14ac:dyDescent="0.3">
      <c r="M422" s="146"/>
    </row>
    <row r="423" spans="13:13" ht="18" customHeight="1" x14ac:dyDescent="0.3">
      <c r="M423" s="146"/>
    </row>
    <row r="424" spans="13:13" ht="18" customHeight="1" x14ac:dyDescent="0.3">
      <c r="M424" s="146"/>
    </row>
    <row r="425" spans="13:13" ht="18" customHeight="1" x14ac:dyDescent="0.3">
      <c r="M425" s="146"/>
    </row>
    <row r="426" spans="13:13" ht="18" customHeight="1" x14ac:dyDescent="0.3">
      <c r="M426" s="146"/>
    </row>
    <row r="427" spans="13:13" ht="18" customHeight="1" x14ac:dyDescent="0.3">
      <c r="M427" s="146"/>
    </row>
    <row r="428" spans="13:13" ht="18" customHeight="1" x14ac:dyDescent="0.3">
      <c r="M428" s="146"/>
    </row>
    <row r="429" spans="13:13" ht="18" customHeight="1" x14ac:dyDescent="0.3">
      <c r="M429" s="146"/>
    </row>
    <row r="430" spans="13:13" ht="18" customHeight="1" x14ac:dyDescent="0.3">
      <c r="M430" s="146"/>
    </row>
    <row r="431" spans="13:13" ht="18" customHeight="1" x14ac:dyDescent="0.3">
      <c r="M431" s="146"/>
    </row>
    <row r="432" spans="13:13" ht="18" customHeight="1" x14ac:dyDescent="0.3">
      <c r="M432" s="146"/>
    </row>
    <row r="433" spans="13:13" ht="18" customHeight="1" x14ac:dyDescent="0.3">
      <c r="M433" s="146"/>
    </row>
    <row r="434" spans="13:13" ht="18" customHeight="1" x14ac:dyDescent="0.3">
      <c r="M434" s="146"/>
    </row>
    <row r="435" spans="13:13" ht="18" customHeight="1" x14ac:dyDescent="0.3">
      <c r="M435" s="146"/>
    </row>
    <row r="436" spans="13:13" ht="18" customHeight="1" x14ac:dyDescent="0.3">
      <c r="M436" s="146"/>
    </row>
    <row r="437" spans="13:13" ht="18" customHeight="1" x14ac:dyDescent="0.3">
      <c r="M437" s="146"/>
    </row>
    <row r="438" spans="13:13" ht="18" customHeight="1" x14ac:dyDescent="0.3">
      <c r="M438" s="146"/>
    </row>
    <row r="439" spans="13:13" ht="18" customHeight="1" x14ac:dyDescent="0.3">
      <c r="M439" s="146"/>
    </row>
    <row r="440" spans="13:13" ht="18" customHeight="1" x14ac:dyDescent="0.3">
      <c r="M440" s="146"/>
    </row>
    <row r="441" spans="13:13" ht="18" customHeight="1" x14ac:dyDescent="0.3">
      <c r="M441" s="146"/>
    </row>
    <row r="442" spans="13:13" ht="18" customHeight="1" x14ac:dyDescent="0.3">
      <c r="M442" s="146"/>
    </row>
    <row r="443" spans="13:13" ht="18" customHeight="1" x14ac:dyDescent="0.3">
      <c r="M443" s="146"/>
    </row>
    <row r="444" spans="13:13" ht="18" customHeight="1" x14ac:dyDescent="0.3">
      <c r="M444" s="146"/>
    </row>
    <row r="445" spans="13:13" ht="18" customHeight="1" x14ac:dyDescent="0.3">
      <c r="M445" s="146"/>
    </row>
    <row r="446" spans="13:13" ht="18" customHeight="1" x14ac:dyDescent="0.3">
      <c r="M446" s="146"/>
    </row>
    <row r="447" spans="13:13" ht="18" customHeight="1" x14ac:dyDescent="0.3">
      <c r="M447" s="146"/>
    </row>
    <row r="448" spans="13:13" ht="18" customHeight="1" x14ac:dyDescent="0.3">
      <c r="M448" s="146"/>
    </row>
    <row r="449" spans="13:13" ht="18" customHeight="1" x14ac:dyDescent="0.3">
      <c r="M449" s="146"/>
    </row>
    <row r="450" spans="13:13" ht="18" customHeight="1" x14ac:dyDescent="0.3">
      <c r="M450" s="146"/>
    </row>
    <row r="451" spans="13:13" ht="18" customHeight="1" x14ac:dyDescent="0.3">
      <c r="M451" s="146"/>
    </row>
    <row r="452" spans="13:13" ht="18" customHeight="1" x14ac:dyDescent="0.3">
      <c r="M452" s="146"/>
    </row>
    <row r="453" spans="13:13" ht="18" customHeight="1" x14ac:dyDescent="0.3">
      <c r="M453" s="146"/>
    </row>
    <row r="454" spans="13:13" ht="18" customHeight="1" x14ac:dyDescent="0.3">
      <c r="M454" s="146"/>
    </row>
    <row r="455" spans="13:13" ht="18" customHeight="1" x14ac:dyDescent="0.3">
      <c r="M455" s="146"/>
    </row>
    <row r="456" spans="13:13" ht="18" customHeight="1" x14ac:dyDescent="0.3">
      <c r="M456" s="146"/>
    </row>
    <row r="457" spans="13:13" ht="18" customHeight="1" x14ac:dyDescent="0.3">
      <c r="M457" s="146"/>
    </row>
    <row r="458" spans="13:13" ht="18" customHeight="1" x14ac:dyDescent="0.3">
      <c r="M458" s="146"/>
    </row>
    <row r="459" spans="13:13" ht="18" customHeight="1" x14ac:dyDescent="0.3">
      <c r="M459" s="146"/>
    </row>
    <row r="460" spans="13:13" ht="18" customHeight="1" x14ac:dyDescent="0.3">
      <c r="M460" s="146"/>
    </row>
    <row r="461" spans="13:13" ht="18" customHeight="1" x14ac:dyDescent="0.3">
      <c r="M461" s="146"/>
    </row>
    <row r="462" spans="13:13" ht="18" customHeight="1" x14ac:dyDescent="0.3">
      <c r="M462" s="146"/>
    </row>
    <row r="463" spans="13:13" ht="18" customHeight="1" x14ac:dyDescent="0.3">
      <c r="M463" s="146"/>
    </row>
    <row r="464" spans="13:13" ht="18" customHeight="1" x14ac:dyDescent="0.3">
      <c r="M464" s="146"/>
    </row>
    <row r="465" spans="13:13" ht="18" customHeight="1" x14ac:dyDescent="0.3">
      <c r="M465" s="146"/>
    </row>
    <row r="466" spans="13:13" ht="18" customHeight="1" x14ac:dyDescent="0.3">
      <c r="M466" s="146"/>
    </row>
    <row r="467" spans="13:13" ht="18" customHeight="1" x14ac:dyDescent="0.3">
      <c r="M467" s="146"/>
    </row>
    <row r="468" spans="13:13" ht="18" customHeight="1" x14ac:dyDescent="0.3">
      <c r="M468" s="146"/>
    </row>
    <row r="469" spans="13:13" ht="18" customHeight="1" x14ac:dyDescent="0.3">
      <c r="M469" s="146"/>
    </row>
    <row r="470" spans="13:13" ht="18" customHeight="1" x14ac:dyDescent="0.3">
      <c r="M470" s="146"/>
    </row>
    <row r="471" spans="13:13" ht="18" customHeight="1" x14ac:dyDescent="0.3">
      <c r="M471" s="146"/>
    </row>
    <row r="472" spans="13:13" ht="18" customHeight="1" x14ac:dyDescent="0.3">
      <c r="M472" s="146"/>
    </row>
    <row r="473" spans="13:13" ht="18" customHeight="1" x14ac:dyDescent="0.3">
      <c r="M473" s="146"/>
    </row>
    <row r="474" spans="13:13" ht="18" customHeight="1" x14ac:dyDescent="0.3">
      <c r="M474" s="146"/>
    </row>
    <row r="475" spans="13:13" ht="18" customHeight="1" x14ac:dyDescent="0.3">
      <c r="M475" s="146"/>
    </row>
    <row r="476" spans="13:13" ht="18" customHeight="1" x14ac:dyDescent="0.3">
      <c r="M476" s="146"/>
    </row>
    <row r="477" spans="13:13" ht="18" customHeight="1" x14ac:dyDescent="0.3">
      <c r="M477" s="146"/>
    </row>
    <row r="478" spans="13:13" ht="18" customHeight="1" x14ac:dyDescent="0.3">
      <c r="M478" s="146"/>
    </row>
    <row r="479" spans="13:13" ht="18" customHeight="1" x14ac:dyDescent="0.3">
      <c r="M479" s="146"/>
    </row>
    <row r="480" spans="13:13" ht="18" customHeight="1" x14ac:dyDescent="0.3">
      <c r="M480" s="146"/>
    </row>
    <row r="481" spans="13:13" ht="18" customHeight="1" x14ac:dyDescent="0.3">
      <c r="M481" s="146"/>
    </row>
    <row r="482" spans="13:13" ht="18" customHeight="1" x14ac:dyDescent="0.3">
      <c r="M482" s="146"/>
    </row>
    <row r="483" spans="13:13" ht="18" customHeight="1" x14ac:dyDescent="0.3">
      <c r="M483" s="146"/>
    </row>
    <row r="484" spans="13:13" ht="18" customHeight="1" x14ac:dyDescent="0.3">
      <c r="M484" s="146"/>
    </row>
    <row r="485" spans="13:13" ht="18" customHeight="1" x14ac:dyDescent="0.3">
      <c r="M485" s="146"/>
    </row>
    <row r="486" spans="13:13" ht="18" customHeight="1" x14ac:dyDescent="0.3">
      <c r="M486" s="146"/>
    </row>
    <row r="487" spans="13:13" ht="18" customHeight="1" x14ac:dyDescent="0.3">
      <c r="M487" s="146"/>
    </row>
    <row r="488" spans="13:13" ht="18" customHeight="1" x14ac:dyDescent="0.3">
      <c r="M488" s="146"/>
    </row>
    <row r="489" spans="13:13" ht="18" customHeight="1" x14ac:dyDescent="0.3">
      <c r="M489" s="146"/>
    </row>
    <row r="490" spans="13:13" ht="18" customHeight="1" x14ac:dyDescent="0.3">
      <c r="M490" s="146"/>
    </row>
    <row r="491" spans="13:13" ht="18" customHeight="1" x14ac:dyDescent="0.3">
      <c r="M491" s="146"/>
    </row>
    <row r="492" spans="13:13" ht="18" customHeight="1" x14ac:dyDescent="0.3">
      <c r="M492" s="146"/>
    </row>
    <row r="493" spans="13:13" ht="18" customHeight="1" x14ac:dyDescent="0.3">
      <c r="M493" s="146"/>
    </row>
    <row r="494" spans="13:13" ht="18" customHeight="1" x14ac:dyDescent="0.3">
      <c r="M494" s="146"/>
    </row>
    <row r="495" spans="13:13" ht="18" customHeight="1" x14ac:dyDescent="0.3">
      <c r="M495" s="146"/>
    </row>
    <row r="496" spans="13:13" ht="18" customHeight="1" x14ac:dyDescent="0.3">
      <c r="M496" s="146"/>
    </row>
    <row r="497" spans="13:13" ht="18" customHeight="1" x14ac:dyDescent="0.3">
      <c r="M497" s="146"/>
    </row>
    <row r="498" spans="13:13" ht="18" customHeight="1" x14ac:dyDescent="0.3">
      <c r="M498" s="146"/>
    </row>
    <row r="499" spans="13:13" ht="18" customHeight="1" x14ac:dyDescent="0.3">
      <c r="M499" s="146"/>
    </row>
    <row r="500" spans="13:13" ht="18" customHeight="1" x14ac:dyDescent="0.3">
      <c r="M500" s="146"/>
    </row>
    <row r="501" spans="13:13" ht="18" customHeight="1" x14ac:dyDescent="0.3">
      <c r="M501" s="146"/>
    </row>
    <row r="502" spans="13:13" ht="18" customHeight="1" x14ac:dyDescent="0.3">
      <c r="M502" s="146"/>
    </row>
    <row r="503" spans="13:13" ht="18" customHeight="1" x14ac:dyDescent="0.3">
      <c r="M503" s="146"/>
    </row>
    <row r="504" spans="13:13" ht="18" customHeight="1" x14ac:dyDescent="0.3">
      <c r="M504" s="146"/>
    </row>
    <row r="505" spans="13:13" ht="18" customHeight="1" x14ac:dyDescent="0.3">
      <c r="M505" s="146"/>
    </row>
    <row r="506" spans="13:13" ht="18" customHeight="1" x14ac:dyDescent="0.3">
      <c r="M506" s="146"/>
    </row>
    <row r="507" spans="13:13" ht="18" customHeight="1" x14ac:dyDescent="0.3">
      <c r="M507" s="146"/>
    </row>
    <row r="508" spans="13:13" ht="18" customHeight="1" x14ac:dyDescent="0.3">
      <c r="M508" s="146"/>
    </row>
    <row r="509" spans="13:13" ht="18" customHeight="1" x14ac:dyDescent="0.3">
      <c r="M509" s="146"/>
    </row>
    <row r="510" spans="13:13" ht="18" customHeight="1" x14ac:dyDescent="0.3">
      <c r="M510" s="146"/>
    </row>
    <row r="511" spans="13:13" ht="18" customHeight="1" x14ac:dyDescent="0.3">
      <c r="M511" s="146"/>
    </row>
    <row r="512" spans="13:13" ht="18" customHeight="1" x14ac:dyDescent="0.3">
      <c r="M512" s="146"/>
    </row>
    <row r="513" spans="13:13" ht="18" customHeight="1" x14ac:dyDescent="0.3">
      <c r="M513" s="146"/>
    </row>
    <row r="514" spans="13:13" ht="18" customHeight="1" x14ac:dyDescent="0.3">
      <c r="M514" s="146"/>
    </row>
    <row r="515" spans="13:13" ht="18" customHeight="1" x14ac:dyDescent="0.3">
      <c r="M515" s="146"/>
    </row>
    <row r="516" spans="13:13" ht="18" customHeight="1" x14ac:dyDescent="0.3">
      <c r="M516" s="146"/>
    </row>
    <row r="517" spans="13:13" ht="18" customHeight="1" x14ac:dyDescent="0.3">
      <c r="M517" s="146"/>
    </row>
    <row r="518" spans="13:13" ht="18" customHeight="1" x14ac:dyDescent="0.3">
      <c r="M518" s="146"/>
    </row>
    <row r="519" spans="13:13" ht="18" customHeight="1" x14ac:dyDescent="0.3">
      <c r="M519" s="146"/>
    </row>
    <row r="520" spans="13:13" ht="18" customHeight="1" x14ac:dyDescent="0.3">
      <c r="M520" s="146"/>
    </row>
    <row r="521" spans="13:13" ht="18" customHeight="1" x14ac:dyDescent="0.3">
      <c r="M521" s="146"/>
    </row>
    <row r="522" spans="13:13" ht="18" customHeight="1" x14ac:dyDescent="0.3">
      <c r="M522" s="146"/>
    </row>
    <row r="523" spans="13:13" ht="18" customHeight="1" x14ac:dyDescent="0.3">
      <c r="M523" s="146"/>
    </row>
    <row r="524" spans="13:13" ht="18" customHeight="1" x14ac:dyDescent="0.3">
      <c r="M524" s="146"/>
    </row>
    <row r="525" spans="13:13" ht="18" customHeight="1" x14ac:dyDescent="0.3">
      <c r="M525" s="146"/>
    </row>
    <row r="526" spans="13:13" ht="18" customHeight="1" x14ac:dyDescent="0.3">
      <c r="M526" s="146"/>
    </row>
    <row r="527" spans="13:13" ht="18" customHeight="1" x14ac:dyDescent="0.3">
      <c r="M527" s="146"/>
    </row>
    <row r="528" spans="13:13" ht="18" customHeight="1" x14ac:dyDescent="0.3">
      <c r="M528" s="146"/>
    </row>
    <row r="529" spans="13:13" ht="18" customHeight="1" x14ac:dyDescent="0.3">
      <c r="M529" s="146"/>
    </row>
    <row r="530" spans="13:13" ht="18" customHeight="1" x14ac:dyDescent="0.3">
      <c r="M530" s="146"/>
    </row>
    <row r="531" spans="13:13" ht="18" customHeight="1" x14ac:dyDescent="0.3">
      <c r="M531" s="146"/>
    </row>
    <row r="532" spans="13:13" ht="18" customHeight="1" x14ac:dyDescent="0.3">
      <c r="M532" s="146"/>
    </row>
    <row r="533" spans="13:13" ht="18" customHeight="1" x14ac:dyDescent="0.3">
      <c r="M533" s="146"/>
    </row>
    <row r="534" spans="13:13" ht="18" customHeight="1" x14ac:dyDescent="0.3">
      <c r="M534" s="146"/>
    </row>
    <row r="535" spans="13:13" ht="18" customHeight="1" x14ac:dyDescent="0.3">
      <c r="M535" s="146"/>
    </row>
    <row r="536" spans="13:13" ht="18" customHeight="1" x14ac:dyDescent="0.3">
      <c r="M536" s="146"/>
    </row>
    <row r="537" spans="13:13" ht="18" customHeight="1" x14ac:dyDescent="0.3">
      <c r="M537" s="146"/>
    </row>
    <row r="538" spans="13:13" ht="18" customHeight="1" x14ac:dyDescent="0.3">
      <c r="M538" s="146"/>
    </row>
    <row r="539" spans="13:13" ht="18" customHeight="1" x14ac:dyDescent="0.3">
      <c r="M539" s="146"/>
    </row>
    <row r="540" spans="13:13" ht="18" customHeight="1" x14ac:dyDescent="0.3">
      <c r="M540" s="146"/>
    </row>
    <row r="541" spans="13:13" ht="18" customHeight="1" x14ac:dyDescent="0.3">
      <c r="M541" s="146"/>
    </row>
    <row r="542" spans="13:13" ht="18" customHeight="1" x14ac:dyDescent="0.3">
      <c r="M542" s="146"/>
    </row>
    <row r="543" spans="13:13" ht="18" customHeight="1" x14ac:dyDescent="0.3">
      <c r="M543" s="146"/>
    </row>
    <row r="544" spans="13:13" ht="18" customHeight="1" x14ac:dyDescent="0.3">
      <c r="M544" s="146"/>
    </row>
    <row r="545" spans="13:13" ht="18" customHeight="1" x14ac:dyDescent="0.3">
      <c r="M545" s="146"/>
    </row>
    <row r="546" spans="13:13" ht="18" customHeight="1" x14ac:dyDescent="0.3">
      <c r="M546" s="146"/>
    </row>
    <row r="547" spans="13:13" ht="18" customHeight="1" x14ac:dyDescent="0.3">
      <c r="M547" s="146"/>
    </row>
    <row r="548" spans="13:13" ht="18" customHeight="1" x14ac:dyDescent="0.3">
      <c r="M548" s="146"/>
    </row>
    <row r="549" spans="13:13" ht="18" customHeight="1" x14ac:dyDescent="0.3">
      <c r="M549" s="146"/>
    </row>
    <row r="550" spans="13:13" ht="18" customHeight="1" x14ac:dyDescent="0.3">
      <c r="M550" s="146"/>
    </row>
    <row r="551" spans="13:13" ht="18" customHeight="1" x14ac:dyDescent="0.3">
      <c r="M551" s="146"/>
    </row>
    <row r="552" spans="13:13" ht="18" customHeight="1" x14ac:dyDescent="0.3">
      <c r="M552" s="146"/>
    </row>
    <row r="553" spans="13:13" ht="18" customHeight="1" x14ac:dyDescent="0.3">
      <c r="M553" s="146"/>
    </row>
    <row r="554" spans="13:13" ht="18" customHeight="1" x14ac:dyDescent="0.3">
      <c r="M554" s="146"/>
    </row>
    <row r="555" spans="13:13" ht="18" customHeight="1" x14ac:dyDescent="0.3">
      <c r="M555" s="146"/>
    </row>
    <row r="556" spans="13:13" ht="18" customHeight="1" x14ac:dyDescent="0.3">
      <c r="M556" s="146"/>
    </row>
    <row r="557" spans="13:13" ht="18" customHeight="1" x14ac:dyDescent="0.3">
      <c r="M557" s="146"/>
    </row>
    <row r="558" spans="13:13" ht="18" customHeight="1" x14ac:dyDescent="0.3">
      <c r="M558" s="146"/>
    </row>
    <row r="559" spans="13:13" ht="18" customHeight="1" x14ac:dyDescent="0.3">
      <c r="M559" s="146"/>
    </row>
    <row r="560" spans="13:13" ht="18" customHeight="1" x14ac:dyDescent="0.3">
      <c r="M560" s="146"/>
    </row>
    <row r="561" spans="13:13" ht="18" customHeight="1" x14ac:dyDescent="0.3">
      <c r="M561" s="146"/>
    </row>
    <row r="562" spans="13:13" ht="18" customHeight="1" x14ac:dyDescent="0.3">
      <c r="M562" s="146"/>
    </row>
    <row r="563" spans="13:13" ht="18" customHeight="1" x14ac:dyDescent="0.3">
      <c r="M563" s="146"/>
    </row>
    <row r="564" spans="13:13" ht="18" customHeight="1" x14ac:dyDescent="0.3">
      <c r="M564" s="146"/>
    </row>
    <row r="565" spans="13:13" ht="18" customHeight="1" x14ac:dyDescent="0.3">
      <c r="M565" s="146"/>
    </row>
    <row r="566" spans="13:13" ht="18" customHeight="1" x14ac:dyDescent="0.3">
      <c r="M566" s="146"/>
    </row>
    <row r="567" spans="13:13" ht="18" customHeight="1" x14ac:dyDescent="0.3">
      <c r="M567" s="146"/>
    </row>
    <row r="568" spans="13:13" ht="18" customHeight="1" x14ac:dyDescent="0.3">
      <c r="M568" s="146"/>
    </row>
    <row r="569" spans="13:13" ht="18" customHeight="1" x14ac:dyDescent="0.3">
      <c r="M569" s="146"/>
    </row>
    <row r="570" spans="13:13" ht="18" customHeight="1" x14ac:dyDescent="0.3">
      <c r="M570" s="146"/>
    </row>
    <row r="571" spans="13:13" ht="18" customHeight="1" x14ac:dyDescent="0.3">
      <c r="M571" s="146"/>
    </row>
    <row r="572" spans="13:13" ht="18" customHeight="1" x14ac:dyDescent="0.3">
      <c r="M572" s="146"/>
    </row>
    <row r="573" spans="13:13" ht="18" customHeight="1" x14ac:dyDescent="0.3">
      <c r="M573" s="146"/>
    </row>
    <row r="574" spans="13:13" ht="18" customHeight="1" x14ac:dyDescent="0.3">
      <c r="M574" s="146"/>
    </row>
    <row r="575" spans="13:13" ht="18" customHeight="1" x14ac:dyDescent="0.3">
      <c r="M575" s="146"/>
    </row>
    <row r="576" spans="13:13" ht="18" customHeight="1" x14ac:dyDescent="0.3">
      <c r="M576" s="146"/>
    </row>
    <row r="577" spans="13:13" ht="18" customHeight="1" x14ac:dyDescent="0.3">
      <c r="M577" s="146"/>
    </row>
    <row r="578" spans="13:13" ht="18" customHeight="1" x14ac:dyDescent="0.3">
      <c r="M578" s="146"/>
    </row>
    <row r="579" spans="13:13" ht="18" customHeight="1" x14ac:dyDescent="0.3">
      <c r="M579" s="146"/>
    </row>
    <row r="580" spans="13:13" ht="18" customHeight="1" x14ac:dyDescent="0.3">
      <c r="M580" s="146"/>
    </row>
    <row r="581" spans="13:13" ht="18" customHeight="1" x14ac:dyDescent="0.3">
      <c r="M581" s="146"/>
    </row>
    <row r="582" spans="13:13" ht="18" customHeight="1" x14ac:dyDescent="0.3">
      <c r="M582" s="146"/>
    </row>
    <row r="583" spans="13:13" ht="18" customHeight="1" x14ac:dyDescent="0.3">
      <c r="M583" s="146"/>
    </row>
    <row r="584" spans="13:13" ht="18" customHeight="1" x14ac:dyDescent="0.3">
      <c r="M584" s="146"/>
    </row>
    <row r="585" spans="13:13" ht="18" customHeight="1" x14ac:dyDescent="0.3">
      <c r="M585" s="146"/>
    </row>
    <row r="586" spans="13:13" ht="18" customHeight="1" x14ac:dyDescent="0.3">
      <c r="M586" s="146"/>
    </row>
    <row r="587" spans="13:13" ht="18" customHeight="1" x14ac:dyDescent="0.3">
      <c r="M587" s="146"/>
    </row>
    <row r="588" spans="13:13" ht="18" customHeight="1" x14ac:dyDescent="0.3">
      <c r="M588" s="146"/>
    </row>
    <row r="589" spans="13:13" ht="18" customHeight="1" x14ac:dyDescent="0.3">
      <c r="M589" s="146"/>
    </row>
    <row r="590" spans="13:13" ht="18" customHeight="1" x14ac:dyDescent="0.3">
      <c r="M590" s="146"/>
    </row>
    <row r="591" spans="13:13" ht="18" customHeight="1" x14ac:dyDescent="0.3">
      <c r="M591" s="146"/>
    </row>
    <row r="592" spans="13:13" ht="18" customHeight="1" x14ac:dyDescent="0.3">
      <c r="M592" s="146"/>
    </row>
    <row r="593" spans="13:13" ht="18" customHeight="1" x14ac:dyDescent="0.3">
      <c r="M593" s="146"/>
    </row>
    <row r="594" spans="13:13" ht="18" customHeight="1" x14ac:dyDescent="0.3">
      <c r="M594" s="146"/>
    </row>
    <row r="595" spans="13:13" ht="18" customHeight="1" x14ac:dyDescent="0.3">
      <c r="M595" s="146"/>
    </row>
    <row r="596" spans="13:13" ht="18" customHeight="1" x14ac:dyDescent="0.3">
      <c r="M596" s="146"/>
    </row>
    <row r="597" spans="13:13" ht="18" customHeight="1" x14ac:dyDescent="0.3">
      <c r="M597" s="146"/>
    </row>
    <row r="598" spans="13:13" ht="18" customHeight="1" x14ac:dyDescent="0.3">
      <c r="M598" s="146"/>
    </row>
    <row r="599" spans="13:13" ht="18" customHeight="1" x14ac:dyDescent="0.3">
      <c r="M599" s="146"/>
    </row>
    <row r="600" spans="13:13" ht="18" customHeight="1" x14ac:dyDescent="0.3">
      <c r="M600" s="146"/>
    </row>
    <row r="601" spans="13:13" ht="18" customHeight="1" x14ac:dyDescent="0.3">
      <c r="M601" s="146"/>
    </row>
    <row r="602" spans="13:13" ht="18" customHeight="1" x14ac:dyDescent="0.3">
      <c r="M602" s="146"/>
    </row>
    <row r="603" spans="13:13" ht="18" customHeight="1" x14ac:dyDescent="0.3">
      <c r="M603" s="146"/>
    </row>
    <row r="604" spans="13:13" ht="18" customHeight="1" x14ac:dyDescent="0.3">
      <c r="M604" s="146"/>
    </row>
    <row r="605" spans="13:13" ht="18" customHeight="1" x14ac:dyDescent="0.3">
      <c r="M605" s="146"/>
    </row>
    <row r="606" spans="13:13" ht="18" customHeight="1" x14ac:dyDescent="0.3">
      <c r="M606" s="146"/>
    </row>
    <row r="607" spans="13:13" ht="18" customHeight="1" x14ac:dyDescent="0.3">
      <c r="M607" s="146"/>
    </row>
    <row r="608" spans="13:13" ht="18" customHeight="1" x14ac:dyDescent="0.3">
      <c r="M608" s="146"/>
    </row>
    <row r="609" spans="13:13" ht="18" customHeight="1" x14ac:dyDescent="0.3">
      <c r="M609" s="146"/>
    </row>
    <row r="610" spans="13:13" ht="18" customHeight="1" x14ac:dyDescent="0.3">
      <c r="M610" s="146"/>
    </row>
    <row r="611" spans="13:13" ht="18" customHeight="1" x14ac:dyDescent="0.3">
      <c r="M611" s="146"/>
    </row>
    <row r="612" spans="13:13" ht="18" customHeight="1" x14ac:dyDescent="0.3">
      <c r="M612" s="146"/>
    </row>
    <row r="613" spans="13:13" ht="18" customHeight="1" x14ac:dyDescent="0.3">
      <c r="M613" s="146"/>
    </row>
    <row r="614" spans="13:13" ht="18" customHeight="1" x14ac:dyDescent="0.3">
      <c r="M614" s="146"/>
    </row>
    <row r="615" spans="13:13" ht="18" customHeight="1" x14ac:dyDescent="0.3">
      <c r="M615" s="146"/>
    </row>
    <row r="616" spans="13:13" ht="18" customHeight="1" x14ac:dyDescent="0.3">
      <c r="M616" s="146"/>
    </row>
    <row r="617" spans="13:13" ht="18" customHeight="1" x14ac:dyDescent="0.3">
      <c r="M617" s="146"/>
    </row>
    <row r="618" spans="13:13" ht="18" customHeight="1" x14ac:dyDescent="0.3">
      <c r="M618" s="146"/>
    </row>
    <row r="619" spans="13:13" ht="18" customHeight="1" x14ac:dyDescent="0.3">
      <c r="M619" s="146"/>
    </row>
    <row r="620" spans="13:13" ht="18" customHeight="1" x14ac:dyDescent="0.3">
      <c r="M620" s="146"/>
    </row>
    <row r="621" spans="13:13" ht="18" customHeight="1" x14ac:dyDescent="0.3">
      <c r="M621" s="146"/>
    </row>
    <row r="622" spans="13:13" ht="18" customHeight="1" x14ac:dyDescent="0.3">
      <c r="M622" s="146"/>
    </row>
    <row r="623" spans="13:13" ht="18" customHeight="1" x14ac:dyDescent="0.3">
      <c r="M623" s="146"/>
    </row>
    <row r="624" spans="13:13" ht="18" customHeight="1" x14ac:dyDescent="0.3">
      <c r="M624" s="146"/>
    </row>
    <row r="625" spans="13:13" ht="18" customHeight="1" x14ac:dyDescent="0.3">
      <c r="M625" s="146"/>
    </row>
    <row r="626" spans="13:13" ht="18" customHeight="1" x14ac:dyDescent="0.3">
      <c r="M626" s="146"/>
    </row>
    <row r="627" spans="13:13" ht="18" customHeight="1" x14ac:dyDescent="0.3">
      <c r="M627" s="146"/>
    </row>
    <row r="628" spans="13:13" ht="18" customHeight="1" x14ac:dyDescent="0.3">
      <c r="M628" s="146"/>
    </row>
    <row r="629" spans="13:13" ht="18" customHeight="1" x14ac:dyDescent="0.3">
      <c r="M629" s="146"/>
    </row>
    <row r="630" spans="13:13" ht="18" customHeight="1" x14ac:dyDescent="0.3">
      <c r="M630" s="146"/>
    </row>
    <row r="631" spans="13:13" ht="18" customHeight="1" x14ac:dyDescent="0.3">
      <c r="M631" s="146"/>
    </row>
    <row r="632" spans="13:13" ht="18" customHeight="1" x14ac:dyDescent="0.3">
      <c r="M632" s="146"/>
    </row>
    <row r="633" spans="13:13" ht="18" customHeight="1" x14ac:dyDescent="0.3">
      <c r="M633" s="146"/>
    </row>
    <row r="634" spans="13:13" ht="18" customHeight="1" x14ac:dyDescent="0.3">
      <c r="M634" s="146"/>
    </row>
    <row r="635" spans="13:13" ht="18" customHeight="1" x14ac:dyDescent="0.3">
      <c r="M635" s="146"/>
    </row>
    <row r="636" spans="13:13" ht="18" customHeight="1" x14ac:dyDescent="0.3">
      <c r="M636" s="146"/>
    </row>
    <row r="637" spans="13:13" ht="18" customHeight="1" x14ac:dyDescent="0.3">
      <c r="M637" s="146"/>
    </row>
    <row r="638" spans="13:13" ht="18" customHeight="1" x14ac:dyDescent="0.3">
      <c r="M638" s="146"/>
    </row>
    <row r="639" spans="13:13" ht="18" customHeight="1" x14ac:dyDescent="0.3">
      <c r="M639" s="146"/>
    </row>
    <row r="640" spans="13:13" ht="18" customHeight="1" x14ac:dyDescent="0.3">
      <c r="M640" s="146"/>
    </row>
    <row r="641" spans="13:13" ht="18" customHeight="1" x14ac:dyDescent="0.3">
      <c r="M641" s="146"/>
    </row>
    <row r="642" spans="13:13" ht="18" customHeight="1" x14ac:dyDescent="0.3">
      <c r="M642" s="146"/>
    </row>
    <row r="643" spans="13:13" ht="18" customHeight="1" x14ac:dyDescent="0.3">
      <c r="M643" s="146"/>
    </row>
    <row r="644" spans="13:13" ht="18" customHeight="1" x14ac:dyDescent="0.3">
      <c r="M644" s="146"/>
    </row>
    <row r="645" spans="13:13" ht="18" customHeight="1" x14ac:dyDescent="0.3">
      <c r="M645" s="146"/>
    </row>
    <row r="646" spans="13:13" ht="18" customHeight="1" x14ac:dyDescent="0.3">
      <c r="M646" s="146"/>
    </row>
    <row r="647" spans="13:13" ht="18" customHeight="1" x14ac:dyDescent="0.3">
      <c r="M647" s="146"/>
    </row>
    <row r="648" spans="13:13" ht="18" customHeight="1" x14ac:dyDescent="0.3">
      <c r="M648" s="146"/>
    </row>
    <row r="649" spans="13:13" ht="18" customHeight="1" x14ac:dyDescent="0.3">
      <c r="M649" s="146"/>
    </row>
    <row r="650" spans="13:13" ht="18" customHeight="1" x14ac:dyDescent="0.3">
      <c r="M650" s="146"/>
    </row>
    <row r="651" spans="13:13" ht="18" customHeight="1" x14ac:dyDescent="0.3">
      <c r="M651" s="146"/>
    </row>
    <row r="652" spans="13:13" ht="18" customHeight="1" x14ac:dyDescent="0.3">
      <c r="M652" s="146"/>
    </row>
    <row r="653" spans="13:13" ht="18" customHeight="1" x14ac:dyDescent="0.3">
      <c r="M653" s="146"/>
    </row>
    <row r="654" spans="13:13" ht="18" customHeight="1" x14ac:dyDescent="0.3">
      <c r="M654" s="146"/>
    </row>
    <row r="655" spans="13:13" ht="18" customHeight="1" x14ac:dyDescent="0.3">
      <c r="M655" s="146"/>
    </row>
    <row r="656" spans="13:13" ht="18" customHeight="1" x14ac:dyDescent="0.3">
      <c r="M656" s="146"/>
    </row>
    <row r="657" spans="13:13" ht="18" customHeight="1" x14ac:dyDescent="0.3">
      <c r="M657" s="146"/>
    </row>
    <row r="658" spans="13:13" ht="18" customHeight="1" x14ac:dyDescent="0.3">
      <c r="M658" s="146"/>
    </row>
    <row r="659" spans="13:13" ht="18" customHeight="1" x14ac:dyDescent="0.3">
      <c r="M659" s="146"/>
    </row>
    <row r="660" spans="13:13" ht="18" customHeight="1" x14ac:dyDescent="0.3">
      <c r="M660" s="146"/>
    </row>
    <row r="661" spans="13:13" ht="18" customHeight="1" x14ac:dyDescent="0.3">
      <c r="M661" s="146"/>
    </row>
    <row r="662" spans="13:13" ht="18" customHeight="1" x14ac:dyDescent="0.3">
      <c r="M662" s="146"/>
    </row>
    <row r="663" spans="13:13" ht="18" customHeight="1" x14ac:dyDescent="0.3">
      <c r="M663" s="146"/>
    </row>
    <row r="664" spans="13:13" ht="18" customHeight="1" x14ac:dyDescent="0.3">
      <c r="M664" s="146"/>
    </row>
    <row r="665" spans="13:13" ht="18" customHeight="1" x14ac:dyDescent="0.3">
      <c r="M665" s="146"/>
    </row>
    <row r="666" spans="13:13" ht="18" customHeight="1" x14ac:dyDescent="0.3">
      <c r="M666" s="146"/>
    </row>
    <row r="667" spans="13:13" ht="18" customHeight="1" x14ac:dyDescent="0.3">
      <c r="M667" s="146"/>
    </row>
    <row r="668" spans="13:13" ht="18" customHeight="1" x14ac:dyDescent="0.3">
      <c r="M668" s="146"/>
    </row>
    <row r="669" spans="13:13" ht="18" customHeight="1" x14ac:dyDescent="0.3">
      <c r="M669" s="146"/>
    </row>
    <row r="670" spans="13:13" ht="18" customHeight="1" x14ac:dyDescent="0.3">
      <c r="M670" s="146"/>
    </row>
    <row r="671" spans="13:13" ht="18" customHeight="1" x14ac:dyDescent="0.3">
      <c r="M671" s="146"/>
    </row>
    <row r="672" spans="13:13" ht="18" customHeight="1" x14ac:dyDescent="0.3">
      <c r="M672" s="146"/>
    </row>
    <row r="673" spans="13:13" ht="18" customHeight="1" x14ac:dyDescent="0.3">
      <c r="M673" s="146"/>
    </row>
    <row r="674" spans="13:13" ht="18" customHeight="1" x14ac:dyDescent="0.3">
      <c r="M674" s="146"/>
    </row>
    <row r="675" spans="13:13" ht="18" customHeight="1" x14ac:dyDescent="0.3">
      <c r="M675" s="146"/>
    </row>
    <row r="676" spans="13:13" ht="18" customHeight="1" x14ac:dyDescent="0.3">
      <c r="M676" s="146"/>
    </row>
    <row r="677" spans="13:13" ht="18" customHeight="1" x14ac:dyDescent="0.3">
      <c r="M677" s="146"/>
    </row>
    <row r="678" spans="13:13" ht="18" customHeight="1" x14ac:dyDescent="0.3">
      <c r="M678" s="146"/>
    </row>
    <row r="679" spans="13:13" ht="18" customHeight="1" x14ac:dyDescent="0.3">
      <c r="M679" s="146"/>
    </row>
    <row r="680" spans="13:13" ht="18" customHeight="1" x14ac:dyDescent="0.3">
      <c r="M680" s="146"/>
    </row>
    <row r="681" spans="13:13" ht="18" customHeight="1" x14ac:dyDescent="0.3">
      <c r="M681" s="146"/>
    </row>
    <row r="682" spans="13:13" ht="18" customHeight="1" x14ac:dyDescent="0.3">
      <c r="M682" s="146"/>
    </row>
    <row r="683" spans="13:13" ht="18" customHeight="1" x14ac:dyDescent="0.3">
      <c r="M683" s="146"/>
    </row>
    <row r="684" spans="13:13" ht="18" customHeight="1" x14ac:dyDescent="0.3">
      <c r="M684" s="146"/>
    </row>
    <row r="685" spans="13:13" ht="18" customHeight="1" x14ac:dyDescent="0.3">
      <c r="M685" s="146"/>
    </row>
    <row r="686" spans="13:13" ht="18" customHeight="1" x14ac:dyDescent="0.3">
      <c r="M686" s="146"/>
    </row>
    <row r="687" spans="13:13" ht="18" customHeight="1" x14ac:dyDescent="0.3">
      <c r="M687" s="146"/>
    </row>
    <row r="688" spans="13:13" ht="18" customHeight="1" x14ac:dyDescent="0.3">
      <c r="M688" s="146"/>
    </row>
    <row r="689" spans="13:13" ht="18" customHeight="1" x14ac:dyDescent="0.3">
      <c r="M689" s="146"/>
    </row>
    <row r="690" spans="13:13" ht="18" customHeight="1" x14ac:dyDescent="0.3">
      <c r="M690" s="146"/>
    </row>
    <row r="691" spans="13:13" ht="18" customHeight="1" x14ac:dyDescent="0.3">
      <c r="M691" s="146"/>
    </row>
    <row r="692" spans="13:13" ht="18" customHeight="1" x14ac:dyDescent="0.3">
      <c r="M692" s="146"/>
    </row>
    <row r="693" spans="13:13" ht="18" customHeight="1" x14ac:dyDescent="0.3">
      <c r="M693" s="146"/>
    </row>
    <row r="694" spans="13:13" ht="18" customHeight="1" x14ac:dyDescent="0.3">
      <c r="M694" s="146"/>
    </row>
    <row r="695" spans="13:13" ht="18" customHeight="1" x14ac:dyDescent="0.3">
      <c r="M695" s="146"/>
    </row>
    <row r="696" spans="13:13" ht="18" customHeight="1" x14ac:dyDescent="0.3">
      <c r="M696" s="146"/>
    </row>
    <row r="697" spans="13:13" ht="18" customHeight="1" x14ac:dyDescent="0.3">
      <c r="M697" s="146"/>
    </row>
    <row r="698" spans="13:13" ht="18" customHeight="1" x14ac:dyDescent="0.3">
      <c r="M698" s="146"/>
    </row>
    <row r="699" spans="13:13" ht="18" customHeight="1" x14ac:dyDescent="0.3">
      <c r="M699" s="146"/>
    </row>
    <row r="700" spans="13:13" ht="18" customHeight="1" x14ac:dyDescent="0.3">
      <c r="M700" s="146"/>
    </row>
    <row r="701" spans="13:13" ht="18" customHeight="1" x14ac:dyDescent="0.3">
      <c r="M701" s="146"/>
    </row>
    <row r="702" spans="13:13" ht="18" customHeight="1" x14ac:dyDescent="0.3">
      <c r="M702" s="146"/>
    </row>
    <row r="703" spans="13:13" ht="18" customHeight="1" x14ac:dyDescent="0.3">
      <c r="M703" s="146"/>
    </row>
    <row r="704" spans="13:13" ht="18" customHeight="1" x14ac:dyDescent="0.3">
      <c r="M704" s="146"/>
    </row>
    <row r="705" spans="13:13" ht="18" customHeight="1" x14ac:dyDescent="0.3">
      <c r="M705" s="146"/>
    </row>
    <row r="706" spans="13:13" ht="18" customHeight="1" x14ac:dyDescent="0.3">
      <c r="M706" s="146"/>
    </row>
    <row r="707" spans="13:13" ht="18" customHeight="1" x14ac:dyDescent="0.3">
      <c r="M707" s="146"/>
    </row>
    <row r="708" spans="13:13" ht="18" customHeight="1" x14ac:dyDescent="0.3">
      <c r="M708" s="146"/>
    </row>
    <row r="709" spans="13:13" ht="18" customHeight="1" x14ac:dyDescent="0.3">
      <c r="M709" s="146"/>
    </row>
    <row r="710" spans="13:13" ht="18" customHeight="1" x14ac:dyDescent="0.3">
      <c r="M710" s="146"/>
    </row>
    <row r="711" spans="13:13" ht="18" customHeight="1" x14ac:dyDescent="0.3">
      <c r="M711" s="146"/>
    </row>
    <row r="712" spans="13:13" ht="18" customHeight="1" x14ac:dyDescent="0.3">
      <c r="M712" s="146"/>
    </row>
    <row r="713" spans="13:13" ht="18" customHeight="1" x14ac:dyDescent="0.3">
      <c r="M713" s="146"/>
    </row>
    <row r="714" spans="13:13" ht="18" customHeight="1" x14ac:dyDescent="0.3">
      <c r="M714" s="146"/>
    </row>
    <row r="715" spans="13:13" ht="18" customHeight="1" x14ac:dyDescent="0.3">
      <c r="M715" s="146"/>
    </row>
    <row r="716" spans="13:13" ht="18" customHeight="1" x14ac:dyDescent="0.3">
      <c r="M716" s="146"/>
    </row>
    <row r="717" spans="13:13" ht="18" customHeight="1" x14ac:dyDescent="0.3">
      <c r="M717" s="146"/>
    </row>
    <row r="718" spans="13:13" ht="18" customHeight="1" x14ac:dyDescent="0.3">
      <c r="M718" s="146"/>
    </row>
    <row r="719" spans="13:13" ht="18" customHeight="1" x14ac:dyDescent="0.3">
      <c r="M719" s="146"/>
    </row>
    <row r="720" spans="13:13" ht="18" customHeight="1" x14ac:dyDescent="0.3">
      <c r="M720" s="146"/>
    </row>
    <row r="721" spans="13:13" ht="18" customHeight="1" x14ac:dyDescent="0.3">
      <c r="M721" s="146"/>
    </row>
    <row r="722" spans="13:13" ht="18" customHeight="1" x14ac:dyDescent="0.3">
      <c r="M722" s="146"/>
    </row>
    <row r="723" spans="13:13" ht="18" customHeight="1" x14ac:dyDescent="0.3">
      <c r="M723" s="146"/>
    </row>
    <row r="724" spans="13:13" ht="18" customHeight="1" x14ac:dyDescent="0.3">
      <c r="M724" s="146"/>
    </row>
    <row r="725" spans="13:13" ht="18" customHeight="1" x14ac:dyDescent="0.3">
      <c r="M725" s="146"/>
    </row>
    <row r="726" spans="13:13" ht="18" customHeight="1" x14ac:dyDescent="0.3">
      <c r="M726" s="146"/>
    </row>
    <row r="727" spans="13:13" ht="18" customHeight="1" x14ac:dyDescent="0.3">
      <c r="M727" s="146"/>
    </row>
    <row r="728" spans="13:13" ht="18" customHeight="1" x14ac:dyDescent="0.3">
      <c r="M728" s="146"/>
    </row>
    <row r="729" spans="13:13" ht="18" customHeight="1" x14ac:dyDescent="0.3">
      <c r="M729" s="146"/>
    </row>
    <row r="730" spans="13:13" ht="18" customHeight="1" x14ac:dyDescent="0.3">
      <c r="M730" s="146"/>
    </row>
    <row r="731" spans="13:13" ht="18" customHeight="1" x14ac:dyDescent="0.3">
      <c r="M731" s="146"/>
    </row>
    <row r="732" spans="13:13" ht="18" customHeight="1" x14ac:dyDescent="0.3">
      <c r="M732" s="146"/>
    </row>
    <row r="733" spans="13:13" ht="18" customHeight="1" x14ac:dyDescent="0.3">
      <c r="M733" s="146"/>
    </row>
    <row r="734" spans="13:13" ht="18" customHeight="1" x14ac:dyDescent="0.3">
      <c r="M734" s="146"/>
    </row>
    <row r="735" spans="13:13" ht="18" customHeight="1" x14ac:dyDescent="0.3">
      <c r="M735" s="146"/>
    </row>
    <row r="736" spans="13:13" ht="18" customHeight="1" x14ac:dyDescent="0.3">
      <c r="M736" s="146"/>
    </row>
    <row r="737" spans="13:13" ht="18" customHeight="1" x14ac:dyDescent="0.3">
      <c r="M737" s="146"/>
    </row>
    <row r="738" spans="13:13" ht="18" customHeight="1" x14ac:dyDescent="0.3">
      <c r="M738" s="146"/>
    </row>
    <row r="739" spans="13:13" ht="18" customHeight="1" x14ac:dyDescent="0.3">
      <c r="M739" s="146"/>
    </row>
    <row r="740" spans="13:13" ht="18" customHeight="1" x14ac:dyDescent="0.3">
      <c r="M740" s="146"/>
    </row>
    <row r="741" spans="13:13" ht="18" customHeight="1" x14ac:dyDescent="0.3">
      <c r="M741" s="146"/>
    </row>
    <row r="742" spans="13:13" ht="18" customHeight="1" x14ac:dyDescent="0.3">
      <c r="M742" s="146"/>
    </row>
    <row r="743" spans="13:13" ht="18" customHeight="1" x14ac:dyDescent="0.3">
      <c r="M743" s="146"/>
    </row>
    <row r="744" spans="13:13" ht="18" customHeight="1" x14ac:dyDescent="0.3">
      <c r="M744" s="146"/>
    </row>
    <row r="745" spans="13:13" ht="18" customHeight="1" x14ac:dyDescent="0.3">
      <c r="M745" s="146"/>
    </row>
    <row r="746" spans="13:13" ht="18" customHeight="1" x14ac:dyDescent="0.3">
      <c r="M746" s="146"/>
    </row>
    <row r="747" spans="13:13" ht="18" customHeight="1" x14ac:dyDescent="0.3">
      <c r="M747" s="146"/>
    </row>
    <row r="748" spans="13:13" ht="18" customHeight="1" x14ac:dyDescent="0.3">
      <c r="M748" s="146"/>
    </row>
    <row r="749" spans="13:13" ht="18" customHeight="1" x14ac:dyDescent="0.3">
      <c r="M749" s="146"/>
    </row>
    <row r="750" spans="13:13" ht="18" customHeight="1" x14ac:dyDescent="0.3">
      <c r="M750" s="146"/>
    </row>
    <row r="751" spans="13:13" ht="18" customHeight="1" x14ac:dyDescent="0.3">
      <c r="M751" s="146"/>
    </row>
    <row r="752" spans="13:13" ht="18" customHeight="1" x14ac:dyDescent="0.3">
      <c r="M752" s="146"/>
    </row>
    <row r="753" spans="13:13" ht="18" customHeight="1" x14ac:dyDescent="0.3">
      <c r="M753" s="146"/>
    </row>
    <row r="754" spans="13:13" ht="18" customHeight="1" x14ac:dyDescent="0.3">
      <c r="M754" s="146"/>
    </row>
    <row r="755" spans="13:13" ht="18" customHeight="1" x14ac:dyDescent="0.3">
      <c r="M755" s="146"/>
    </row>
    <row r="756" spans="13:13" ht="18" customHeight="1" x14ac:dyDescent="0.3">
      <c r="M756" s="146"/>
    </row>
    <row r="757" spans="13:13" ht="18" customHeight="1" x14ac:dyDescent="0.3">
      <c r="M757" s="146"/>
    </row>
    <row r="758" spans="13:13" ht="18" customHeight="1" x14ac:dyDescent="0.3">
      <c r="M758" s="146"/>
    </row>
    <row r="759" spans="13:13" ht="18" customHeight="1" x14ac:dyDescent="0.3">
      <c r="M759" s="146"/>
    </row>
    <row r="760" spans="13:13" ht="18" customHeight="1" x14ac:dyDescent="0.3">
      <c r="M760" s="146"/>
    </row>
    <row r="761" spans="13:13" ht="18" customHeight="1" x14ac:dyDescent="0.3">
      <c r="M761" s="146"/>
    </row>
    <row r="762" spans="13:13" ht="18" customHeight="1" x14ac:dyDescent="0.3">
      <c r="M762" s="146"/>
    </row>
    <row r="763" spans="13:13" ht="18" customHeight="1" x14ac:dyDescent="0.3">
      <c r="M763" s="146"/>
    </row>
    <row r="764" spans="13:13" ht="18" customHeight="1" x14ac:dyDescent="0.3">
      <c r="M764" s="146"/>
    </row>
    <row r="765" spans="13:13" ht="18" customHeight="1" x14ac:dyDescent="0.3">
      <c r="M765" s="146"/>
    </row>
    <row r="766" spans="13:13" ht="18" customHeight="1" x14ac:dyDescent="0.3">
      <c r="M766" s="146"/>
    </row>
    <row r="767" spans="13:13" ht="18" customHeight="1" x14ac:dyDescent="0.3">
      <c r="M767" s="146"/>
    </row>
    <row r="768" spans="13:13" ht="18" customHeight="1" x14ac:dyDescent="0.3">
      <c r="M768" s="146"/>
    </row>
    <row r="769" spans="13:13" ht="18" customHeight="1" x14ac:dyDescent="0.3">
      <c r="M769" s="146"/>
    </row>
    <row r="770" spans="13:13" ht="18" customHeight="1" x14ac:dyDescent="0.3">
      <c r="M770" s="146"/>
    </row>
    <row r="771" spans="13:13" ht="18" customHeight="1" x14ac:dyDescent="0.3">
      <c r="M771" s="146"/>
    </row>
    <row r="772" spans="13:13" ht="18" customHeight="1" x14ac:dyDescent="0.3">
      <c r="M772" s="146"/>
    </row>
    <row r="773" spans="13:13" ht="18" customHeight="1" x14ac:dyDescent="0.3">
      <c r="M773" s="146"/>
    </row>
    <row r="774" spans="13:13" ht="18" customHeight="1" x14ac:dyDescent="0.3">
      <c r="M774" s="146"/>
    </row>
    <row r="775" spans="13:13" ht="18" customHeight="1" x14ac:dyDescent="0.3">
      <c r="M775" s="146"/>
    </row>
    <row r="776" spans="13:13" ht="18" customHeight="1" x14ac:dyDescent="0.3">
      <c r="M776" s="146"/>
    </row>
    <row r="777" spans="13:13" ht="18" customHeight="1" x14ac:dyDescent="0.3">
      <c r="M777" s="146"/>
    </row>
    <row r="778" spans="13:13" ht="18" customHeight="1" x14ac:dyDescent="0.3">
      <c r="M778" s="146"/>
    </row>
    <row r="779" spans="13:13" ht="18" customHeight="1" x14ac:dyDescent="0.3">
      <c r="M779" s="146"/>
    </row>
    <row r="780" spans="13:13" ht="18" customHeight="1" x14ac:dyDescent="0.3">
      <c r="M780" s="146"/>
    </row>
    <row r="781" spans="13:13" ht="18" customHeight="1" x14ac:dyDescent="0.3">
      <c r="M781" s="146"/>
    </row>
    <row r="782" spans="13:13" ht="18" customHeight="1" x14ac:dyDescent="0.3">
      <c r="M782" s="146"/>
    </row>
    <row r="783" spans="13:13" ht="18" customHeight="1" x14ac:dyDescent="0.3">
      <c r="M783" s="146"/>
    </row>
    <row r="784" spans="13:13" ht="18" customHeight="1" x14ac:dyDescent="0.3">
      <c r="M784" s="146"/>
    </row>
    <row r="785" spans="13:13" ht="18" customHeight="1" x14ac:dyDescent="0.3">
      <c r="M785" s="146"/>
    </row>
    <row r="786" spans="13:13" ht="18" customHeight="1" x14ac:dyDescent="0.3">
      <c r="M786" s="146"/>
    </row>
    <row r="787" spans="13:13" ht="18" customHeight="1" x14ac:dyDescent="0.3">
      <c r="M787" s="146"/>
    </row>
    <row r="788" spans="13:13" ht="18" customHeight="1" x14ac:dyDescent="0.3">
      <c r="M788" s="146"/>
    </row>
    <row r="789" spans="13:13" ht="18" customHeight="1" x14ac:dyDescent="0.3">
      <c r="M789" s="146"/>
    </row>
    <row r="790" spans="13:13" ht="18" customHeight="1" x14ac:dyDescent="0.3">
      <c r="M790" s="146"/>
    </row>
    <row r="791" spans="13:13" ht="18" customHeight="1" x14ac:dyDescent="0.3">
      <c r="M791" s="146"/>
    </row>
    <row r="792" spans="13:13" ht="18" customHeight="1" x14ac:dyDescent="0.3">
      <c r="M792" s="146"/>
    </row>
    <row r="793" spans="13:13" ht="18" customHeight="1" x14ac:dyDescent="0.3">
      <c r="M793" s="146"/>
    </row>
    <row r="794" spans="13:13" ht="18" customHeight="1" x14ac:dyDescent="0.3">
      <c r="M794" s="146"/>
    </row>
    <row r="795" spans="13:13" ht="18" customHeight="1" x14ac:dyDescent="0.3">
      <c r="M795" s="146"/>
    </row>
    <row r="796" spans="13:13" ht="18" customHeight="1" x14ac:dyDescent="0.3">
      <c r="M796" s="146"/>
    </row>
    <row r="797" spans="13:13" ht="18" customHeight="1" x14ac:dyDescent="0.3">
      <c r="M797" s="146"/>
    </row>
    <row r="798" spans="13:13" ht="18" customHeight="1" x14ac:dyDescent="0.3">
      <c r="M798" s="146"/>
    </row>
    <row r="799" spans="13:13" ht="18" customHeight="1" x14ac:dyDescent="0.3">
      <c r="M799" s="146"/>
    </row>
    <row r="800" spans="13:13" ht="18" customHeight="1" x14ac:dyDescent="0.3">
      <c r="M800" s="146"/>
    </row>
    <row r="801" spans="13:13" ht="18" customHeight="1" x14ac:dyDescent="0.3">
      <c r="M801" s="146"/>
    </row>
    <row r="802" spans="13:13" ht="18" customHeight="1" x14ac:dyDescent="0.3">
      <c r="M802" s="146"/>
    </row>
    <row r="803" spans="13:13" ht="18" customHeight="1" x14ac:dyDescent="0.3">
      <c r="M803" s="146"/>
    </row>
    <row r="804" spans="13:13" ht="18" customHeight="1" x14ac:dyDescent="0.3">
      <c r="M804" s="146"/>
    </row>
    <row r="805" spans="13:13" ht="18" customHeight="1" x14ac:dyDescent="0.3">
      <c r="M805" s="146"/>
    </row>
    <row r="806" spans="13:13" ht="18" customHeight="1" x14ac:dyDescent="0.3">
      <c r="M806" s="146"/>
    </row>
    <row r="807" spans="13:13" ht="18" customHeight="1" x14ac:dyDescent="0.3">
      <c r="M807" s="146"/>
    </row>
    <row r="808" spans="13:13" ht="18" customHeight="1" x14ac:dyDescent="0.3">
      <c r="M808" s="146"/>
    </row>
    <row r="809" spans="13:13" ht="18" customHeight="1" x14ac:dyDescent="0.3">
      <c r="M809" s="146"/>
    </row>
    <row r="810" spans="13:13" ht="18" customHeight="1" x14ac:dyDescent="0.3">
      <c r="M810" s="146"/>
    </row>
    <row r="811" spans="13:13" ht="18" customHeight="1" x14ac:dyDescent="0.3">
      <c r="M811" s="146"/>
    </row>
    <row r="812" spans="13:13" ht="18" customHeight="1" x14ac:dyDescent="0.3">
      <c r="M812" s="146"/>
    </row>
    <row r="813" spans="13:13" ht="18" customHeight="1" x14ac:dyDescent="0.3">
      <c r="M813" s="146"/>
    </row>
    <row r="814" spans="13:13" ht="18" customHeight="1" x14ac:dyDescent="0.3">
      <c r="M814" s="146"/>
    </row>
    <row r="815" spans="13:13" ht="18" customHeight="1" x14ac:dyDescent="0.3">
      <c r="M815" s="146"/>
    </row>
    <row r="816" spans="13:13" ht="18" customHeight="1" x14ac:dyDescent="0.3">
      <c r="M816" s="146"/>
    </row>
    <row r="817" spans="13:13" ht="18" customHeight="1" x14ac:dyDescent="0.3">
      <c r="M817" s="146"/>
    </row>
    <row r="818" spans="13:13" ht="18" customHeight="1" x14ac:dyDescent="0.3">
      <c r="M818" s="146"/>
    </row>
    <row r="819" spans="13:13" ht="18" customHeight="1" x14ac:dyDescent="0.3">
      <c r="M819" s="146"/>
    </row>
    <row r="820" spans="13:13" ht="18" customHeight="1" x14ac:dyDescent="0.3">
      <c r="M820" s="146"/>
    </row>
    <row r="821" spans="13:13" ht="18" customHeight="1" x14ac:dyDescent="0.3">
      <c r="M821" s="146"/>
    </row>
    <row r="822" spans="13:13" ht="18" customHeight="1" x14ac:dyDescent="0.3">
      <c r="M822" s="146"/>
    </row>
    <row r="823" spans="13:13" ht="18" customHeight="1" x14ac:dyDescent="0.3">
      <c r="M823" s="146"/>
    </row>
    <row r="824" spans="13:13" ht="18" customHeight="1" x14ac:dyDescent="0.3">
      <c r="M824" s="146"/>
    </row>
    <row r="825" spans="13:13" ht="18" customHeight="1" x14ac:dyDescent="0.3">
      <c r="M825" s="146"/>
    </row>
    <row r="826" spans="13:13" ht="18" customHeight="1" x14ac:dyDescent="0.3">
      <c r="M826" s="146"/>
    </row>
    <row r="827" spans="13:13" ht="18" customHeight="1" x14ac:dyDescent="0.3">
      <c r="M827" s="146"/>
    </row>
    <row r="828" spans="13:13" ht="18" customHeight="1" x14ac:dyDescent="0.3">
      <c r="M828" s="146"/>
    </row>
    <row r="829" spans="13:13" ht="18" customHeight="1" x14ac:dyDescent="0.3">
      <c r="M829" s="146"/>
    </row>
    <row r="830" spans="13:13" ht="18" customHeight="1" x14ac:dyDescent="0.3">
      <c r="M830" s="146"/>
    </row>
    <row r="831" spans="13:13" ht="18" customHeight="1" x14ac:dyDescent="0.3">
      <c r="M831" s="146"/>
    </row>
    <row r="832" spans="13:13" ht="18" customHeight="1" x14ac:dyDescent="0.3">
      <c r="M832" s="146"/>
    </row>
    <row r="833" spans="13:13" ht="18" customHeight="1" x14ac:dyDescent="0.3">
      <c r="M833" s="146"/>
    </row>
    <row r="834" spans="13:13" ht="18" customHeight="1" x14ac:dyDescent="0.3">
      <c r="M834" s="146"/>
    </row>
    <row r="835" spans="13:13" ht="18" customHeight="1" x14ac:dyDescent="0.3">
      <c r="M835" s="146"/>
    </row>
    <row r="836" spans="13:13" ht="18" customHeight="1" x14ac:dyDescent="0.3">
      <c r="M836" s="146"/>
    </row>
    <row r="837" spans="13:13" ht="18" customHeight="1" x14ac:dyDescent="0.3">
      <c r="M837" s="146"/>
    </row>
    <row r="838" spans="13:13" ht="18" customHeight="1" x14ac:dyDescent="0.3">
      <c r="M838" s="146"/>
    </row>
    <row r="839" spans="13:13" ht="18" customHeight="1" x14ac:dyDescent="0.3">
      <c r="M839" s="146"/>
    </row>
    <row r="840" spans="13:13" ht="18" customHeight="1" x14ac:dyDescent="0.3">
      <c r="M840" s="146"/>
    </row>
    <row r="841" spans="13:13" ht="18" customHeight="1" x14ac:dyDescent="0.3">
      <c r="M841" s="146"/>
    </row>
    <row r="842" spans="13:13" ht="18" customHeight="1" x14ac:dyDescent="0.3">
      <c r="M842" s="146"/>
    </row>
    <row r="843" spans="13:13" ht="18" customHeight="1" x14ac:dyDescent="0.3">
      <c r="M843" s="146"/>
    </row>
    <row r="844" spans="13:13" ht="18" customHeight="1" x14ac:dyDescent="0.3">
      <c r="M844" s="146"/>
    </row>
    <row r="845" spans="13:13" ht="18" customHeight="1" x14ac:dyDescent="0.3">
      <c r="M845" s="146"/>
    </row>
    <row r="846" spans="13:13" ht="18" customHeight="1" x14ac:dyDescent="0.3">
      <c r="M846" s="146"/>
    </row>
    <row r="847" spans="13:13" ht="18" customHeight="1" x14ac:dyDescent="0.3">
      <c r="M847" s="146"/>
    </row>
    <row r="848" spans="13:13" ht="18" customHeight="1" x14ac:dyDescent="0.3">
      <c r="M848" s="146"/>
    </row>
    <row r="849" spans="13:13" ht="18" customHeight="1" x14ac:dyDescent="0.3">
      <c r="M849" s="146"/>
    </row>
    <row r="850" spans="13:13" ht="18" customHeight="1" x14ac:dyDescent="0.3">
      <c r="M850" s="146"/>
    </row>
    <row r="851" spans="13:13" ht="18" customHeight="1" x14ac:dyDescent="0.3">
      <c r="M851" s="146"/>
    </row>
    <row r="852" spans="13:13" ht="18" customHeight="1" x14ac:dyDescent="0.3">
      <c r="M852" s="146"/>
    </row>
    <row r="853" spans="13:13" ht="18" customHeight="1" x14ac:dyDescent="0.3">
      <c r="M853" s="146"/>
    </row>
    <row r="854" spans="13:13" ht="18" customHeight="1" x14ac:dyDescent="0.3">
      <c r="M854" s="146"/>
    </row>
    <row r="855" spans="13:13" ht="18" customHeight="1" x14ac:dyDescent="0.3">
      <c r="M855" s="146"/>
    </row>
    <row r="856" spans="13:13" ht="18" customHeight="1" x14ac:dyDescent="0.3">
      <c r="M856" s="146"/>
    </row>
    <row r="857" spans="13:13" ht="18" customHeight="1" x14ac:dyDescent="0.3">
      <c r="M857" s="146"/>
    </row>
    <row r="858" spans="13:13" ht="18" customHeight="1" x14ac:dyDescent="0.3">
      <c r="M858" s="146"/>
    </row>
    <row r="859" spans="13:13" ht="18" customHeight="1" x14ac:dyDescent="0.3">
      <c r="M859" s="146"/>
    </row>
    <row r="860" spans="13:13" ht="18" customHeight="1" x14ac:dyDescent="0.3">
      <c r="M860" s="146"/>
    </row>
    <row r="861" spans="13:13" ht="18" customHeight="1" x14ac:dyDescent="0.3">
      <c r="M861" s="146"/>
    </row>
    <row r="862" spans="13:13" ht="18" customHeight="1" x14ac:dyDescent="0.3">
      <c r="M862" s="146"/>
    </row>
    <row r="863" spans="13:13" ht="18" customHeight="1" x14ac:dyDescent="0.3">
      <c r="M863" s="146"/>
    </row>
    <row r="864" spans="13:13" ht="18" customHeight="1" x14ac:dyDescent="0.3">
      <c r="M864" s="146"/>
    </row>
    <row r="865" spans="13:13" ht="18" customHeight="1" x14ac:dyDescent="0.3">
      <c r="M865" s="146"/>
    </row>
    <row r="866" spans="13:13" ht="18" customHeight="1" x14ac:dyDescent="0.3">
      <c r="M866" s="146"/>
    </row>
    <row r="867" spans="13:13" ht="18" customHeight="1" x14ac:dyDescent="0.3">
      <c r="M867" s="146"/>
    </row>
    <row r="868" spans="13:13" ht="18" customHeight="1" x14ac:dyDescent="0.3">
      <c r="M868" s="146"/>
    </row>
    <row r="869" spans="13:13" ht="18" customHeight="1" x14ac:dyDescent="0.3">
      <c r="M869" s="146"/>
    </row>
    <row r="870" spans="13:13" ht="18" customHeight="1" x14ac:dyDescent="0.3">
      <c r="M870" s="146"/>
    </row>
    <row r="871" spans="13:13" ht="18" customHeight="1" x14ac:dyDescent="0.3">
      <c r="M871" s="146"/>
    </row>
    <row r="872" spans="13:13" ht="18" customHeight="1" x14ac:dyDescent="0.3">
      <c r="M872" s="146"/>
    </row>
    <row r="873" spans="13:13" ht="18" customHeight="1" x14ac:dyDescent="0.3">
      <c r="M873" s="146"/>
    </row>
    <row r="874" spans="13:13" ht="18" customHeight="1" x14ac:dyDescent="0.3">
      <c r="M874" s="146"/>
    </row>
    <row r="875" spans="13:13" ht="18" customHeight="1" x14ac:dyDescent="0.3">
      <c r="M875" s="146"/>
    </row>
    <row r="876" spans="13:13" ht="18" customHeight="1" x14ac:dyDescent="0.3">
      <c r="M876" s="146"/>
    </row>
    <row r="877" spans="13:13" ht="18" customHeight="1" x14ac:dyDescent="0.3">
      <c r="M877" s="146"/>
    </row>
    <row r="878" spans="13:13" ht="18" customHeight="1" x14ac:dyDescent="0.3">
      <c r="M878" s="146"/>
    </row>
    <row r="879" spans="13:13" ht="18" customHeight="1" x14ac:dyDescent="0.3">
      <c r="M879" s="146"/>
    </row>
    <row r="880" spans="13:13" ht="18" customHeight="1" x14ac:dyDescent="0.3">
      <c r="M880" s="146"/>
    </row>
    <row r="881" spans="13:13" ht="18" customHeight="1" x14ac:dyDescent="0.3">
      <c r="M881" s="146"/>
    </row>
    <row r="882" spans="13:13" ht="18" customHeight="1" x14ac:dyDescent="0.3">
      <c r="M882" s="146"/>
    </row>
    <row r="883" spans="13:13" ht="18" customHeight="1" x14ac:dyDescent="0.3">
      <c r="M883" s="146"/>
    </row>
    <row r="884" spans="13:13" ht="18" customHeight="1" x14ac:dyDescent="0.3">
      <c r="M884" s="146"/>
    </row>
    <row r="885" spans="13:13" ht="18" customHeight="1" x14ac:dyDescent="0.3">
      <c r="M885" s="146"/>
    </row>
    <row r="886" spans="13:13" ht="18" customHeight="1" x14ac:dyDescent="0.3">
      <c r="M886" s="146"/>
    </row>
    <row r="887" spans="13:13" ht="18" customHeight="1" x14ac:dyDescent="0.3">
      <c r="M887" s="146"/>
    </row>
    <row r="888" spans="13:13" ht="18" customHeight="1" x14ac:dyDescent="0.3">
      <c r="M888" s="146"/>
    </row>
    <row r="889" spans="13:13" ht="18" customHeight="1" x14ac:dyDescent="0.3">
      <c r="M889" s="146"/>
    </row>
    <row r="890" spans="13:13" ht="18" customHeight="1" x14ac:dyDescent="0.3">
      <c r="M890" s="146"/>
    </row>
    <row r="891" spans="13:13" ht="18" customHeight="1" x14ac:dyDescent="0.3">
      <c r="M891" s="146"/>
    </row>
    <row r="892" spans="13:13" ht="18" customHeight="1" x14ac:dyDescent="0.3">
      <c r="M892" s="146"/>
    </row>
    <row r="893" spans="13:13" ht="18" customHeight="1" x14ac:dyDescent="0.3">
      <c r="M893" s="146"/>
    </row>
    <row r="894" spans="13:13" ht="18" customHeight="1" x14ac:dyDescent="0.3">
      <c r="M894" s="146"/>
    </row>
    <row r="895" spans="13:13" ht="18" customHeight="1" x14ac:dyDescent="0.3">
      <c r="M895" s="146"/>
    </row>
    <row r="896" spans="13:13" ht="18" customHeight="1" x14ac:dyDescent="0.3">
      <c r="M896" s="146"/>
    </row>
    <row r="897" spans="13:13" ht="18" customHeight="1" x14ac:dyDescent="0.3">
      <c r="M897" s="146"/>
    </row>
    <row r="898" spans="13:13" ht="18" customHeight="1" x14ac:dyDescent="0.3">
      <c r="M898" s="146"/>
    </row>
    <row r="899" spans="13:13" ht="18" customHeight="1" x14ac:dyDescent="0.3">
      <c r="M899" s="146"/>
    </row>
    <row r="900" spans="13:13" ht="18" customHeight="1" x14ac:dyDescent="0.3">
      <c r="M900" s="146"/>
    </row>
    <row r="901" spans="13:13" ht="18" customHeight="1" x14ac:dyDescent="0.3">
      <c r="M901" s="146"/>
    </row>
    <row r="902" spans="13:13" ht="18" customHeight="1" x14ac:dyDescent="0.3">
      <c r="M902" s="146"/>
    </row>
    <row r="903" spans="13:13" ht="18" customHeight="1" x14ac:dyDescent="0.3">
      <c r="M903" s="146"/>
    </row>
    <row r="904" spans="13:13" ht="18" customHeight="1" x14ac:dyDescent="0.3">
      <c r="M904" s="146"/>
    </row>
    <row r="905" spans="13:13" ht="18" customHeight="1" x14ac:dyDescent="0.3">
      <c r="M905" s="146"/>
    </row>
    <row r="906" spans="13:13" ht="18" customHeight="1" x14ac:dyDescent="0.3">
      <c r="M906" s="146"/>
    </row>
    <row r="907" spans="13:13" ht="18" customHeight="1" x14ac:dyDescent="0.3">
      <c r="M907" s="146"/>
    </row>
    <row r="908" spans="13:13" ht="18" customHeight="1" x14ac:dyDescent="0.3">
      <c r="M908" s="146"/>
    </row>
    <row r="909" spans="13:13" ht="18" customHeight="1" x14ac:dyDescent="0.3">
      <c r="M909" s="146"/>
    </row>
    <row r="910" spans="13:13" ht="18" customHeight="1" x14ac:dyDescent="0.3">
      <c r="M910" s="146"/>
    </row>
    <row r="911" spans="13:13" ht="18" customHeight="1" x14ac:dyDescent="0.3">
      <c r="M911" s="146"/>
    </row>
    <row r="912" spans="13:13" ht="18" customHeight="1" x14ac:dyDescent="0.3">
      <c r="M912" s="146"/>
    </row>
    <row r="913" spans="13:13" ht="18" customHeight="1" x14ac:dyDescent="0.3">
      <c r="M913" s="146"/>
    </row>
    <row r="914" spans="13:13" ht="18" customHeight="1" x14ac:dyDescent="0.3">
      <c r="M914" s="146"/>
    </row>
    <row r="915" spans="13:13" ht="18" customHeight="1" x14ac:dyDescent="0.3">
      <c r="M915" s="146"/>
    </row>
    <row r="916" spans="13:13" ht="18" customHeight="1" x14ac:dyDescent="0.3">
      <c r="M916" s="146"/>
    </row>
    <row r="917" spans="13:13" ht="18" customHeight="1" x14ac:dyDescent="0.3">
      <c r="M917" s="146"/>
    </row>
    <row r="918" spans="13:13" ht="18" customHeight="1" x14ac:dyDescent="0.3">
      <c r="M918" s="146"/>
    </row>
    <row r="919" spans="13:13" ht="18" customHeight="1" x14ac:dyDescent="0.3">
      <c r="M919" s="146"/>
    </row>
    <row r="920" spans="13:13" ht="18" customHeight="1" x14ac:dyDescent="0.3">
      <c r="M920" s="146"/>
    </row>
    <row r="921" spans="13:13" ht="18" customHeight="1" x14ac:dyDescent="0.3">
      <c r="M921" s="146"/>
    </row>
    <row r="922" spans="13:13" ht="18" customHeight="1" x14ac:dyDescent="0.3">
      <c r="M922" s="146"/>
    </row>
    <row r="923" spans="13:13" ht="18" customHeight="1" x14ac:dyDescent="0.3">
      <c r="M923" s="146"/>
    </row>
    <row r="924" spans="13:13" ht="18" customHeight="1" x14ac:dyDescent="0.3">
      <c r="M924" s="146"/>
    </row>
    <row r="925" spans="13:13" ht="18" customHeight="1" x14ac:dyDescent="0.3">
      <c r="M925" s="146"/>
    </row>
    <row r="926" spans="13:13" ht="18" customHeight="1" x14ac:dyDescent="0.3">
      <c r="M926" s="146"/>
    </row>
    <row r="927" spans="13:13" ht="18" customHeight="1" x14ac:dyDescent="0.3">
      <c r="M927" s="146"/>
    </row>
    <row r="928" spans="13:13" ht="18" customHeight="1" x14ac:dyDescent="0.3">
      <c r="M928" s="146"/>
    </row>
    <row r="929" spans="13:13" ht="18" customHeight="1" x14ac:dyDescent="0.3">
      <c r="M929" s="146"/>
    </row>
    <row r="930" spans="13:13" ht="18" customHeight="1" x14ac:dyDescent="0.3">
      <c r="M930" s="146"/>
    </row>
    <row r="931" spans="13:13" ht="18" customHeight="1" x14ac:dyDescent="0.3">
      <c r="M931" s="146"/>
    </row>
    <row r="932" spans="13:13" ht="18" customHeight="1" x14ac:dyDescent="0.3">
      <c r="M932" s="146"/>
    </row>
    <row r="933" spans="13:13" ht="18" customHeight="1" x14ac:dyDescent="0.3">
      <c r="M933" s="146"/>
    </row>
    <row r="934" spans="13:13" ht="18" customHeight="1" x14ac:dyDescent="0.3">
      <c r="M934" s="146"/>
    </row>
    <row r="935" spans="13:13" ht="18" customHeight="1" x14ac:dyDescent="0.3">
      <c r="M935" s="146"/>
    </row>
    <row r="936" spans="13:13" ht="18" customHeight="1" x14ac:dyDescent="0.3">
      <c r="M936" s="146"/>
    </row>
    <row r="937" spans="13:13" ht="18" customHeight="1" x14ac:dyDescent="0.3">
      <c r="M937" s="146"/>
    </row>
    <row r="938" spans="13:13" ht="18" customHeight="1" x14ac:dyDescent="0.3">
      <c r="M938" s="146"/>
    </row>
    <row r="939" spans="13:13" ht="18" customHeight="1" x14ac:dyDescent="0.3">
      <c r="M939" s="146"/>
    </row>
    <row r="940" spans="13:13" ht="18" customHeight="1" x14ac:dyDescent="0.3">
      <c r="M940" s="146"/>
    </row>
    <row r="941" spans="13:13" ht="18" customHeight="1" x14ac:dyDescent="0.3">
      <c r="M941" s="146"/>
    </row>
    <row r="942" spans="13:13" ht="18" customHeight="1" x14ac:dyDescent="0.3">
      <c r="M942" s="146"/>
    </row>
    <row r="943" spans="13:13" ht="18" customHeight="1" x14ac:dyDescent="0.3">
      <c r="M943" s="146"/>
    </row>
    <row r="944" spans="13:13" ht="18" customHeight="1" x14ac:dyDescent="0.3">
      <c r="M944" s="146"/>
    </row>
    <row r="945" spans="13:13" ht="18" customHeight="1" x14ac:dyDescent="0.3">
      <c r="M945" s="146"/>
    </row>
    <row r="946" spans="13:13" ht="18" customHeight="1" x14ac:dyDescent="0.3">
      <c r="M946" s="146"/>
    </row>
    <row r="947" spans="13:13" ht="18" customHeight="1" x14ac:dyDescent="0.3">
      <c r="M947" s="146"/>
    </row>
    <row r="948" spans="13:13" ht="18" customHeight="1" x14ac:dyDescent="0.3">
      <c r="M948" s="146"/>
    </row>
    <row r="949" spans="13:13" ht="18" customHeight="1" x14ac:dyDescent="0.3">
      <c r="M949" s="146"/>
    </row>
    <row r="950" spans="13:13" ht="18" customHeight="1" x14ac:dyDescent="0.3">
      <c r="M950" s="146"/>
    </row>
    <row r="951" spans="13:13" ht="18" customHeight="1" x14ac:dyDescent="0.3">
      <c r="M951" s="146"/>
    </row>
    <row r="952" spans="13:13" ht="18" customHeight="1" x14ac:dyDescent="0.3">
      <c r="M952" s="146"/>
    </row>
    <row r="953" spans="13:13" ht="18" customHeight="1" x14ac:dyDescent="0.3">
      <c r="M953" s="146"/>
    </row>
    <row r="954" spans="13:13" ht="18" customHeight="1" x14ac:dyDescent="0.3">
      <c r="M954" s="146"/>
    </row>
    <row r="955" spans="13:13" ht="18" customHeight="1" x14ac:dyDescent="0.3">
      <c r="M955" s="146"/>
    </row>
    <row r="956" spans="13:13" ht="18" customHeight="1" x14ac:dyDescent="0.3">
      <c r="M956" s="146"/>
    </row>
    <row r="957" spans="13:13" ht="18" customHeight="1" x14ac:dyDescent="0.3">
      <c r="M957" s="146"/>
    </row>
    <row r="958" spans="13:13" ht="18" customHeight="1" x14ac:dyDescent="0.3">
      <c r="M958" s="146"/>
    </row>
    <row r="959" spans="13:13" ht="18" customHeight="1" x14ac:dyDescent="0.3">
      <c r="M959" s="146"/>
    </row>
    <row r="960" spans="13:13" ht="18" customHeight="1" x14ac:dyDescent="0.3">
      <c r="M960" s="146"/>
    </row>
    <row r="961" spans="13:13" ht="18" customHeight="1" x14ac:dyDescent="0.3">
      <c r="M961" s="146"/>
    </row>
    <row r="962" spans="13:13" ht="18" customHeight="1" x14ac:dyDescent="0.3">
      <c r="M962" s="146"/>
    </row>
    <row r="963" spans="13:13" ht="18" customHeight="1" x14ac:dyDescent="0.3">
      <c r="M963" s="146"/>
    </row>
    <row r="964" spans="13:13" ht="18" customHeight="1" x14ac:dyDescent="0.3">
      <c r="M964" s="146"/>
    </row>
    <row r="965" spans="13:13" ht="18" customHeight="1" x14ac:dyDescent="0.3">
      <c r="M965" s="146"/>
    </row>
    <row r="966" spans="13:13" ht="18" customHeight="1" x14ac:dyDescent="0.3">
      <c r="M966" s="146"/>
    </row>
    <row r="967" spans="13:13" ht="18" customHeight="1" x14ac:dyDescent="0.3">
      <c r="M967" s="146"/>
    </row>
    <row r="968" spans="13:13" ht="18" customHeight="1" x14ac:dyDescent="0.3">
      <c r="M968" s="146"/>
    </row>
    <row r="969" spans="13:13" ht="18" customHeight="1" x14ac:dyDescent="0.3">
      <c r="M969" s="146"/>
    </row>
    <row r="970" spans="13:13" ht="18" customHeight="1" x14ac:dyDescent="0.3">
      <c r="M970" s="146"/>
    </row>
    <row r="971" spans="13:13" ht="18" customHeight="1" x14ac:dyDescent="0.3">
      <c r="M971" s="146"/>
    </row>
    <row r="972" spans="13:13" ht="18" customHeight="1" x14ac:dyDescent="0.3">
      <c r="M972" s="146"/>
    </row>
    <row r="973" spans="13:13" ht="18" customHeight="1" x14ac:dyDescent="0.3">
      <c r="M973" s="146"/>
    </row>
    <row r="974" spans="13:13" ht="18" customHeight="1" x14ac:dyDescent="0.3">
      <c r="M974" s="146"/>
    </row>
    <row r="975" spans="13:13" ht="18" customHeight="1" x14ac:dyDescent="0.3">
      <c r="M975" s="146"/>
    </row>
    <row r="976" spans="13:13" ht="18" customHeight="1" x14ac:dyDescent="0.3">
      <c r="M976" s="146"/>
    </row>
    <row r="977" spans="13:13" ht="18" customHeight="1" x14ac:dyDescent="0.3">
      <c r="M977" s="146"/>
    </row>
    <row r="978" spans="13:13" ht="18" customHeight="1" x14ac:dyDescent="0.3">
      <c r="M978" s="146"/>
    </row>
    <row r="979" spans="13:13" ht="18" customHeight="1" x14ac:dyDescent="0.3">
      <c r="M979" s="146"/>
    </row>
    <row r="980" spans="13:13" ht="18" customHeight="1" x14ac:dyDescent="0.3">
      <c r="M980" s="146"/>
    </row>
    <row r="981" spans="13:13" ht="18" customHeight="1" x14ac:dyDescent="0.3">
      <c r="M981" s="146"/>
    </row>
    <row r="982" spans="13:13" ht="18" customHeight="1" x14ac:dyDescent="0.3">
      <c r="M982" s="146"/>
    </row>
    <row r="983" spans="13:13" ht="18" customHeight="1" x14ac:dyDescent="0.3">
      <c r="M983" s="146"/>
    </row>
    <row r="984" spans="13:13" ht="18" customHeight="1" x14ac:dyDescent="0.3">
      <c r="M984" s="146"/>
    </row>
    <row r="985" spans="13:13" ht="18" customHeight="1" x14ac:dyDescent="0.3">
      <c r="M985" s="146"/>
    </row>
    <row r="986" spans="13:13" ht="18" customHeight="1" x14ac:dyDescent="0.3">
      <c r="M986" s="146"/>
    </row>
    <row r="987" spans="13:13" ht="18" customHeight="1" x14ac:dyDescent="0.3">
      <c r="M987" s="146"/>
    </row>
    <row r="988" spans="13:13" ht="18" customHeight="1" x14ac:dyDescent="0.3">
      <c r="M988" s="146"/>
    </row>
    <row r="989" spans="13:13" ht="18" customHeight="1" x14ac:dyDescent="0.3">
      <c r="M989" s="146"/>
    </row>
    <row r="990" spans="13:13" ht="18" customHeight="1" x14ac:dyDescent="0.3">
      <c r="M990" s="146"/>
    </row>
    <row r="991" spans="13:13" ht="18" customHeight="1" x14ac:dyDescent="0.3">
      <c r="M991" s="146"/>
    </row>
    <row r="992" spans="13:13" ht="18" customHeight="1" x14ac:dyDescent="0.3">
      <c r="M992" s="146"/>
    </row>
    <row r="993" spans="13:13" ht="18" customHeight="1" x14ac:dyDescent="0.3">
      <c r="M993" s="146"/>
    </row>
    <row r="994" spans="13:13" ht="18" customHeight="1" x14ac:dyDescent="0.3">
      <c r="M994" s="146"/>
    </row>
    <row r="995" spans="13:13" ht="18" customHeight="1" x14ac:dyDescent="0.3">
      <c r="M995" s="146"/>
    </row>
    <row r="996" spans="13:13" ht="18" customHeight="1" x14ac:dyDescent="0.3">
      <c r="M996" s="146"/>
    </row>
    <row r="997" spans="13:13" ht="18" customHeight="1" x14ac:dyDescent="0.3">
      <c r="M997" s="146"/>
    </row>
    <row r="998" spans="13:13" ht="18" customHeight="1" x14ac:dyDescent="0.3">
      <c r="M998" s="146"/>
    </row>
    <row r="999" spans="13:13" ht="18" customHeight="1" x14ac:dyDescent="0.3">
      <c r="M999" s="146"/>
    </row>
    <row r="1000" spans="13:13" ht="18" customHeight="1" x14ac:dyDescent="0.3">
      <c r="M1000" s="146"/>
    </row>
    <row r="1001" spans="13:13" ht="18" customHeight="1" x14ac:dyDescent="0.3">
      <c r="M1001" s="146"/>
    </row>
    <row r="1002" spans="13:13" ht="18" customHeight="1" x14ac:dyDescent="0.3">
      <c r="M1002" s="146"/>
    </row>
    <row r="1003" spans="13:13" ht="18" customHeight="1" x14ac:dyDescent="0.3">
      <c r="M1003" s="146"/>
    </row>
    <row r="1004" spans="13:13" ht="18" customHeight="1" x14ac:dyDescent="0.3">
      <c r="M1004" s="146"/>
    </row>
    <row r="1005" spans="13:13" ht="18" customHeight="1" x14ac:dyDescent="0.3">
      <c r="M1005" s="146"/>
    </row>
    <row r="1006" spans="13:13" ht="18" customHeight="1" x14ac:dyDescent="0.3">
      <c r="M1006" s="146"/>
    </row>
    <row r="1007" spans="13:13" ht="18" customHeight="1" x14ac:dyDescent="0.3">
      <c r="M1007" s="146"/>
    </row>
    <row r="1008" spans="13:13" ht="18" customHeight="1" x14ac:dyDescent="0.3">
      <c r="M1008" s="146"/>
    </row>
    <row r="1009" spans="13:13" ht="18" customHeight="1" x14ac:dyDescent="0.3">
      <c r="M1009" s="146"/>
    </row>
    <row r="1010" spans="13:13" ht="18" customHeight="1" x14ac:dyDescent="0.3">
      <c r="M1010" s="146"/>
    </row>
    <row r="1011" spans="13:13" ht="18" customHeight="1" x14ac:dyDescent="0.3">
      <c r="M1011" s="146"/>
    </row>
    <row r="1012" spans="13:13" ht="18" customHeight="1" x14ac:dyDescent="0.3">
      <c r="M1012" s="146"/>
    </row>
    <row r="1013" spans="13:13" ht="18" customHeight="1" x14ac:dyDescent="0.3">
      <c r="M1013" s="146"/>
    </row>
    <row r="1014" spans="13:13" ht="18" customHeight="1" x14ac:dyDescent="0.3">
      <c r="M1014" s="146"/>
    </row>
    <row r="1015" spans="13:13" ht="18" customHeight="1" x14ac:dyDescent="0.3">
      <c r="M1015" s="146"/>
    </row>
    <row r="1016" spans="13:13" ht="18" customHeight="1" x14ac:dyDescent="0.3">
      <c r="M1016" s="146"/>
    </row>
    <row r="1017" spans="13:13" ht="18" customHeight="1" x14ac:dyDescent="0.3">
      <c r="M1017" s="146"/>
    </row>
    <row r="1018" spans="13:13" ht="18" customHeight="1" x14ac:dyDescent="0.3">
      <c r="M1018" s="146"/>
    </row>
    <row r="1019" spans="13:13" ht="18" customHeight="1" x14ac:dyDescent="0.3">
      <c r="M1019" s="146"/>
    </row>
    <row r="1020" spans="13:13" ht="18" customHeight="1" x14ac:dyDescent="0.3">
      <c r="M1020" s="146"/>
    </row>
    <row r="1021" spans="13:13" ht="18" customHeight="1" x14ac:dyDescent="0.3">
      <c r="M1021" s="146"/>
    </row>
    <row r="1022" spans="13:13" ht="18" customHeight="1" x14ac:dyDescent="0.3">
      <c r="M1022" s="146"/>
    </row>
    <row r="1023" spans="13:13" ht="18" customHeight="1" x14ac:dyDescent="0.3">
      <c r="M1023" s="146"/>
    </row>
    <row r="1024" spans="13:13" ht="18" customHeight="1" x14ac:dyDescent="0.3">
      <c r="M1024" s="146"/>
    </row>
    <row r="1025" spans="13:13" ht="18" customHeight="1" x14ac:dyDescent="0.3">
      <c r="M1025" s="146"/>
    </row>
    <row r="1026" spans="13:13" ht="18" customHeight="1" x14ac:dyDescent="0.3">
      <c r="M1026" s="146"/>
    </row>
    <row r="1027" spans="13:13" ht="18" customHeight="1" x14ac:dyDescent="0.3">
      <c r="M1027" s="146"/>
    </row>
    <row r="1028" spans="13:13" ht="18" customHeight="1" x14ac:dyDescent="0.3">
      <c r="M1028" s="146"/>
    </row>
    <row r="1029" spans="13:13" ht="18" customHeight="1" x14ac:dyDescent="0.3">
      <c r="M1029" s="146"/>
    </row>
    <row r="1030" spans="13:13" ht="18" customHeight="1" x14ac:dyDescent="0.3">
      <c r="M1030" s="146"/>
    </row>
    <row r="1031" spans="13:13" ht="18" customHeight="1" x14ac:dyDescent="0.3">
      <c r="M1031" s="146"/>
    </row>
    <row r="1032" spans="13:13" ht="18" customHeight="1" x14ac:dyDescent="0.3">
      <c r="M1032" s="146"/>
    </row>
    <row r="1033" spans="13:13" ht="18" customHeight="1" x14ac:dyDescent="0.3">
      <c r="M1033" s="146"/>
    </row>
    <row r="1034" spans="13:13" ht="18" customHeight="1" x14ac:dyDescent="0.3">
      <c r="M1034" s="146"/>
    </row>
    <row r="1035" spans="13:13" ht="18" customHeight="1" x14ac:dyDescent="0.3">
      <c r="M1035" s="146"/>
    </row>
    <row r="1036" spans="13:13" ht="18" customHeight="1" x14ac:dyDescent="0.3">
      <c r="M1036" s="146"/>
    </row>
    <row r="1037" spans="13:13" ht="18" customHeight="1" x14ac:dyDescent="0.3">
      <c r="M1037" s="146"/>
    </row>
    <row r="1038" spans="13:13" ht="18" customHeight="1" x14ac:dyDescent="0.3">
      <c r="M1038" s="146"/>
    </row>
    <row r="1039" spans="13:13" ht="18" customHeight="1" x14ac:dyDescent="0.3">
      <c r="M1039" s="146"/>
    </row>
    <row r="1040" spans="13:13" ht="18" customHeight="1" x14ac:dyDescent="0.3">
      <c r="M1040" s="146"/>
    </row>
    <row r="1041" spans="13:13" ht="18" customHeight="1" x14ac:dyDescent="0.3">
      <c r="M1041" s="146"/>
    </row>
    <row r="1042" spans="13:13" ht="18" customHeight="1" x14ac:dyDescent="0.3">
      <c r="M1042" s="146"/>
    </row>
    <row r="1043" spans="13:13" ht="18" customHeight="1" x14ac:dyDescent="0.3">
      <c r="M1043" s="146"/>
    </row>
    <row r="1044" spans="13:13" ht="18" customHeight="1" x14ac:dyDescent="0.3">
      <c r="M1044" s="146"/>
    </row>
    <row r="1045" spans="13:13" ht="18" customHeight="1" x14ac:dyDescent="0.3">
      <c r="M1045" s="146"/>
    </row>
    <row r="1046" spans="13:13" ht="18" customHeight="1" x14ac:dyDescent="0.3">
      <c r="M1046" s="146"/>
    </row>
    <row r="1047" spans="13:13" ht="18" customHeight="1" x14ac:dyDescent="0.3">
      <c r="M1047" s="146"/>
    </row>
    <row r="1048" spans="13:13" ht="18" customHeight="1" x14ac:dyDescent="0.3">
      <c r="M1048" s="146"/>
    </row>
    <row r="1049" spans="13:13" ht="18" customHeight="1" x14ac:dyDescent="0.3">
      <c r="M1049" s="146"/>
    </row>
    <row r="1050" spans="13:13" ht="18" customHeight="1" x14ac:dyDescent="0.3">
      <c r="M1050" s="146"/>
    </row>
    <row r="1051" spans="13:13" ht="18" customHeight="1" x14ac:dyDescent="0.3">
      <c r="M1051" s="146"/>
    </row>
    <row r="1052" spans="13:13" ht="18" customHeight="1" x14ac:dyDescent="0.3">
      <c r="M1052" s="146"/>
    </row>
    <row r="1053" spans="13:13" ht="18" customHeight="1" x14ac:dyDescent="0.3">
      <c r="M1053" s="146"/>
    </row>
    <row r="1054" spans="13:13" ht="18" customHeight="1" x14ac:dyDescent="0.3">
      <c r="M1054" s="146"/>
    </row>
    <row r="1055" spans="13:13" ht="18" customHeight="1" x14ac:dyDescent="0.3">
      <c r="M1055" s="146"/>
    </row>
    <row r="1056" spans="13:13" ht="18" customHeight="1" x14ac:dyDescent="0.3">
      <c r="M1056" s="146"/>
    </row>
    <row r="1057" spans="13:13" ht="18" customHeight="1" x14ac:dyDescent="0.3">
      <c r="M1057" s="146"/>
    </row>
    <row r="1058" spans="13:13" ht="18" customHeight="1" x14ac:dyDescent="0.3">
      <c r="M1058" s="146"/>
    </row>
    <row r="1059" spans="13:13" ht="18" customHeight="1" x14ac:dyDescent="0.3">
      <c r="M1059" s="146"/>
    </row>
    <row r="1060" spans="13:13" ht="18" customHeight="1" x14ac:dyDescent="0.3">
      <c r="M1060" s="146"/>
    </row>
    <row r="1061" spans="13:13" ht="18" customHeight="1" x14ac:dyDescent="0.3">
      <c r="M1061" s="146"/>
    </row>
    <row r="1062" spans="13:13" ht="18" customHeight="1" x14ac:dyDescent="0.3">
      <c r="M1062" s="146"/>
    </row>
    <row r="1063" spans="13:13" ht="18" customHeight="1" x14ac:dyDescent="0.3">
      <c r="M1063" s="146"/>
    </row>
    <row r="1064" spans="13:13" ht="18" customHeight="1" x14ac:dyDescent="0.3">
      <c r="M1064" s="146"/>
    </row>
    <row r="1065" spans="13:13" ht="18" customHeight="1" x14ac:dyDescent="0.3">
      <c r="M1065" s="146"/>
    </row>
    <row r="1066" spans="13:13" ht="18" customHeight="1" x14ac:dyDescent="0.3">
      <c r="M1066" s="146"/>
    </row>
    <row r="1067" spans="13:13" ht="18" customHeight="1" x14ac:dyDescent="0.3">
      <c r="M1067" s="146"/>
    </row>
    <row r="1068" spans="13:13" ht="18" customHeight="1" x14ac:dyDescent="0.3">
      <c r="M1068" s="146"/>
    </row>
    <row r="1069" spans="13:13" ht="18" customHeight="1" x14ac:dyDescent="0.3">
      <c r="M1069" s="146"/>
    </row>
    <row r="1070" spans="13:13" ht="18" customHeight="1" x14ac:dyDescent="0.3">
      <c r="M1070" s="146"/>
    </row>
    <row r="1071" spans="13:13" ht="18" customHeight="1" x14ac:dyDescent="0.3">
      <c r="M1071" s="146"/>
    </row>
    <row r="1072" spans="13:13" ht="18" customHeight="1" x14ac:dyDescent="0.3">
      <c r="M1072" s="146"/>
    </row>
    <row r="1073" spans="13:13" ht="18" customHeight="1" x14ac:dyDescent="0.3">
      <c r="M1073" s="146"/>
    </row>
    <row r="1074" spans="13:13" ht="18" customHeight="1" x14ac:dyDescent="0.3">
      <c r="M1074" s="146"/>
    </row>
    <row r="1075" spans="13:13" ht="18" customHeight="1" x14ac:dyDescent="0.3">
      <c r="M1075" s="146"/>
    </row>
    <row r="1076" spans="13:13" ht="18" customHeight="1" x14ac:dyDescent="0.3">
      <c r="M1076" s="146"/>
    </row>
    <row r="1077" spans="13:13" ht="18" customHeight="1" x14ac:dyDescent="0.3">
      <c r="M1077" s="146"/>
    </row>
    <row r="1078" spans="13:13" ht="18" customHeight="1" x14ac:dyDescent="0.3">
      <c r="M1078" s="146"/>
    </row>
    <row r="1079" spans="13:13" ht="18" customHeight="1" x14ac:dyDescent="0.3">
      <c r="M1079" s="146"/>
    </row>
    <row r="1080" spans="13:13" ht="18" customHeight="1" x14ac:dyDescent="0.3">
      <c r="M1080" s="146"/>
    </row>
    <row r="1081" spans="13:13" ht="18" customHeight="1" x14ac:dyDescent="0.3">
      <c r="M1081" s="146"/>
    </row>
    <row r="1082" spans="13:13" ht="18" customHeight="1" x14ac:dyDescent="0.3">
      <c r="M1082" s="146"/>
    </row>
    <row r="1083" spans="13:13" ht="18" customHeight="1" x14ac:dyDescent="0.3">
      <c r="M1083" s="146"/>
    </row>
    <row r="1084" spans="13:13" ht="18" customHeight="1" x14ac:dyDescent="0.3">
      <c r="M1084" s="146"/>
    </row>
    <row r="1085" spans="13:13" ht="18" customHeight="1" x14ac:dyDescent="0.3">
      <c r="M1085" s="146"/>
    </row>
    <row r="1086" spans="13:13" ht="18" customHeight="1" x14ac:dyDescent="0.3">
      <c r="M1086" s="146"/>
    </row>
    <row r="1087" spans="13:13" ht="18" customHeight="1" x14ac:dyDescent="0.3">
      <c r="M1087" s="146"/>
    </row>
    <row r="1088" spans="13:13" ht="18" customHeight="1" x14ac:dyDescent="0.3">
      <c r="M1088" s="146"/>
    </row>
    <row r="1089" spans="13:13" ht="18" customHeight="1" x14ac:dyDescent="0.3">
      <c r="M1089" s="146"/>
    </row>
    <row r="1090" spans="13:13" ht="18" customHeight="1" x14ac:dyDescent="0.3">
      <c r="M1090" s="146"/>
    </row>
    <row r="1091" spans="13:13" ht="18" customHeight="1" x14ac:dyDescent="0.3">
      <c r="M1091" s="146"/>
    </row>
    <row r="1092" spans="13:13" ht="18" customHeight="1" x14ac:dyDescent="0.3">
      <c r="M1092" s="146"/>
    </row>
    <row r="1093" spans="13:13" ht="18" customHeight="1" x14ac:dyDescent="0.3">
      <c r="M1093" s="146"/>
    </row>
    <row r="1094" spans="13:13" ht="18" customHeight="1" x14ac:dyDescent="0.3">
      <c r="M1094" s="146"/>
    </row>
    <row r="1095" spans="13:13" ht="18" customHeight="1" x14ac:dyDescent="0.3">
      <c r="M1095" s="146"/>
    </row>
    <row r="1096" spans="13:13" ht="18" customHeight="1" x14ac:dyDescent="0.3">
      <c r="M1096" s="146"/>
    </row>
    <row r="1097" spans="13:13" ht="18" customHeight="1" x14ac:dyDescent="0.3">
      <c r="M1097" s="146"/>
    </row>
    <row r="1098" spans="13:13" ht="18" customHeight="1" x14ac:dyDescent="0.3">
      <c r="M1098" s="146"/>
    </row>
    <row r="1099" spans="13:13" ht="18" customHeight="1" x14ac:dyDescent="0.3">
      <c r="M1099" s="146"/>
    </row>
    <row r="1100" spans="13:13" ht="18" customHeight="1" x14ac:dyDescent="0.3">
      <c r="M1100" s="146"/>
    </row>
    <row r="1101" spans="13:13" ht="18" customHeight="1" x14ac:dyDescent="0.3">
      <c r="M1101" s="146"/>
    </row>
    <row r="1102" spans="13:13" ht="18" customHeight="1" x14ac:dyDescent="0.3">
      <c r="M1102" s="146"/>
    </row>
    <row r="1103" spans="13:13" ht="18" customHeight="1" x14ac:dyDescent="0.3">
      <c r="M1103" s="146"/>
    </row>
    <row r="1104" spans="13:13" ht="18" customHeight="1" x14ac:dyDescent="0.3">
      <c r="M1104" s="146"/>
    </row>
    <row r="1105" spans="13:13" ht="18" customHeight="1" x14ac:dyDescent="0.3">
      <c r="M1105" s="146"/>
    </row>
    <row r="1106" spans="13:13" ht="18" customHeight="1" x14ac:dyDescent="0.3">
      <c r="M1106" s="146"/>
    </row>
    <row r="1107" spans="13:13" ht="18" customHeight="1" x14ac:dyDescent="0.3">
      <c r="M1107" s="146"/>
    </row>
    <row r="1108" spans="13:13" ht="18" customHeight="1" x14ac:dyDescent="0.3">
      <c r="M1108" s="146"/>
    </row>
    <row r="1109" spans="13:13" ht="18" customHeight="1" x14ac:dyDescent="0.3">
      <c r="M1109" s="146"/>
    </row>
    <row r="1110" spans="13:13" ht="18" customHeight="1" x14ac:dyDescent="0.3">
      <c r="M1110" s="146"/>
    </row>
    <row r="1111" spans="13:13" ht="18" customHeight="1" x14ac:dyDescent="0.3">
      <c r="M1111" s="146"/>
    </row>
    <row r="1112" spans="13:13" ht="18" customHeight="1" x14ac:dyDescent="0.3">
      <c r="M1112" s="146"/>
    </row>
    <row r="1113" spans="13:13" ht="18" customHeight="1" x14ac:dyDescent="0.3">
      <c r="M1113" s="146"/>
    </row>
    <row r="1114" spans="13:13" ht="18" customHeight="1" x14ac:dyDescent="0.3">
      <c r="M1114" s="146"/>
    </row>
    <row r="1115" spans="13:13" ht="18" customHeight="1" x14ac:dyDescent="0.3">
      <c r="M1115" s="146"/>
    </row>
    <row r="1116" spans="13:13" ht="18" customHeight="1" x14ac:dyDescent="0.3">
      <c r="M1116" s="146"/>
    </row>
    <row r="1117" spans="13:13" ht="18" customHeight="1" x14ac:dyDescent="0.3">
      <c r="M1117" s="146"/>
    </row>
    <row r="1118" spans="13:13" ht="18" customHeight="1" x14ac:dyDescent="0.3">
      <c r="M1118" s="146"/>
    </row>
    <row r="1119" spans="13:13" ht="18" customHeight="1" x14ac:dyDescent="0.3">
      <c r="M1119" s="146"/>
    </row>
    <row r="1120" spans="13:13" ht="18" customHeight="1" x14ac:dyDescent="0.3">
      <c r="M1120" s="146"/>
    </row>
    <row r="1121" spans="13:13" ht="18" customHeight="1" x14ac:dyDescent="0.3">
      <c r="M1121" s="146"/>
    </row>
    <row r="1122" spans="13:13" ht="18" customHeight="1" x14ac:dyDescent="0.3">
      <c r="M1122" s="146"/>
    </row>
    <row r="1123" spans="13:13" ht="18" customHeight="1" x14ac:dyDescent="0.3">
      <c r="M1123" s="146"/>
    </row>
    <row r="1124" spans="13:13" ht="18" customHeight="1" x14ac:dyDescent="0.3">
      <c r="M1124" s="146"/>
    </row>
    <row r="1125" spans="13:13" ht="18" customHeight="1" x14ac:dyDescent="0.3">
      <c r="M1125" s="146"/>
    </row>
    <row r="1126" spans="13:13" ht="18" customHeight="1" x14ac:dyDescent="0.3">
      <c r="M1126" s="146"/>
    </row>
    <row r="1127" spans="13:13" ht="18" customHeight="1" x14ac:dyDescent="0.3">
      <c r="M1127" s="146"/>
    </row>
    <row r="1128" spans="13:13" ht="18" customHeight="1" x14ac:dyDescent="0.3">
      <c r="M1128" s="146"/>
    </row>
    <row r="1129" spans="13:13" ht="18" customHeight="1" x14ac:dyDescent="0.3">
      <c r="M1129" s="146"/>
    </row>
    <row r="1130" spans="13:13" ht="18" customHeight="1" x14ac:dyDescent="0.3">
      <c r="M1130" s="146"/>
    </row>
    <row r="1131" spans="13:13" ht="18" customHeight="1" x14ac:dyDescent="0.3">
      <c r="M1131" s="146"/>
    </row>
    <row r="1132" spans="13:13" ht="18" customHeight="1" x14ac:dyDescent="0.3">
      <c r="M1132" s="146"/>
    </row>
    <row r="1133" spans="13:13" ht="18" customHeight="1" x14ac:dyDescent="0.3">
      <c r="M1133" s="146"/>
    </row>
    <row r="1134" spans="13:13" ht="18" customHeight="1" x14ac:dyDescent="0.3">
      <c r="M1134" s="146"/>
    </row>
    <row r="1135" spans="13:13" ht="18" customHeight="1" x14ac:dyDescent="0.3">
      <c r="M1135" s="146"/>
    </row>
    <row r="1136" spans="13:13" ht="18" customHeight="1" x14ac:dyDescent="0.3">
      <c r="M1136" s="146"/>
    </row>
    <row r="1137" spans="13:13" ht="18" customHeight="1" x14ac:dyDescent="0.3">
      <c r="M1137" s="146"/>
    </row>
    <row r="1138" spans="13:13" ht="18" customHeight="1" x14ac:dyDescent="0.3">
      <c r="M1138" s="146"/>
    </row>
    <row r="1139" spans="13:13" ht="18" customHeight="1" x14ac:dyDescent="0.3">
      <c r="M1139" s="146"/>
    </row>
    <row r="1140" spans="13:13" ht="18" customHeight="1" x14ac:dyDescent="0.3">
      <c r="M1140" s="146"/>
    </row>
    <row r="1141" spans="13:13" ht="18" customHeight="1" x14ac:dyDescent="0.3">
      <c r="M1141" s="146"/>
    </row>
    <row r="1142" spans="13:13" ht="18" customHeight="1" x14ac:dyDescent="0.3">
      <c r="M1142" s="146"/>
    </row>
    <row r="1143" spans="13:13" ht="18" customHeight="1" x14ac:dyDescent="0.3">
      <c r="M1143" s="146"/>
    </row>
    <row r="1144" spans="13:13" ht="18" customHeight="1" x14ac:dyDescent="0.3">
      <c r="M1144" s="146"/>
    </row>
    <row r="1145" spans="13:13" ht="18" customHeight="1" x14ac:dyDescent="0.3">
      <c r="M1145" s="146"/>
    </row>
    <row r="1146" spans="13:13" ht="18" customHeight="1" x14ac:dyDescent="0.3">
      <c r="M1146" s="146"/>
    </row>
    <row r="1147" spans="13:13" ht="18" customHeight="1" x14ac:dyDescent="0.3">
      <c r="M1147" s="146"/>
    </row>
    <row r="1148" spans="13:13" ht="18" customHeight="1" x14ac:dyDescent="0.3">
      <c r="M1148" s="146"/>
    </row>
    <row r="1149" spans="13:13" ht="18" customHeight="1" x14ac:dyDescent="0.3">
      <c r="M1149" s="146"/>
    </row>
    <row r="1150" spans="13:13" ht="18" customHeight="1" x14ac:dyDescent="0.3">
      <c r="M1150" s="146"/>
    </row>
    <row r="1151" spans="13:13" ht="18" customHeight="1" x14ac:dyDescent="0.3">
      <c r="M1151" s="146"/>
    </row>
    <row r="1152" spans="13:13" ht="18" customHeight="1" x14ac:dyDescent="0.3">
      <c r="M1152" s="146"/>
    </row>
    <row r="1153" spans="13:13" ht="18" customHeight="1" x14ac:dyDescent="0.3">
      <c r="M1153" s="146"/>
    </row>
    <row r="1154" spans="13:13" ht="18" customHeight="1" x14ac:dyDescent="0.3">
      <c r="M1154" s="146"/>
    </row>
    <row r="1155" spans="13:13" ht="18" customHeight="1" x14ac:dyDescent="0.3">
      <c r="M1155" s="146"/>
    </row>
    <row r="1156" spans="13:13" ht="18" customHeight="1" x14ac:dyDescent="0.3">
      <c r="M1156" s="146"/>
    </row>
    <row r="1157" spans="13:13" ht="18" customHeight="1" x14ac:dyDescent="0.3">
      <c r="M1157" s="146"/>
    </row>
    <row r="1158" spans="13:13" ht="18" customHeight="1" x14ac:dyDescent="0.3">
      <c r="M1158" s="146"/>
    </row>
    <row r="1159" spans="13:13" ht="18" customHeight="1" x14ac:dyDescent="0.3">
      <c r="M1159" s="146"/>
    </row>
    <row r="1160" spans="13:13" ht="18" customHeight="1" x14ac:dyDescent="0.3">
      <c r="M1160" s="146"/>
    </row>
    <row r="1161" spans="13:13" ht="18" customHeight="1" x14ac:dyDescent="0.3">
      <c r="M1161" s="146"/>
    </row>
    <row r="1162" spans="13:13" ht="18" customHeight="1" x14ac:dyDescent="0.3">
      <c r="M1162" s="146"/>
    </row>
    <row r="1163" spans="13:13" ht="18" customHeight="1" x14ac:dyDescent="0.3">
      <c r="M1163" s="146"/>
    </row>
    <row r="1164" spans="13:13" ht="18" customHeight="1" x14ac:dyDescent="0.3">
      <c r="M1164" s="146"/>
    </row>
    <row r="1165" spans="13:13" ht="18" customHeight="1" x14ac:dyDescent="0.3">
      <c r="M1165" s="146"/>
    </row>
    <row r="1166" spans="13:13" ht="18" customHeight="1" x14ac:dyDescent="0.3">
      <c r="M1166" s="146"/>
    </row>
    <row r="1167" spans="13:13" ht="18" customHeight="1" x14ac:dyDescent="0.3">
      <c r="M1167" s="146"/>
    </row>
    <row r="1168" spans="13:13" ht="18" customHeight="1" x14ac:dyDescent="0.3">
      <c r="M1168" s="146"/>
    </row>
    <row r="1169" spans="13:13" ht="18" customHeight="1" x14ac:dyDescent="0.3">
      <c r="M1169" s="146"/>
    </row>
    <row r="1170" spans="13:13" ht="18" customHeight="1" x14ac:dyDescent="0.3">
      <c r="M1170" s="146"/>
    </row>
    <row r="1171" spans="13:13" ht="18" customHeight="1" x14ac:dyDescent="0.3">
      <c r="M1171" s="146"/>
    </row>
    <row r="1172" spans="13:13" ht="18" customHeight="1" x14ac:dyDescent="0.3">
      <c r="M1172" s="146"/>
    </row>
    <row r="1173" spans="13:13" ht="18" customHeight="1" x14ac:dyDescent="0.3">
      <c r="M1173" s="146"/>
    </row>
    <row r="1174" spans="13:13" ht="18" customHeight="1" x14ac:dyDescent="0.3">
      <c r="M1174" s="146"/>
    </row>
    <row r="1175" spans="13:13" ht="18" customHeight="1" x14ac:dyDescent="0.3">
      <c r="M1175" s="146"/>
    </row>
    <row r="1176" spans="13:13" ht="18" customHeight="1" x14ac:dyDescent="0.3">
      <c r="M1176" s="146"/>
    </row>
    <row r="1177" spans="13:13" ht="18" customHeight="1" x14ac:dyDescent="0.3">
      <c r="M1177" s="146"/>
    </row>
    <row r="1178" spans="13:13" ht="18" customHeight="1" x14ac:dyDescent="0.3">
      <c r="M1178" s="146"/>
    </row>
    <row r="1179" spans="13:13" ht="18" customHeight="1" x14ac:dyDescent="0.3">
      <c r="M1179" s="146"/>
    </row>
    <row r="1180" spans="13:13" ht="18" customHeight="1" x14ac:dyDescent="0.3">
      <c r="M1180" s="146"/>
    </row>
    <row r="1181" spans="13:13" ht="18" customHeight="1" x14ac:dyDescent="0.3">
      <c r="M1181" s="146"/>
    </row>
    <row r="1182" spans="13:13" ht="18" customHeight="1" x14ac:dyDescent="0.3">
      <c r="M1182" s="146"/>
    </row>
    <row r="1183" spans="13:13" ht="18" customHeight="1" x14ac:dyDescent="0.3">
      <c r="M1183" s="146"/>
    </row>
    <row r="1184" spans="13:13" ht="18" customHeight="1" x14ac:dyDescent="0.3">
      <c r="M1184" s="146"/>
    </row>
    <row r="1185" spans="13:13" ht="18" customHeight="1" x14ac:dyDescent="0.3">
      <c r="M1185" s="146"/>
    </row>
    <row r="1186" spans="13:13" ht="18" customHeight="1" x14ac:dyDescent="0.3">
      <c r="M1186" s="146"/>
    </row>
    <row r="1187" spans="13:13" ht="18" customHeight="1" x14ac:dyDescent="0.3">
      <c r="M1187" s="146"/>
    </row>
    <row r="1188" spans="13:13" ht="18" customHeight="1" x14ac:dyDescent="0.3">
      <c r="M1188" s="146"/>
    </row>
    <row r="1189" spans="13:13" ht="18" customHeight="1" x14ac:dyDescent="0.3">
      <c r="M1189" s="146"/>
    </row>
    <row r="1190" spans="13:13" ht="18" customHeight="1" x14ac:dyDescent="0.3">
      <c r="M1190" s="146"/>
    </row>
    <row r="1191" spans="13:13" ht="18" customHeight="1" x14ac:dyDescent="0.3">
      <c r="M1191" s="146"/>
    </row>
    <row r="1192" spans="13:13" ht="18" customHeight="1" x14ac:dyDescent="0.3">
      <c r="M1192" s="146"/>
    </row>
    <row r="1193" spans="13:13" ht="18" customHeight="1" x14ac:dyDescent="0.3">
      <c r="M1193" s="146"/>
    </row>
    <row r="1194" spans="13:13" ht="18" customHeight="1" x14ac:dyDescent="0.3">
      <c r="M1194" s="146"/>
    </row>
    <row r="1195" spans="13:13" ht="18" customHeight="1" x14ac:dyDescent="0.3">
      <c r="M1195" s="146"/>
    </row>
    <row r="1196" spans="13:13" ht="18" customHeight="1" x14ac:dyDescent="0.3">
      <c r="M1196" s="146"/>
    </row>
    <row r="1197" spans="13:13" ht="18" customHeight="1" x14ac:dyDescent="0.3">
      <c r="M1197" s="146"/>
    </row>
    <row r="1198" spans="13:13" ht="18" customHeight="1" x14ac:dyDescent="0.3">
      <c r="M1198" s="146"/>
    </row>
    <row r="1199" spans="13:13" ht="18" customHeight="1" x14ac:dyDescent="0.3">
      <c r="M1199" s="146"/>
    </row>
    <row r="1200" spans="13:13" ht="18" customHeight="1" x14ac:dyDescent="0.3">
      <c r="M1200" s="146"/>
    </row>
    <row r="1201" spans="13:13" ht="18" customHeight="1" x14ac:dyDescent="0.3">
      <c r="M1201" s="146"/>
    </row>
    <row r="1202" spans="13:13" ht="18" customHeight="1" x14ac:dyDescent="0.3">
      <c r="M1202" s="146"/>
    </row>
    <row r="1203" spans="13:13" ht="18" customHeight="1" x14ac:dyDescent="0.3">
      <c r="M1203" s="146"/>
    </row>
    <row r="1204" spans="13:13" ht="18" customHeight="1" x14ac:dyDescent="0.3">
      <c r="M1204" s="146"/>
    </row>
    <row r="1205" spans="13:13" ht="18" customHeight="1" x14ac:dyDescent="0.3">
      <c r="M1205" s="146"/>
    </row>
    <row r="1206" spans="13:13" ht="18" customHeight="1" x14ac:dyDescent="0.3">
      <c r="M1206" s="146"/>
    </row>
    <row r="1207" spans="13:13" ht="18" customHeight="1" x14ac:dyDescent="0.3">
      <c r="M1207" s="146"/>
    </row>
    <row r="1208" spans="13:13" ht="18" customHeight="1" x14ac:dyDescent="0.3">
      <c r="M1208" s="146"/>
    </row>
    <row r="1209" spans="13:13" ht="18" customHeight="1" x14ac:dyDescent="0.3">
      <c r="M1209" s="146"/>
    </row>
    <row r="1210" spans="13:13" ht="18" customHeight="1" x14ac:dyDescent="0.3">
      <c r="M1210" s="146"/>
    </row>
    <row r="1211" spans="13:13" ht="18" customHeight="1" x14ac:dyDescent="0.3">
      <c r="M1211" s="146"/>
    </row>
    <row r="1212" spans="13:13" ht="18" customHeight="1" x14ac:dyDescent="0.3">
      <c r="M1212" s="146"/>
    </row>
    <row r="1213" spans="13:13" ht="18" customHeight="1" x14ac:dyDescent="0.3">
      <c r="M1213" s="146"/>
    </row>
    <row r="1214" spans="13:13" ht="18" customHeight="1" x14ac:dyDescent="0.3">
      <c r="M1214" s="146"/>
    </row>
    <row r="1215" spans="13:13" ht="18" customHeight="1" x14ac:dyDescent="0.3">
      <c r="M1215" s="146"/>
    </row>
    <row r="1216" spans="13:13" ht="18" customHeight="1" x14ac:dyDescent="0.3">
      <c r="M1216" s="146"/>
    </row>
    <row r="1217" spans="13:13" ht="18" customHeight="1" x14ac:dyDescent="0.3">
      <c r="M1217" s="146"/>
    </row>
    <row r="1218" spans="13:13" ht="18" customHeight="1" x14ac:dyDescent="0.3">
      <c r="M1218" s="146"/>
    </row>
    <row r="1219" spans="13:13" ht="18" customHeight="1" x14ac:dyDescent="0.3">
      <c r="M1219" s="146"/>
    </row>
    <row r="1220" spans="13:13" ht="18" customHeight="1" x14ac:dyDescent="0.3">
      <c r="M1220" s="146"/>
    </row>
    <row r="1221" spans="13:13" ht="18" customHeight="1" x14ac:dyDescent="0.3">
      <c r="M1221" s="146"/>
    </row>
    <row r="1222" spans="13:13" ht="18" customHeight="1" x14ac:dyDescent="0.3">
      <c r="M1222" s="146"/>
    </row>
    <row r="1223" spans="13:13" ht="18" customHeight="1" x14ac:dyDescent="0.3">
      <c r="M1223" s="146"/>
    </row>
    <row r="1224" spans="13:13" ht="18" customHeight="1" x14ac:dyDescent="0.3">
      <c r="M1224" s="146"/>
    </row>
    <row r="1225" spans="13:13" ht="18" customHeight="1" x14ac:dyDescent="0.3">
      <c r="M1225" s="146"/>
    </row>
    <row r="1226" spans="13:13" ht="18" customHeight="1" x14ac:dyDescent="0.3">
      <c r="M1226" s="146"/>
    </row>
    <row r="1227" spans="13:13" ht="18" customHeight="1" x14ac:dyDescent="0.3">
      <c r="M1227" s="146"/>
    </row>
    <row r="1228" spans="13:13" ht="18" customHeight="1" x14ac:dyDescent="0.3">
      <c r="M1228" s="146"/>
    </row>
    <row r="1229" spans="13:13" ht="18" customHeight="1" x14ac:dyDescent="0.3">
      <c r="M1229" s="146"/>
    </row>
    <row r="1230" spans="13:13" ht="18" customHeight="1" x14ac:dyDescent="0.3">
      <c r="M1230" s="146"/>
    </row>
    <row r="1231" spans="13:13" ht="18" customHeight="1" x14ac:dyDescent="0.3">
      <c r="M1231" s="146"/>
    </row>
    <row r="1232" spans="13:13" ht="18" customHeight="1" x14ac:dyDescent="0.3">
      <c r="M1232" s="146"/>
    </row>
    <row r="1233" spans="13:13" ht="18" customHeight="1" x14ac:dyDescent="0.3">
      <c r="M1233" s="146"/>
    </row>
    <row r="1234" spans="13:13" ht="18" customHeight="1" x14ac:dyDescent="0.3">
      <c r="M1234" s="146"/>
    </row>
    <row r="1235" spans="13:13" ht="18" customHeight="1" x14ac:dyDescent="0.3">
      <c r="M1235" s="146"/>
    </row>
    <row r="1236" spans="13:13" ht="18" customHeight="1" x14ac:dyDescent="0.3">
      <c r="M1236" s="146"/>
    </row>
    <row r="1237" spans="13:13" ht="18" customHeight="1" x14ac:dyDescent="0.3">
      <c r="M1237" s="146"/>
    </row>
    <row r="1238" spans="13:13" ht="18" customHeight="1" x14ac:dyDescent="0.3">
      <c r="M1238" s="146"/>
    </row>
    <row r="1239" spans="13:13" ht="18" customHeight="1" x14ac:dyDescent="0.3">
      <c r="M1239" s="146"/>
    </row>
    <row r="1240" spans="13:13" ht="18" customHeight="1" x14ac:dyDescent="0.3">
      <c r="M1240" s="146"/>
    </row>
    <row r="1241" spans="13:13" ht="18" customHeight="1" x14ac:dyDescent="0.3">
      <c r="M1241" s="146"/>
    </row>
    <row r="1242" spans="13:13" ht="18" customHeight="1" x14ac:dyDescent="0.3">
      <c r="M1242" s="146"/>
    </row>
    <row r="1243" spans="13:13" ht="18" customHeight="1" x14ac:dyDescent="0.3">
      <c r="M1243" s="146"/>
    </row>
    <row r="1244" spans="13:13" ht="18" customHeight="1" x14ac:dyDescent="0.3">
      <c r="M1244" s="146"/>
    </row>
    <row r="1245" spans="13:13" ht="18" customHeight="1" x14ac:dyDescent="0.3">
      <c r="M1245" s="146"/>
    </row>
    <row r="1246" spans="13:13" ht="18" customHeight="1" x14ac:dyDescent="0.3">
      <c r="M1246" s="146"/>
    </row>
    <row r="1247" spans="13:13" ht="18" customHeight="1" x14ac:dyDescent="0.3">
      <c r="M1247" s="146"/>
    </row>
    <row r="1248" spans="13:13" ht="18" customHeight="1" x14ac:dyDescent="0.3">
      <c r="M1248" s="146"/>
    </row>
    <row r="1249" spans="13:13" ht="18" customHeight="1" x14ac:dyDescent="0.3">
      <c r="M1249" s="146"/>
    </row>
    <row r="1250" spans="13:13" ht="18" customHeight="1" x14ac:dyDescent="0.3">
      <c r="M1250" s="146"/>
    </row>
    <row r="1251" spans="13:13" ht="18" customHeight="1" x14ac:dyDescent="0.3">
      <c r="M1251" s="146"/>
    </row>
    <row r="1252" spans="13:13" ht="18" customHeight="1" x14ac:dyDescent="0.3">
      <c r="M1252" s="146"/>
    </row>
    <row r="1253" spans="13:13" ht="18" customHeight="1" x14ac:dyDescent="0.3">
      <c r="M1253" s="146"/>
    </row>
    <row r="1254" spans="13:13" ht="18" customHeight="1" x14ac:dyDescent="0.3">
      <c r="M1254" s="146"/>
    </row>
    <row r="1255" spans="13:13" ht="18" customHeight="1" x14ac:dyDescent="0.3">
      <c r="M1255" s="146"/>
    </row>
    <row r="1256" spans="13:13" ht="18" customHeight="1" x14ac:dyDescent="0.3">
      <c r="M1256" s="146"/>
    </row>
    <row r="1257" spans="13:13" ht="18" customHeight="1" x14ac:dyDescent="0.3">
      <c r="M1257" s="146"/>
    </row>
    <row r="1258" spans="13:13" ht="18" customHeight="1" x14ac:dyDescent="0.3">
      <c r="M1258" s="146"/>
    </row>
    <row r="1259" spans="13:13" ht="18" customHeight="1" x14ac:dyDescent="0.3">
      <c r="M1259" s="146"/>
    </row>
    <row r="1260" spans="13:13" ht="18" customHeight="1" x14ac:dyDescent="0.3">
      <c r="M1260" s="146"/>
    </row>
    <row r="1261" spans="13:13" ht="18" customHeight="1" x14ac:dyDescent="0.3">
      <c r="M1261" s="146"/>
    </row>
    <row r="1262" spans="13:13" ht="18" customHeight="1" x14ac:dyDescent="0.3">
      <c r="M1262" s="146"/>
    </row>
    <row r="1263" spans="13:13" ht="18" customHeight="1" x14ac:dyDescent="0.3">
      <c r="M1263" s="146"/>
    </row>
    <row r="1264" spans="13:13" ht="18" customHeight="1" x14ac:dyDescent="0.3">
      <c r="M1264" s="146"/>
    </row>
    <row r="1265" spans="13:13" ht="18" customHeight="1" x14ac:dyDescent="0.3">
      <c r="M1265" s="146"/>
    </row>
    <row r="1266" spans="13:13" ht="18" customHeight="1" x14ac:dyDescent="0.3">
      <c r="M1266" s="146"/>
    </row>
    <row r="1267" spans="13:13" ht="18" customHeight="1" x14ac:dyDescent="0.3">
      <c r="M1267" s="146"/>
    </row>
    <row r="1268" spans="13:13" ht="18" customHeight="1" x14ac:dyDescent="0.3">
      <c r="M1268" s="146"/>
    </row>
    <row r="1269" spans="13:13" ht="18" customHeight="1" x14ac:dyDescent="0.3">
      <c r="M1269" s="146"/>
    </row>
    <row r="1270" spans="13:13" ht="18" customHeight="1" x14ac:dyDescent="0.3">
      <c r="M1270" s="146"/>
    </row>
    <row r="1271" spans="13:13" ht="18" customHeight="1" x14ac:dyDescent="0.3">
      <c r="M1271" s="146"/>
    </row>
    <row r="1272" spans="13:13" ht="18" customHeight="1" x14ac:dyDescent="0.3">
      <c r="M1272" s="146"/>
    </row>
    <row r="1273" spans="13:13" ht="18" customHeight="1" x14ac:dyDescent="0.3">
      <c r="M1273" s="146"/>
    </row>
    <row r="1274" spans="13:13" ht="18" customHeight="1" x14ac:dyDescent="0.3">
      <c r="M1274" s="146"/>
    </row>
    <row r="1275" spans="13:13" ht="18" customHeight="1" x14ac:dyDescent="0.3">
      <c r="M1275" s="146"/>
    </row>
    <row r="1276" spans="13:13" ht="18" customHeight="1" x14ac:dyDescent="0.3">
      <c r="M1276" s="146"/>
    </row>
    <row r="1277" spans="13:13" ht="18" customHeight="1" x14ac:dyDescent="0.3">
      <c r="M1277" s="146"/>
    </row>
    <row r="1278" spans="13:13" ht="18" customHeight="1" x14ac:dyDescent="0.3">
      <c r="M1278" s="146"/>
    </row>
    <row r="1279" spans="13:13" ht="18" customHeight="1" x14ac:dyDescent="0.3">
      <c r="M1279" s="146"/>
    </row>
    <row r="1280" spans="13:13" ht="18" customHeight="1" x14ac:dyDescent="0.3">
      <c r="M1280" s="146"/>
    </row>
    <row r="1281" spans="13:13" ht="18" customHeight="1" x14ac:dyDescent="0.3">
      <c r="M1281" s="146"/>
    </row>
    <row r="1282" spans="13:13" ht="18" customHeight="1" x14ac:dyDescent="0.3">
      <c r="M1282" s="146"/>
    </row>
    <row r="1283" spans="13:13" ht="18" customHeight="1" x14ac:dyDescent="0.3">
      <c r="M1283" s="146"/>
    </row>
    <row r="1284" spans="13:13" ht="18" customHeight="1" x14ac:dyDescent="0.3">
      <c r="M1284" s="146"/>
    </row>
    <row r="1285" spans="13:13" ht="18" customHeight="1" x14ac:dyDescent="0.3">
      <c r="M1285" s="146"/>
    </row>
    <row r="1286" spans="13:13" ht="18" customHeight="1" x14ac:dyDescent="0.3">
      <c r="M1286" s="146"/>
    </row>
    <row r="1287" spans="13:13" ht="18" customHeight="1" x14ac:dyDescent="0.3">
      <c r="M1287" s="146"/>
    </row>
    <row r="1288" spans="13:13" ht="18" customHeight="1" x14ac:dyDescent="0.3">
      <c r="M1288" s="146"/>
    </row>
    <row r="1289" spans="13:13" ht="18" customHeight="1" x14ac:dyDescent="0.3">
      <c r="M1289" s="146"/>
    </row>
  </sheetData>
  <autoFilter ref="B3:AY414" xr:uid="{00000000-0001-0000-0000-000000000000}"/>
  <mergeCells count="130">
    <mergeCell ref="A231:A232"/>
    <mergeCell ref="G1:H1"/>
    <mergeCell ref="J1:O1"/>
    <mergeCell ref="Q1:R1"/>
    <mergeCell ref="S1:T1"/>
    <mergeCell ref="U1:V1"/>
    <mergeCell ref="U37:U38"/>
    <mergeCell ref="V37:V38"/>
    <mergeCell ref="W37:W38"/>
    <mergeCell ref="G48:G49"/>
    <mergeCell ref="H48:H49"/>
    <mergeCell ref="I48:I49"/>
    <mergeCell ref="J48:J49"/>
    <mergeCell ref="K48:K49"/>
    <mergeCell ref="B48:B49"/>
    <mergeCell ref="C48:C49"/>
    <mergeCell ref="D48:D49"/>
    <mergeCell ref="E48:E49"/>
    <mergeCell ref="F48:F49"/>
    <mergeCell ref="V48:V49"/>
    <mergeCell ref="W48:W49"/>
    <mergeCell ref="B231:B232"/>
    <mergeCell ref="C231:C232"/>
    <mergeCell ref="D231:D232"/>
    <mergeCell ref="Y37:Y38"/>
    <mergeCell ref="AA37:AA38"/>
    <mergeCell ref="AV2:AY2"/>
    <mergeCell ref="AZ2:BC2"/>
    <mergeCell ref="B37:B38"/>
    <mergeCell ref="C37:C38"/>
    <mergeCell ref="D37:D38"/>
    <mergeCell ref="E37:E38"/>
    <mergeCell ref="F37:F38"/>
    <mergeCell ref="G37:G38"/>
    <mergeCell ref="H37:H38"/>
    <mergeCell ref="I37:I38"/>
    <mergeCell ref="Q37:Q38"/>
    <mergeCell ref="R37:R38"/>
    <mergeCell ref="S37:S38"/>
    <mergeCell ref="T37:T38"/>
    <mergeCell ref="AE2:AI2"/>
    <mergeCell ref="AJ2:AN2"/>
    <mergeCell ref="AO2:AP2"/>
    <mergeCell ref="AQ2:AR2"/>
    <mergeCell ref="AS2:AT2"/>
    <mergeCell ref="AG37:AG38"/>
    <mergeCell ref="AO37:AO38"/>
    <mergeCell ref="AP37:AP38"/>
    <mergeCell ref="AR37:AR38"/>
    <mergeCell ref="AS37:AS38"/>
    <mergeCell ref="AQ37:AQ38"/>
    <mergeCell ref="AB37:AB38"/>
    <mergeCell ref="AC37:AC38"/>
    <mergeCell ref="AD37:AD38"/>
    <mergeCell ref="AE37:AE38"/>
    <mergeCell ref="AF37:AF38"/>
    <mergeCell ref="AT37:AT38"/>
    <mergeCell ref="AW37:AW38"/>
    <mergeCell ref="AX37:AX38"/>
    <mergeCell ref="AY37:AY38"/>
    <mergeCell ref="BC37:BC38"/>
    <mergeCell ref="BB37:BB38"/>
    <mergeCell ref="BA37:BA38"/>
    <mergeCell ref="AZ37:AZ38"/>
    <mergeCell ref="AV37:AV38"/>
    <mergeCell ref="AU37:AU38"/>
    <mergeCell ref="Y48:Y49"/>
    <mergeCell ref="AA48:AA49"/>
    <mergeCell ref="Q48:Q49"/>
    <mergeCell ref="R48:R49"/>
    <mergeCell ref="S48:S49"/>
    <mergeCell ref="T48:T49"/>
    <mergeCell ref="U48:U49"/>
    <mergeCell ref="AY48:AY49"/>
    <mergeCell ref="AZ48:AZ49"/>
    <mergeCell ref="AB48:AB49"/>
    <mergeCell ref="AO48:AO49"/>
    <mergeCell ref="AP48:AP49"/>
    <mergeCell ref="AQ48:AQ49"/>
    <mergeCell ref="AR48:AR49"/>
    <mergeCell ref="AS48:AS49"/>
    <mergeCell ref="AC48:AC49"/>
    <mergeCell ref="AD48:AD49"/>
    <mergeCell ref="AE48:AE49"/>
    <mergeCell ref="AF48:AF49"/>
    <mergeCell ref="AG48:AG49"/>
    <mergeCell ref="BA48:BA49"/>
    <mergeCell ref="BB48:BB49"/>
    <mergeCell ref="BC48:BC49"/>
    <mergeCell ref="AT48:AT49"/>
    <mergeCell ref="AU48:AU49"/>
    <mergeCell ref="AV48:AV49"/>
    <mergeCell ref="AW48:AW49"/>
    <mergeCell ref="AX48:AX49"/>
    <mergeCell ref="G231:G232"/>
    <mergeCell ref="H231:H232"/>
    <mergeCell ref="I231:I232"/>
    <mergeCell ref="J231:J232"/>
    <mergeCell ref="K231:K232"/>
    <mergeCell ref="AO231:AO232"/>
    <mergeCell ref="AP231:AP232"/>
    <mergeCell ref="AQ231:AQ232"/>
    <mergeCell ref="AR231:AR232"/>
    <mergeCell ref="AS231:AS232"/>
    <mergeCell ref="AC231:AC232"/>
    <mergeCell ref="AE231:AE232"/>
    <mergeCell ref="AF231:AF232"/>
    <mergeCell ref="AG231:AG232"/>
    <mergeCell ref="AY231:AY232"/>
    <mergeCell ref="AZ231:AZ232"/>
    <mergeCell ref="BA231:BA232"/>
    <mergeCell ref="BB231:BB232"/>
    <mergeCell ref="BC231:BC232"/>
    <mergeCell ref="AT231:AT232"/>
    <mergeCell ref="AU231:AU232"/>
    <mergeCell ref="AV231:AV232"/>
    <mergeCell ref="AW231:AW232"/>
    <mergeCell ref="AX231:AX232"/>
    <mergeCell ref="E231:E232"/>
    <mergeCell ref="F231:F232"/>
    <mergeCell ref="V231:V232"/>
    <mergeCell ref="W231:W232"/>
    <mergeCell ref="Y231:Y232"/>
    <mergeCell ref="AA231:AA232"/>
    <mergeCell ref="AB231:AB232"/>
    <mergeCell ref="Q231:Q232"/>
    <mergeCell ref="R231:R232"/>
    <mergeCell ref="S231:S232"/>
    <mergeCell ref="T231:T232"/>
    <mergeCell ref="U231:U232"/>
  </mergeCells>
  <phoneticPr fontId="6" type="noConversion"/>
  <conditionalFormatting sqref="A4:A231 A233:A293">
    <cfRule type="expression" dxfId="251" priority="84">
      <formula>#REF!=TRUE</formula>
    </cfRule>
  </conditionalFormatting>
  <conditionalFormatting sqref="C225:C231">
    <cfRule type="expression" dxfId="250" priority="35">
      <formula>#REF!=TRUE</formula>
    </cfRule>
  </conditionalFormatting>
  <conditionalFormatting sqref="C233:C299 C322:C342">
    <cfRule type="expression" dxfId="249" priority="24">
      <formula>#REF!=TRUE</formula>
    </cfRule>
  </conditionalFormatting>
  <conditionalFormatting sqref="F10:F37">
    <cfRule type="expression" dxfId="248" priority="66">
      <formula>#REF!=TRUE</formula>
    </cfRule>
  </conditionalFormatting>
  <conditionalFormatting sqref="F50:F231 Y225:Y231 W228:W231 F233:F402">
    <cfRule type="expression" dxfId="247" priority="41">
      <formula>#REF!=TRUE</formula>
    </cfRule>
  </conditionalFormatting>
  <conditionalFormatting sqref="F217:F224">
    <cfRule type="expression" dxfId="246" priority="52">
      <formula>#REF!=TRUE</formula>
    </cfRule>
  </conditionalFormatting>
  <conditionalFormatting sqref="H50:H227">
    <cfRule type="expression" dxfId="245" priority="51">
      <formula>#REF!=TRUE</formula>
    </cfRule>
  </conditionalFormatting>
  <conditionalFormatting sqref="H4:Y4 F4:F5 H5 W5 Y5:Y6 I6 K6:W6 F6:H9 I7:W9 H10:H37 J48 J50:J51 W51:W56 W59 W61:W63 N174:O183 N185:O189 W223 M223:O224 H230:H231 W233:W235 H233:H414 M234:M279 X282:X285 W287:X290 M292:M1289">
    <cfRule type="expression" dxfId="244" priority="83">
      <formula>#REF!=TRUE</formula>
    </cfRule>
  </conditionalFormatting>
  <conditionalFormatting sqref="J173">
    <cfRule type="expression" dxfId="243" priority="56">
      <formula>#REF!=TRUE</formula>
    </cfRule>
  </conditionalFormatting>
  <conditionalFormatting sqref="J283:W283 W284:W285">
    <cfRule type="expression" dxfId="242" priority="28">
      <formula>$D283=TRUE</formula>
    </cfRule>
  </conditionalFormatting>
  <conditionalFormatting sqref="K159:W160">
    <cfRule type="expression" dxfId="241" priority="63">
      <formula>#REF!=TRUE</formula>
    </cfRule>
  </conditionalFormatting>
  <conditionalFormatting sqref="K291:X291 N292:O309 N310:N402">
    <cfRule type="expression" dxfId="240" priority="25">
      <formula>#REF!=TRUE</formula>
    </cfRule>
  </conditionalFormatting>
  <conditionalFormatting sqref="L227">
    <cfRule type="expression" dxfId="239" priority="47">
      <formula>#REF!=TRUE</formula>
    </cfRule>
  </conditionalFormatting>
  <conditionalFormatting sqref="L50:W50 M51:O56 M59:O59">
    <cfRule type="expression" dxfId="238" priority="72">
      <formula>#REF!=TRUE</formula>
    </cfRule>
  </conditionalFormatting>
  <conditionalFormatting sqref="L173:W173">
    <cfRule type="expression" dxfId="237" priority="55">
      <formula>#REF!=TRUE</formula>
    </cfRule>
  </conditionalFormatting>
  <conditionalFormatting sqref="M225">
    <cfRule type="expression" dxfId="236" priority="43">
      <formula>#REF!=TRUE</formula>
    </cfRule>
  </conditionalFormatting>
  <conditionalFormatting sqref="M227">
    <cfRule type="expression" dxfId="235" priority="44">
      <formula>#REF!=TRUE</formula>
    </cfRule>
  </conditionalFormatting>
  <conditionalFormatting sqref="M5:O5 W67:W152 M161:O172 W161:W172 M174:M189">
    <cfRule type="expression" dxfId="234" priority="80">
      <formula>#REF!=TRUE</formula>
    </cfRule>
  </conditionalFormatting>
  <conditionalFormatting sqref="M65:O65">
    <cfRule type="expression" dxfId="233" priority="58">
      <formula>#REF!=TRUE</formula>
    </cfRule>
  </conditionalFormatting>
  <conditionalFormatting sqref="M154:O158">
    <cfRule type="expression" dxfId="232" priority="59">
      <formula>#REF!=TRUE</formula>
    </cfRule>
  </conditionalFormatting>
  <conditionalFormatting sqref="M190:O221">
    <cfRule type="expression" dxfId="231" priority="48">
      <formula>#REF!=TRUE</formula>
    </cfRule>
  </conditionalFormatting>
  <conditionalFormatting sqref="M280:O281">
    <cfRule type="expression" dxfId="230" priority="29">
      <formula>#REF!=TRUE</formula>
    </cfRule>
  </conditionalFormatting>
  <conditionalFormatting sqref="M48:W48 M49:P49">
    <cfRule type="expression" dxfId="229" priority="74">
      <formula>#REF!=TRUE</formula>
    </cfRule>
  </conditionalFormatting>
  <conditionalFormatting sqref="M57:W58">
    <cfRule type="expression" dxfId="228" priority="71">
      <formula>#REF!=TRUE</formula>
    </cfRule>
  </conditionalFormatting>
  <conditionalFormatting sqref="M60:W60 M61:O63">
    <cfRule type="expression" dxfId="227" priority="70">
      <formula>#REF!=TRUE</formula>
    </cfRule>
  </conditionalFormatting>
  <conditionalFormatting sqref="M64:W64">
    <cfRule type="expression" dxfId="226" priority="69">
      <formula>#REF!=TRUE</formula>
    </cfRule>
  </conditionalFormatting>
  <conditionalFormatting sqref="M66:W66 M67:O152">
    <cfRule type="expression" dxfId="225" priority="68">
      <formula>#REF!=TRUE</formula>
    </cfRule>
  </conditionalFormatting>
  <conditionalFormatting sqref="M69:W69 Y69">
    <cfRule type="expression" dxfId="224" priority="67">
      <formula>$D67=TRUE</formula>
    </cfRule>
  </conditionalFormatting>
  <conditionalFormatting sqref="M153:W153 Y153:Y154">
    <cfRule type="expression" dxfId="223" priority="65">
      <formula>$D153=TRUE</formula>
    </cfRule>
  </conditionalFormatting>
  <conditionalFormatting sqref="M282:W282">
    <cfRule type="expression" dxfId="222" priority="26">
      <formula>$D282=TRUE</formula>
    </cfRule>
  </conditionalFormatting>
  <conditionalFormatting sqref="M286:X286">
    <cfRule type="expression" dxfId="221" priority="27">
      <formula>$D286=TRUE</formula>
    </cfRule>
  </conditionalFormatting>
  <conditionalFormatting sqref="N225:O279 M284:O285 M287:O290">
    <cfRule type="expression" dxfId="220" priority="37">
      <formula>#REF!=TRUE</formula>
    </cfRule>
  </conditionalFormatting>
  <conditionalFormatting sqref="O312:O318">
    <cfRule type="expression" dxfId="219" priority="22">
      <formula>#REF!=TRUE</formula>
    </cfRule>
  </conditionalFormatting>
  <conditionalFormatting sqref="O320:O400">
    <cfRule type="expression" dxfId="218" priority="21">
      <formula>#REF!=TRUE</formula>
    </cfRule>
  </conditionalFormatting>
  <conditionalFormatting sqref="W154:W158">
    <cfRule type="expression" dxfId="217" priority="60">
      <formula>#REF!=TRUE</formula>
    </cfRule>
  </conditionalFormatting>
  <conditionalFormatting sqref="W234:X281">
    <cfRule type="expression" dxfId="216" priority="30">
      <formula>#REF!=TRUE</formula>
    </cfRule>
  </conditionalFormatting>
  <conditionalFormatting sqref="W292:X326 X327:X330 W327:W400">
    <cfRule type="expression" dxfId="215" priority="23">
      <formula>#REF!=TRUE</formula>
    </cfRule>
  </conditionalFormatting>
  <conditionalFormatting sqref="X5:X233 M10:O47 W39:W47 F39:F48 H39:H48 Y39:Y48 C171:C180">
    <cfRule type="expression" dxfId="214" priority="53">
      <formula>#REF!=TRUE</formula>
    </cfRule>
  </conditionalFormatting>
  <conditionalFormatting sqref="Y8:Y37 W10:W37">
    <cfRule type="expression" dxfId="213" priority="78">
      <formula>#REF!=TRUE</formula>
    </cfRule>
  </conditionalFormatting>
  <conditionalFormatting sqref="Y50:Y152 W65">
    <cfRule type="expression" dxfId="212" priority="57">
      <formula>#REF!=TRUE</formula>
    </cfRule>
  </conditionalFormatting>
  <conditionalFormatting sqref="Y155:Y183 W174:W183 W185:W221 Y185:Y221">
    <cfRule type="expression" dxfId="211" priority="54">
      <formula>#REF!=TRUE</formula>
    </cfRule>
  </conditionalFormatting>
  <conditionalFormatting sqref="Y233:Y354">
    <cfRule type="expression" dxfId="210" priority="1">
      <formula>#REF!=TRUE</formula>
    </cfRule>
  </conditionalFormatting>
  <conditionalFormatting sqref="Z4:AA37 Z38">
    <cfRule type="expression" dxfId="209" priority="33">
      <formula>#REF!=TRUE</formula>
    </cfRule>
  </conditionalFormatting>
  <conditionalFormatting sqref="Z233:AA291 AC233:AC337 Z292:Z309 AA292:AA337 Z311:Z312">
    <cfRule type="expression" dxfId="208" priority="31">
      <formula>#REF!=TRUE</formula>
    </cfRule>
  </conditionalFormatting>
  <conditionalFormatting sqref="AA48">
    <cfRule type="expression" dxfId="207" priority="32">
      <formula>#REF!=TRUE</formula>
    </cfRule>
  </conditionalFormatting>
  <conditionalFormatting sqref="AC4:AC37 Z39:AA47 AC39:AC48 Z48:Z49 Z50:AA231 AC50:AC231 Z232">
    <cfRule type="expression" dxfId="206" priority="34">
      <formula>#REF!=TRUE</formula>
    </cfRule>
  </conditionalFormatting>
  <dataValidations count="8">
    <dataValidation type="list" allowBlank="1" showInputMessage="1" showErrorMessage="1" sqref="W223 W1:X2 W50:W221 W4:W37 W39:W48 W228:W231 X234:X279 X281:X285 X287:X290 X292:X330 W233:W400" xr:uid="{00000000-0002-0000-0000-000000000000}">
      <formula1>"BL,PLi"</formula1>
    </dataValidation>
    <dataValidation type="list" allowBlank="1" showInputMessage="1" showErrorMessage="1" sqref="Y1:Y2 Y50:Y221 Y225:Y231 Y4:Y37 Y39:Y48 X286 X291:Y291 X280 Y233:Y290 Y292:Y354" xr:uid="{00000000-0002-0000-0000-000001000000}">
      <formula1>"Mach-P,Mach-G,ET7,ET9"</formula1>
    </dataValidation>
    <dataValidation type="list" allowBlank="1" showInputMessage="1" showErrorMessage="1" sqref="O4:O221 O1:O2 O223:O309 O312:O318 O320:O400" xr:uid="{00000000-0002-0000-0000-000002000000}">
      <formula1>"1,2,3,4,5,6,7,8"</formula1>
    </dataValidation>
    <dataValidation type="list" allowBlank="1" showInputMessage="1" showErrorMessage="1" sqref="L6:L9 L50 L159:L160 L173 L1:L4 L283 L291" xr:uid="{00000000-0002-0000-0000-000003000000}">
      <formula1>"EAU,HUILE,TURBO"</formula1>
    </dataValidation>
    <dataValidation type="list" allowBlank="1" showInputMessage="1" showErrorMessage="1" sqref="H50:H216 H222:H227 H230:H231 H220 H3:H37 H39:H48 H233:H414" xr:uid="{00000000-0002-0000-0000-000004000000}">
      <formula1>"Con,Fx,Rén,Déb"</formula1>
    </dataValidation>
    <dataValidation type="list" allowBlank="1" showInputMessage="1" showErrorMessage="1" sqref="M227 M223:M225 M1:M221 M234:M1289" xr:uid="{00000000-0002-0000-0000-000005000000}">
      <formula1>"NL,TR,Aé"</formula1>
    </dataValidation>
    <dataValidation type="list" allowBlank="1" showInputMessage="1" showErrorMessage="1" sqref="N3:N221 N223:N402" xr:uid="{00000000-0002-0000-0000-000006000000}">
      <formula1>"8,10,12"</formula1>
    </dataValidation>
    <dataValidation type="list" allowBlank="1" showInputMessage="1" showErrorMessage="1" sqref="X4:X233" xr:uid="{00000000-0002-0000-0000-000007000000}">
      <formula1>"Cen,Dép"</formula1>
    </dataValidation>
  </dataValidations>
  <pageMargins left="0.25" right="0.25" top="0.75" bottom="0.75" header="0.3" footer="0.3"/>
  <pageSetup paperSize="9" scale="48" fitToHeight="0" orientation="landscape" horizontalDpi="0" verticalDpi="0" r:id="rId1"/>
  <ignoredErrors>
    <ignoredError sqref="A57 A59 C231 A231" 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4" name="Check Box 2">
              <controlPr defaultSize="0" autoFill="0" autoLine="0" autoPict="0">
                <anchor moveWithCells="1">
                  <from>
                    <xdr:col>5</xdr:col>
                    <xdr:colOff>0</xdr:colOff>
                    <xdr:row>3</xdr:row>
                    <xdr:rowOff>0</xdr:rowOff>
                  </from>
                  <to>
                    <xdr:col>5</xdr:col>
                    <xdr:colOff>0</xdr:colOff>
                    <xdr:row>3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5" name="Check Box 3">
              <controlPr defaultSize="0" autoFill="0" autoLine="0" autoPict="0">
                <anchor moveWithCells="1">
                  <from>
                    <xdr:col>5</xdr:col>
                    <xdr:colOff>0</xdr:colOff>
                    <xdr:row>4</xdr:row>
                    <xdr:rowOff>0</xdr:rowOff>
                  </from>
                  <to>
                    <xdr:col>5</xdr:col>
                    <xdr:colOff>0</xdr:colOff>
                    <xdr:row>4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6" name="Check Box 4">
              <controlPr defaultSize="0" autoFill="0" autoLine="0" autoPict="0">
                <anchor moveWithCells="1">
                  <from>
                    <xdr:col>5</xdr:col>
                    <xdr:colOff>0</xdr:colOff>
                    <xdr:row>5</xdr:row>
                    <xdr:rowOff>0</xdr:rowOff>
                  </from>
                  <to>
                    <xdr:col>5</xdr:col>
                    <xdr:colOff>0</xdr:colOff>
                    <xdr:row>5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7" name="Check Box 5">
              <controlPr defaultSize="0" autoFill="0" autoLine="0" autoPict="0">
                <anchor moveWithCells="1">
                  <from>
                    <xdr:col>5</xdr:col>
                    <xdr:colOff>0</xdr:colOff>
                    <xdr:row>6</xdr:row>
                    <xdr:rowOff>0</xdr:rowOff>
                  </from>
                  <to>
                    <xdr:col>5</xdr:col>
                    <xdr:colOff>0</xdr:colOff>
                    <xdr:row>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2:J801"/>
  <sheetViews>
    <sheetView workbookViewId="0"/>
  </sheetViews>
  <sheetFormatPr baseColWidth="10" defaultColWidth="11.42578125" defaultRowHeight="15" x14ac:dyDescent="0.25"/>
  <cols>
    <col min="1" max="1" width="8.7109375" bestFit="1" customWidth="1"/>
    <col min="2" max="2" width="54.28515625" bestFit="1" customWidth="1"/>
    <col min="3" max="3" width="12.28515625" bestFit="1" customWidth="1"/>
    <col min="4" max="4" width="8.28515625" bestFit="1" customWidth="1"/>
    <col min="5" max="5" width="10" bestFit="1" customWidth="1"/>
  </cols>
  <sheetData>
    <row r="2" spans="1:6" ht="15.75" hidden="1" x14ac:dyDescent="0.25">
      <c r="A2" s="27"/>
      <c r="B2" s="28"/>
      <c r="C2" s="28"/>
    </row>
    <row r="3" spans="1:6" ht="18.75" hidden="1" x14ac:dyDescent="0.3">
      <c r="A3" s="81"/>
      <c r="B3" s="82"/>
      <c r="C3" s="81"/>
      <c r="D3" s="81"/>
      <c r="E3" s="81"/>
      <c r="F3" s="64"/>
    </row>
    <row r="4" spans="1:6" hidden="1" x14ac:dyDescent="0.25">
      <c r="A4" s="29">
        <v>1</v>
      </c>
      <c r="B4" s="30" t="s">
        <v>97</v>
      </c>
      <c r="C4" s="31">
        <v>4</v>
      </c>
      <c r="D4" s="32">
        <v>4</v>
      </c>
      <c r="E4" s="32">
        <f>SUM(C4-D4)</f>
        <v>0</v>
      </c>
    </row>
    <row r="5" spans="1:6" ht="15.75" hidden="1" thickBot="1" x14ac:dyDescent="0.3">
      <c r="A5" s="33"/>
      <c r="B5" s="34"/>
      <c r="C5" s="35">
        <f>SUM(C4)</f>
        <v>4</v>
      </c>
      <c r="D5" s="36"/>
      <c r="E5" s="36"/>
    </row>
    <row r="6" spans="1:6" ht="15.75" hidden="1" x14ac:dyDescent="0.25">
      <c r="A6" s="27"/>
      <c r="B6" s="28"/>
      <c r="C6" s="28"/>
    </row>
    <row r="7" spans="1:6" ht="18.75" hidden="1" x14ac:dyDescent="0.3">
      <c r="A7" s="83"/>
      <c r="B7" s="82"/>
      <c r="C7" s="81"/>
      <c r="D7" s="81"/>
      <c r="E7" s="81"/>
      <c r="F7" s="64"/>
    </row>
    <row r="8" spans="1:6" hidden="1" x14ac:dyDescent="0.25">
      <c r="A8" s="29">
        <v>1</v>
      </c>
      <c r="B8" s="30" t="s">
        <v>223</v>
      </c>
      <c r="C8" s="29">
        <v>2</v>
      </c>
      <c r="D8" s="32">
        <v>2</v>
      </c>
      <c r="E8" s="32">
        <f t="shared" ref="E8:E16" si="0">SUM(C8-D8)</f>
        <v>0</v>
      </c>
    </row>
    <row r="9" spans="1:6" hidden="1" x14ac:dyDescent="0.25">
      <c r="A9" s="29">
        <v>2</v>
      </c>
      <c r="B9" s="30" t="s">
        <v>98</v>
      </c>
      <c r="C9" s="29">
        <v>2</v>
      </c>
      <c r="D9" s="32">
        <v>2</v>
      </c>
      <c r="E9" s="32">
        <f t="shared" si="0"/>
        <v>0</v>
      </c>
    </row>
    <row r="10" spans="1:6" hidden="1" x14ac:dyDescent="0.25">
      <c r="A10" s="29">
        <v>3</v>
      </c>
      <c r="B10" s="30" t="s">
        <v>99</v>
      </c>
      <c r="C10" s="29">
        <v>2</v>
      </c>
      <c r="D10" s="32">
        <v>2</v>
      </c>
      <c r="E10" s="32">
        <f t="shared" si="0"/>
        <v>0</v>
      </c>
    </row>
    <row r="11" spans="1:6" hidden="1" x14ac:dyDescent="0.25">
      <c r="A11" s="29">
        <v>4</v>
      </c>
      <c r="B11" s="30" t="s">
        <v>100</v>
      </c>
      <c r="C11" s="29">
        <v>2</v>
      </c>
      <c r="D11" s="32">
        <v>2</v>
      </c>
      <c r="E11" s="32">
        <f t="shared" si="0"/>
        <v>0</v>
      </c>
    </row>
    <row r="12" spans="1:6" hidden="1" x14ac:dyDescent="0.25">
      <c r="A12" s="29">
        <v>5</v>
      </c>
      <c r="B12" s="30" t="s">
        <v>101</v>
      </c>
      <c r="C12" s="29">
        <v>2</v>
      </c>
      <c r="D12" s="32">
        <v>2</v>
      </c>
      <c r="E12" s="32">
        <f t="shared" si="0"/>
        <v>0</v>
      </c>
    </row>
    <row r="13" spans="1:6" hidden="1" x14ac:dyDescent="0.25">
      <c r="A13" s="29">
        <v>6</v>
      </c>
      <c r="B13" s="30" t="s">
        <v>102</v>
      </c>
      <c r="C13" s="29">
        <v>2</v>
      </c>
      <c r="D13" s="32">
        <v>2</v>
      </c>
      <c r="E13" s="32">
        <f t="shared" si="0"/>
        <v>0</v>
      </c>
    </row>
    <row r="14" spans="1:6" hidden="1" x14ac:dyDescent="0.25">
      <c r="A14" s="29">
        <v>7</v>
      </c>
      <c r="B14" s="30" t="s">
        <v>103</v>
      </c>
      <c r="C14" s="29">
        <v>6</v>
      </c>
      <c r="D14" s="32">
        <v>6</v>
      </c>
      <c r="E14" s="32">
        <f t="shared" si="0"/>
        <v>0</v>
      </c>
    </row>
    <row r="15" spans="1:6" hidden="1" x14ac:dyDescent="0.25">
      <c r="A15" s="29">
        <v>8</v>
      </c>
      <c r="B15" s="30" t="s">
        <v>104</v>
      </c>
      <c r="C15" s="29">
        <v>10</v>
      </c>
      <c r="D15" s="32">
        <v>10</v>
      </c>
      <c r="E15" s="32">
        <f t="shared" si="0"/>
        <v>0</v>
      </c>
    </row>
    <row r="16" spans="1:6" hidden="1" x14ac:dyDescent="0.25">
      <c r="A16" s="29">
        <v>9</v>
      </c>
      <c r="B16" s="30" t="s">
        <v>105</v>
      </c>
      <c r="C16" s="31">
        <v>5</v>
      </c>
      <c r="D16" s="32">
        <v>5</v>
      </c>
      <c r="E16" s="32">
        <f t="shared" si="0"/>
        <v>0</v>
      </c>
    </row>
    <row r="17" spans="1:5" ht="15.75" hidden="1" thickBot="1" x14ac:dyDescent="0.3">
      <c r="A17" s="33"/>
      <c r="B17" s="34"/>
      <c r="C17" s="35">
        <f>SUM(C8:C16)</f>
        <v>33</v>
      </c>
      <c r="E17" s="36"/>
    </row>
    <row r="18" spans="1:5" ht="15.75" hidden="1" x14ac:dyDescent="0.25">
      <c r="A18" s="27"/>
      <c r="B18" s="28"/>
      <c r="C18" s="28"/>
    </row>
    <row r="19" spans="1:5" ht="18.75" hidden="1" x14ac:dyDescent="0.3">
      <c r="A19" s="83"/>
      <c r="B19" s="82"/>
      <c r="C19" s="81"/>
      <c r="D19" s="81"/>
      <c r="E19" s="81"/>
    </row>
    <row r="20" spans="1:5" hidden="1" x14ac:dyDescent="0.25">
      <c r="A20" s="29">
        <v>1</v>
      </c>
      <c r="B20" s="30" t="s">
        <v>394</v>
      </c>
      <c r="C20" s="29">
        <v>3</v>
      </c>
      <c r="D20" s="29">
        <v>3</v>
      </c>
      <c r="E20" s="32">
        <f t="shared" ref="E20:E30" si="1">SUM(C20-D20)</f>
        <v>0</v>
      </c>
    </row>
    <row r="21" spans="1:5" hidden="1" x14ac:dyDescent="0.25">
      <c r="A21" s="29">
        <v>2</v>
      </c>
      <c r="B21" s="30" t="s">
        <v>395</v>
      </c>
      <c r="C21" s="29">
        <v>5</v>
      </c>
      <c r="D21" s="29">
        <v>5</v>
      </c>
      <c r="E21" s="32">
        <f t="shared" si="1"/>
        <v>0</v>
      </c>
    </row>
    <row r="22" spans="1:5" hidden="1" x14ac:dyDescent="0.25">
      <c r="A22" s="29">
        <v>3</v>
      </c>
      <c r="B22" s="30" t="s">
        <v>106</v>
      </c>
      <c r="C22" s="29">
        <v>5</v>
      </c>
      <c r="D22" s="29">
        <v>5</v>
      </c>
      <c r="E22" s="32">
        <f t="shared" si="1"/>
        <v>0</v>
      </c>
    </row>
    <row r="23" spans="1:5" hidden="1" x14ac:dyDescent="0.25">
      <c r="A23" s="29">
        <v>4</v>
      </c>
      <c r="B23" s="30" t="s">
        <v>107</v>
      </c>
      <c r="C23" s="29">
        <v>5</v>
      </c>
      <c r="D23" s="29">
        <v>5</v>
      </c>
      <c r="E23" s="32">
        <f t="shared" si="1"/>
        <v>0</v>
      </c>
    </row>
    <row r="24" spans="1:5" hidden="1" x14ac:dyDescent="0.25">
      <c r="A24" s="29">
        <v>5</v>
      </c>
      <c r="B24" s="30" t="s">
        <v>241</v>
      </c>
      <c r="C24" s="29">
        <v>5</v>
      </c>
      <c r="D24" s="29">
        <v>5</v>
      </c>
      <c r="E24" s="32">
        <f t="shared" si="1"/>
        <v>0</v>
      </c>
    </row>
    <row r="25" spans="1:5" hidden="1" x14ac:dyDescent="0.25">
      <c r="A25" s="29">
        <v>6</v>
      </c>
      <c r="B25" s="30" t="s">
        <v>108</v>
      </c>
      <c r="C25" s="29">
        <v>2</v>
      </c>
      <c r="D25" s="29">
        <v>2</v>
      </c>
      <c r="E25" s="32">
        <f t="shared" si="1"/>
        <v>0</v>
      </c>
    </row>
    <row r="26" spans="1:5" hidden="1" x14ac:dyDescent="0.25">
      <c r="A26" s="29">
        <v>7</v>
      </c>
      <c r="B26" s="30" t="s">
        <v>109</v>
      </c>
      <c r="C26" s="29">
        <v>5</v>
      </c>
      <c r="D26" s="29">
        <v>5</v>
      </c>
      <c r="E26" s="32">
        <f t="shared" si="1"/>
        <v>0</v>
      </c>
    </row>
    <row r="27" spans="1:5" hidden="1" x14ac:dyDescent="0.25">
      <c r="A27" s="29">
        <v>8</v>
      </c>
      <c r="B27" s="30" t="s">
        <v>110</v>
      </c>
      <c r="C27" s="29">
        <v>1</v>
      </c>
      <c r="D27" s="29">
        <v>1</v>
      </c>
      <c r="E27" s="32">
        <f t="shared" si="1"/>
        <v>0</v>
      </c>
    </row>
    <row r="28" spans="1:5" hidden="1" x14ac:dyDescent="0.25">
      <c r="A28" s="29">
        <v>9</v>
      </c>
      <c r="B28" s="30" t="s">
        <v>111</v>
      </c>
      <c r="C28" s="29">
        <v>5</v>
      </c>
      <c r="D28" s="29">
        <v>5</v>
      </c>
      <c r="E28" s="32">
        <f t="shared" si="1"/>
        <v>0</v>
      </c>
    </row>
    <row r="29" spans="1:5" hidden="1" x14ac:dyDescent="0.25">
      <c r="A29" s="29">
        <v>10</v>
      </c>
      <c r="B29" s="30" t="s">
        <v>112</v>
      </c>
      <c r="C29" s="29">
        <v>5</v>
      </c>
      <c r="D29" s="29">
        <v>5</v>
      </c>
      <c r="E29" s="32">
        <f t="shared" si="1"/>
        <v>0</v>
      </c>
    </row>
    <row r="30" spans="1:5" hidden="1" x14ac:dyDescent="0.25">
      <c r="A30" s="29">
        <v>11</v>
      </c>
      <c r="B30" s="30" t="s">
        <v>113</v>
      </c>
      <c r="C30" s="29">
        <v>5</v>
      </c>
      <c r="D30" s="29">
        <v>5</v>
      </c>
      <c r="E30" s="32">
        <f t="shared" si="1"/>
        <v>0</v>
      </c>
    </row>
    <row r="31" spans="1:5" ht="15.75" hidden="1" thickBot="1" x14ac:dyDescent="0.3">
      <c r="A31" s="33"/>
      <c r="B31" s="34"/>
      <c r="C31" s="37">
        <f>SUM(C20:C30)</f>
        <v>46</v>
      </c>
      <c r="E31" s="36"/>
    </row>
    <row r="32" spans="1:5" hidden="1" x14ac:dyDescent="0.25"/>
    <row r="33" spans="1:6" ht="18.75" hidden="1" x14ac:dyDescent="0.3">
      <c r="A33" s="84"/>
      <c r="B33" s="82"/>
      <c r="C33" s="81"/>
      <c r="D33" s="81"/>
      <c r="E33" s="81"/>
      <c r="F33" s="64"/>
    </row>
    <row r="34" spans="1:6" hidden="1" x14ac:dyDescent="0.25">
      <c r="A34" s="29">
        <v>1</v>
      </c>
      <c r="B34" s="30" t="s">
        <v>114</v>
      </c>
      <c r="C34" s="29">
        <v>10</v>
      </c>
      <c r="D34" s="32">
        <v>10</v>
      </c>
      <c r="E34" s="32">
        <f t="shared" ref="E34:E43" si="2">SUM(C34-D34)</f>
        <v>0</v>
      </c>
    </row>
    <row r="35" spans="1:6" hidden="1" x14ac:dyDescent="0.25">
      <c r="A35" s="29">
        <v>2</v>
      </c>
      <c r="B35" s="30" t="s">
        <v>115</v>
      </c>
      <c r="C35" s="29">
        <v>20</v>
      </c>
      <c r="D35" s="32">
        <v>20</v>
      </c>
      <c r="E35" s="32">
        <f t="shared" si="2"/>
        <v>0</v>
      </c>
    </row>
    <row r="36" spans="1:6" hidden="1" x14ac:dyDescent="0.25">
      <c r="A36" s="29">
        <v>3</v>
      </c>
      <c r="B36" s="30" t="s">
        <v>116</v>
      </c>
      <c r="C36" s="29">
        <v>2</v>
      </c>
      <c r="D36" s="32">
        <v>2</v>
      </c>
      <c r="E36" s="32">
        <f t="shared" si="2"/>
        <v>0</v>
      </c>
    </row>
    <row r="37" spans="1:6" hidden="1" x14ac:dyDescent="0.25">
      <c r="A37" s="29">
        <v>4</v>
      </c>
      <c r="B37" s="30" t="s">
        <v>117</v>
      </c>
      <c r="C37" s="29">
        <v>2</v>
      </c>
      <c r="D37" s="32">
        <v>2</v>
      </c>
      <c r="E37" s="32">
        <f t="shared" si="2"/>
        <v>0</v>
      </c>
    </row>
    <row r="38" spans="1:6" hidden="1" x14ac:dyDescent="0.25">
      <c r="A38" s="29">
        <v>5</v>
      </c>
      <c r="B38" s="30" t="s">
        <v>118</v>
      </c>
      <c r="C38" s="29">
        <v>6</v>
      </c>
      <c r="D38" s="32">
        <v>6</v>
      </c>
      <c r="E38" s="32">
        <f t="shared" si="2"/>
        <v>0</v>
      </c>
    </row>
    <row r="39" spans="1:6" hidden="1" x14ac:dyDescent="0.25">
      <c r="A39" s="29">
        <v>6</v>
      </c>
      <c r="B39" s="30" t="s">
        <v>119</v>
      </c>
      <c r="C39" s="29">
        <v>2</v>
      </c>
      <c r="D39" s="32">
        <v>2</v>
      </c>
      <c r="E39" s="32">
        <f t="shared" si="2"/>
        <v>0</v>
      </c>
    </row>
    <row r="40" spans="1:6" hidden="1" x14ac:dyDescent="0.25">
      <c r="A40" s="29">
        <v>7</v>
      </c>
      <c r="B40" s="30" t="s">
        <v>120</v>
      </c>
      <c r="C40" s="29">
        <v>2</v>
      </c>
      <c r="D40" s="32">
        <v>2</v>
      </c>
      <c r="E40" s="32">
        <f t="shared" si="2"/>
        <v>0</v>
      </c>
    </row>
    <row r="41" spans="1:6" hidden="1" x14ac:dyDescent="0.25">
      <c r="A41" s="29">
        <v>8</v>
      </c>
      <c r="B41" s="30" t="s">
        <v>121</v>
      </c>
      <c r="C41" s="29">
        <v>2</v>
      </c>
      <c r="D41" s="32">
        <v>2</v>
      </c>
      <c r="E41" s="32">
        <f t="shared" si="2"/>
        <v>0</v>
      </c>
    </row>
    <row r="42" spans="1:6" hidden="1" x14ac:dyDescent="0.25">
      <c r="A42" s="29">
        <v>9</v>
      </c>
      <c r="B42" s="30" t="s">
        <v>122</v>
      </c>
      <c r="C42" s="29">
        <v>6</v>
      </c>
      <c r="D42" s="32">
        <v>6</v>
      </c>
      <c r="E42" s="32">
        <f t="shared" si="2"/>
        <v>0</v>
      </c>
    </row>
    <row r="43" spans="1:6" hidden="1" x14ac:dyDescent="0.25">
      <c r="A43" s="29">
        <v>10</v>
      </c>
      <c r="B43" s="30" t="s">
        <v>509</v>
      </c>
      <c r="C43" s="31">
        <v>4</v>
      </c>
      <c r="D43" s="32">
        <v>4</v>
      </c>
      <c r="E43" s="32">
        <f t="shared" si="2"/>
        <v>0</v>
      </c>
    </row>
    <row r="44" spans="1:6" ht="15.75" hidden="1" thickBot="1" x14ac:dyDescent="0.3">
      <c r="A44" s="33"/>
      <c r="B44" s="34"/>
      <c r="C44" s="38">
        <f>SUM(C34:C43)</f>
        <v>56</v>
      </c>
      <c r="E44" s="36"/>
    </row>
    <row r="45" spans="1:6" hidden="1" x14ac:dyDescent="0.25"/>
    <row r="46" spans="1:6" ht="18.75" hidden="1" x14ac:dyDescent="0.3">
      <c r="A46" s="84"/>
      <c r="B46" s="82"/>
      <c r="C46" s="81"/>
      <c r="D46" s="81"/>
      <c r="E46" s="81"/>
    </row>
    <row r="47" spans="1:6" hidden="1" x14ac:dyDescent="0.25">
      <c r="A47" s="29">
        <v>1</v>
      </c>
      <c r="B47" s="30" t="s">
        <v>123</v>
      </c>
      <c r="C47" s="29">
        <v>3</v>
      </c>
      <c r="D47" s="29"/>
      <c r="E47" s="29"/>
    </row>
    <row r="48" spans="1:6" hidden="1" x14ac:dyDescent="0.25">
      <c r="A48" s="29">
        <v>2</v>
      </c>
      <c r="B48" s="30" t="s">
        <v>124</v>
      </c>
      <c r="C48" s="31">
        <v>2</v>
      </c>
      <c r="D48" s="32">
        <v>2</v>
      </c>
      <c r="E48" s="32">
        <f>SUM(C48-D48)</f>
        <v>0</v>
      </c>
    </row>
    <row r="49" spans="1:5" ht="15.75" hidden="1" thickBot="1" x14ac:dyDescent="0.3">
      <c r="A49" s="33"/>
      <c r="B49" s="34"/>
      <c r="C49" s="35">
        <f>SUM(C47:C48)</f>
        <v>5</v>
      </c>
      <c r="D49" s="36"/>
      <c r="E49" s="36"/>
    </row>
    <row r="50" spans="1:5" hidden="1" x14ac:dyDescent="0.25"/>
    <row r="51" spans="1:5" ht="18.75" hidden="1" x14ac:dyDescent="0.3">
      <c r="A51" s="84"/>
      <c r="B51" s="82"/>
      <c r="C51" s="81"/>
      <c r="D51" s="81"/>
      <c r="E51" s="81"/>
    </row>
    <row r="52" spans="1:5" hidden="1" x14ac:dyDescent="0.25">
      <c r="A52" s="29">
        <v>2</v>
      </c>
      <c r="B52" s="30" t="s">
        <v>125</v>
      </c>
      <c r="C52" s="29">
        <v>2</v>
      </c>
      <c r="D52" s="32">
        <v>2</v>
      </c>
      <c r="E52" s="32">
        <f t="shared" ref="E52:E62" si="3">SUM(C52-D52)</f>
        <v>0</v>
      </c>
    </row>
    <row r="53" spans="1:5" hidden="1" x14ac:dyDescent="0.25">
      <c r="A53" s="29">
        <v>3</v>
      </c>
      <c r="B53" s="30" t="s">
        <v>126</v>
      </c>
      <c r="C53" s="29">
        <v>6</v>
      </c>
      <c r="D53" s="32">
        <v>6</v>
      </c>
      <c r="E53" s="32">
        <f t="shared" si="3"/>
        <v>0</v>
      </c>
    </row>
    <row r="54" spans="1:5" hidden="1" x14ac:dyDescent="0.25">
      <c r="A54" s="29">
        <v>4</v>
      </c>
      <c r="B54" s="30" t="s">
        <v>127</v>
      </c>
      <c r="C54" s="29">
        <v>10</v>
      </c>
      <c r="D54" s="32">
        <v>10</v>
      </c>
      <c r="E54" s="32">
        <f t="shared" si="3"/>
        <v>0</v>
      </c>
    </row>
    <row r="55" spans="1:5" hidden="1" x14ac:dyDescent="0.25">
      <c r="A55" s="29">
        <v>5</v>
      </c>
      <c r="B55" s="30" t="s">
        <v>128</v>
      </c>
      <c r="C55" s="29">
        <v>4</v>
      </c>
      <c r="D55" s="32">
        <v>4</v>
      </c>
      <c r="E55" s="32">
        <f t="shared" si="3"/>
        <v>0</v>
      </c>
    </row>
    <row r="56" spans="1:5" hidden="1" x14ac:dyDescent="0.25">
      <c r="A56" s="29">
        <v>6</v>
      </c>
      <c r="B56" s="30" t="s">
        <v>129</v>
      </c>
      <c r="C56" s="29">
        <v>4</v>
      </c>
      <c r="D56" s="32">
        <v>4</v>
      </c>
      <c r="E56" s="32">
        <f t="shared" si="3"/>
        <v>0</v>
      </c>
    </row>
    <row r="57" spans="1:5" hidden="1" x14ac:dyDescent="0.25">
      <c r="A57" s="29">
        <v>7</v>
      </c>
      <c r="B57" s="30" t="s">
        <v>130</v>
      </c>
      <c r="C57" s="29">
        <v>5</v>
      </c>
      <c r="D57" s="32">
        <v>5</v>
      </c>
      <c r="E57" s="32">
        <f t="shared" si="3"/>
        <v>0</v>
      </c>
    </row>
    <row r="58" spans="1:5" hidden="1" x14ac:dyDescent="0.25">
      <c r="A58" s="29">
        <v>8</v>
      </c>
      <c r="B58" s="30" t="s">
        <v>131</v>
      </c>
      <c r="C58" s="29">
        <v>2</v>
      </c>
      <c r="D58" s="32">
        <v>2</v>
      </c>
      <c r="E58" s="32">
        <f t="shared" si="3"/>
        <v>0</v>
      </c>
    </row>
    <row r="59" spans="1:5" hidden="1" x14ac:dyDescent="0.25">
      <c r="A59" s="29">
        <v>9</v>
      </c>
      <c r="B59" s="30" t="s">
        <v>132</v>
      </c>
      <c r="C59" s="29">
        <v>6</v>
      </c>
      <c r="D59" s="32">
        <v>6</v>
      </c>
      <c r="E59" s="32">
        <f t="shared" si="3"/>
        <v>0</v>
      </c>
    </row>
    <row r="60" spans="1:5" hidden="1" x14ac:dyDescent="0.25">
      <c r="A60" s="29">
        <v>10</v>
      </c>
      <c r="B60" s="30" t="s">
        <v>133</v>
      </c>
      <c r="C60" s="29">
        <v>4</v>
      </c>
      <c r="D60" s="32">
        <v>4</v>
      </c>
      <c r="E60" s="32">
        <f t="shared" si="3"/>
        <v>0</v>
      </c>
    </row>
    <row r="61" spans="1:5" hidden="1" x14ac:dyDescent="0.25">
      <c r="A61" s="29">
        <v>11</v>
      </c>
      <c r="B61" s="30" t="s">
        <v>134</v>
      </c>
      <c r="C61" s="29">
        <v>2</v>
      </c>
      <c r="D61" s="32">
        <v>2</v>
      </c>
      <c r="E61" s="32">
        <f t="shared" si="3"/>
        <v>0</v>
      </c>
    </row>
    <row r="62" spans="1:5" hidden="1" x14ac:dyDescent="0.25">
      <c r="A62" s="29">
        <v>12</v>
      </c>
      <c r="B62" s="30" t="s">
        <v>506</v>
      </c>
      <c r="C62" s="29">
        <v>1</v>
      </c>
      <c r="D62" s="32">
        <v>1</v>
      </c>
      <c r="E62" s="32">
        <f t="shared" si="3"/>
        <v>0</v>
      </c>
    </row>
    <row r="63" spans="1:5" ht="15.75" hidden="1" thickBot="1" x14ac:dyDescent="0.3">
      <c r="C63" s="38">
        <f>SUM(C52:C62)</f>
        <v>46</v>
      </c>
    </row>
    <row r="64" spans="1:5" ht="15.75" hidden="1" x14ac:dyDescent="0.25">
      <c r="A64" s="27"/>
      <c r="B64" s="28"/>
      <c r="C64" s="28"/>
    </row>
    <row r="65" spans="1:5" ht="18.75" hidden="1" x14ac:dyDescent="0.3">
      <c r="A65" s="85"/>
      <c r="B65" s="82"/>
      <c r="C65" s="81"/>
      <c r="D65" s="81"/>
      <c r="E65" s="81"/>
    </row>
    <row r="66" spans="1:5" hidden="1" x14ac:dyDescent="0.25">
      <c r="A66" s="29">
        <v>1</v>
      </c>
      <c r="B66" s="30" t="s">
        <v>135</v>
      </c>
      <c r="C66" s="29">
        <v>10</v>
      </c>
      <c r="D66" s="32">
        <v>10</v>
      </c>
      <c r="E66" s="32">
        <f>SUM(C66-D66)</f>
        <v>0</v>
      </c>
    </row>
    <row r="67" spans="1:5" hidden="1" x14ac:dyDescent="0.25">
      <c r="A67" s="29">
        <v>2</v>
      </c>
      <c r="B67" s="30" t="s">
        <v>136</v>
      </c>
      <c r="C67" s="29">
        <v>15</v>
      </c>
      <c r="D67" s="32">
        <v>15</v>
      </c>
      <c r="E67" s="32">
        <f>SUM(C67-D67)</f>
        <v>0</v>
      </c>
    </row>
    <row r="68" spans="1:5" hidden="1" x14ac:dyDescent="0.25">
      <c r="A68" s="29">
        <v>3</v>
      </c>
      <c r="B68" s="30" t="s">
        <v>137</v>
      </c>
      <c r="C68" s="31">
        <v>15</v>
      </c>
      <c r="D68" s="32">
        <v>15</v>
      </c>
      <c r="E68" s="32">
        <f>SUM(C68-D68)</f>
        <v>0</v>
      </c>
    </row>
    <row r="69" spans="1:5" hidden="1" x14ac:dyDescent="0.25">
      <c r="A69" s="29">
        <v>4</v>
      </c>
      <c r="B69" s="30" t="s">
        <v>138</v>
      </c>
      <c r="C69" s="31">
        <v>20</v>
      </c>
      <c r="D69" s="32">
        <v>20</v>
      </c>
      <c r="E69" s="32">
        <f>SUM(C69-D69)</f>
        <v>0</v>
      </c>
    </row>
    <row r="70" spans="1:5" ht="15.75" hidden="1" thickBot="1" x14ac:dyDescent="0.3">
      <c r="A70" s="33"/>
      <c r="B70" s="34"/>
      <c r="C70" s="35">
        <f>SUM(C66:C69)</f>
        <v>60</v>
      </c>
      <c r="D70" s="36"/>
      <c r="E70" s="36"/>
    </row>
    <row r="71" spans="1:5" hidden="1" x14ac:dyDescent="0.25"/>
    <row r="72" spans="1:5" ht="18.75" hidden="1" x14ac:dyDescent="0.3">
      <c r="A72" s="81"/>
      <c r="B72" s="82"/>
      <c r="C72" s="81"/>
      <c r="D72" s="81"/>
      <c r="E72" s="81"/>
    </row>
    <row r="73" spans="1:5" hidden="1" x14ac:dyDescent="0.25">
      <c r="A73" s="29">
        <v>1</v>
      </c>
      <c r="B73" s="30" t="s">
        <v>139</v>
      </c>
      <c r="C73" s="29">
        <v>10</v>
      </c>
      <c r="D73" s="32">
        <v>10</v>
      </c>
      <c r="E73" s="32">
        <f>SUM(C73-D73)</f>
        <v>0</v>
      </c>
    </row>
    <row r="74" spans="1:5" hidden="1" x14ac:dyDescent="0.25">
      <c r="A74" s="29">
        <v>2</v>
      </c>
      <c r="B74" s="30" t="s">
        <v>136</v>
      </c>
      <c r="C74" s="29">
        <v>4</v>
      </c>
      <c r="D74" s="32">
        <v>4</v>
      </c>
      <c r="E74" s="32">
        <f>SUM(C74-D74)</f>
        <v>0</v>
      </c>
    </row>
    <row r="75" spans="1:5" hidden="1" x14ac:dyDescent="0.25">
      <c r="A75" s="29">
        <v>3</v>
      </c>
      <c r="B75" s="30" t="s">
        <v>140</v>
      </c>
      <c r="C75" s="31">
        <v>10</v>
      </c>
      <c r="D75" s="32">
        <v>10</v>
      </c>
      <c r="E75" s="32">
        <f>SUM(C75-D75)</f>
        <v>0</v>
      </c>
    </row>
    <row r="76" spans="1:5" ht="15.75" hidden="1" thickBot="1" x14ac:dyDescent="0.3">
      <c r="A76" s="33"/>
      <c r="B76" s="34"/>
      <c r="C76" s="35">
        <f>SUM(C73:C75)</f>
        <v>24</v>
      </c>
    </row>
    <row r="77" spans="1:5" hidden="1" x14ac:dyDescent="0.25"/>
    <row r="78" spans="1:5" ht="18.75" hidden="1" x14ac:dyDescent="0.3">
      <c r="A78" s="86"/>
      <c r="B78" s="87"/>
      <c r="C78" s="82"/>
      <c r="D78" s="81"/>
      <c r="E78" s="81"/>
    </row>
    <row r="79" spans="1:5" hidden="1" x14ac:dyDescent="0.25">
      <c r="A79" s="32">
        <v>1</v>
      </c>
      <c r="B79" s="30" t="s">
        <v>141</v>
      </c>
      <c r="C79" s="32">
        <v>1</v>
      </c>
      <c r="D79" s="32">
        <v>1</v>
      </c>
      <c r="E79" s="32">
        <f>SUM(C79-D79)</f>
        <v>0</v>
      </c>
    </row>
    <row r="80" spans="1:5" hidden="1" x14ac:dyDescent="0.25"/>
    <row r="81" spans="1:5" hidden="1" x14ac:dyDescent="0.25"/>
    <row r="82" spans="1:5" ht="18.75" hidden="1" x14ac:dyDescent="0.3">
      <c r="A82" s="88"/>
      <c r="B82" s="87"/>
      <c r="C82" s="82"/>
      <c r="D82" s="81"/>
      <c r="E82" s="81"/>
    </row>
    <row r="83" spans="1:5" hidden="1" x14ac:dyDescent="0.25">
      <c r="A83" s="32">
        <v>1</v>
      </c>
      <c r="B83" s="30" t="s">
        <v>142</v>
      </c>
      <c r="C83" s="32">
        <v>10</v>
      </c>
      <c r="D83" s="32">
        <v>10</v>
      </c>
      <c r="E83" s="32">
        <f>SUM(C83-D83)</f>
        <v>0</v>
      </c>
    </row>
    <row r="84" spans="1:5" hidden="1" x14ac:dyDescent="0.25">
      <c r="A84" s="32">
        <v>2</v>
      </c>
      <c r="B84" s="30" t="s">
        <v>143</v>
      </c>
      <c r="C84" s="32">
        <v>8</v>
      </c>
      <c r="D84" s="32">
        <v>8</v>
      </c>
      <c r="E84" s="32">
        <f>SUM(C84-D84)</f>
        <v>0</v>
      </c>
    </row>
    <row r="85" spans="1:5" hidden="1" x14ac:dyDescent="0.25">
      <c r="A85" s="32">
        <v>3</v>
      </c>
      <c r="B85" s="30" t="s">
        <v>144</v>
      </c>
      <c r="C85" s="39">
        <v>5</v>
      </c>
      <c r="D85" s="32">
        <v>5</v>
      </c>
      <c r="E85" s="32">
        <f>SUM(C85-D85)</f>
        <v>0</v>
      </c>
    </row>
    <row r="86" spans="1:5" ht="15.75" hidden="1" thickBot="1" x14ac:dyDescent="0.3">
      <c r="C86" s="38">
        <f>SUM(C83:C85)</f>
        <v>23</v>
      </c>
    </row>
    <row r="87" spans="1:5" hidden="1" x14ac:dyDescent="0.25"/>
    <row r="88" spans="1:5" ht="18.75" hidden="1" x14ac:dyDescent="0.3">
      <c r="A88" s="88"/>
      <c r="B88" s="87"/>
      <c r="C88" s="82"/>
      <c r="D88" s="81"/>
      <c r="E88" s="81"/>
    </row>
    <row r="89" spans="1:5" hidden="1" x14ac:dyDescent="0.25">
      <c r="A89" s="32">
        <v>1</v>
      </c>
      <c r="B89" s="30" t="s">
        <v>145</v>
      </c>
      <c r="C89" s="32">
        <v>10</v>
      </c>
      <c r="D89" s="32">
        <v>10</v>
      </c>
      <c r="E89" s="32">
        <f>SUM(C89-D89)</f>
        <v>0</v>
      </c>
    </row>
    <row r="90" spans="1:5" hidden="1" x14ac:dyDescent="0.25">
      <c r="A90" s="32">
        <v>2</v>
      </c>
      <c r="B90" s="30" t="s">
        <v>146</v>
      </c>
      <c r="C90" s="32">
        <v>10</v>
      </c>
      <c r="D90" s="32">
        <v>10</v>
      </c>
      <c r="E90" s="32">
        <f>SUM(C90-D90)</f>
        <v>0</v>
      </c>
    </row>
    <row r="91" spans="1:5" ht="15.75" hidden="1" thickBot="1" x14ac:dyDescent="0.3">
      <c r="C91" s="38">
        <f>SUM(C89:C90)</f>
        <v>20</v>
      </c>
    </row>
    <row r="92" spans="1:5" hidden="1" x14ac:dyDescent="0.25"/>
    <row r="93" spans="1:5" ht="18.75" hidden="1" x14ac:dyDescent="0.3">
      <c r="A93" s="89"/>
      <c r="B93" s="90"/>
      <c r="C93" s="91"/>
      <c r="D93" s="92"/>
      <c r="E93" s="92"/>
    </row>
    <row r="94" spans="1:5" hidden="1" x14ac:dyDescent="0.25">
      <c r="A94" s="29">
        <v>1</v>
      </c>
      <c r="B94" s="30" t="s">
        <v>147</v>
      </c>
      <c r="C94" s="29">
        <v>2</v>
      </c>
      <c r="D94" s="29">
        <v>2</v>
      </c>
      <c r="E94" s="32">
        <f t="shared" ref="E94:E100" si="4">SUM(C94-D94)</f>
        <v>0</v>
      </c>
    </row>
    <row r="95" spans="1:5" hidden="1" x14ac:dyDescent="0.25">
      <c r="A95" s="29">
        <v>2</v>
      </c>
      <c r="B95" s="30" t="s">
        <v>148</v>
      </c>
      <c r="C95" s="29">
        <v>2</v>
      </c>
      <c r="D95" s="29">
        <v>2</v>
      </c>
      <c r="E95" s="32">
        <f t="shared" si="4"/>
        <v>0</v>
      </c>
    </row>
    <row r="96" spans="1:5" hidden="1" x14ac:dyDescent="0.25">
      <c r="A96" s="29">
        <v>3</v>
      </c>
      <c r="B96" s="30" t="s">
        <v>149</v>
      </c>
      <c r="C96" s="29">
        <v>1</v>
      </c>
      <c r="D96" s="29">
        <v>1</v>
      </c>
      <c r="E96" s="32">
        <f t="shared" si="4"/>
        <v>0</v>
      </c>
    </row>
    <row r="97" spans="1:6" hidden="1" x14ac:dyDescent="0.25">
      <c r="A97" s="29">
        <v>4</v>
      </c>
      <c r="B97" s="30" t="s">
        <v>150</v>
      </c>
      <c r="C97" s="29">
        <v>6</v>
      </c>
      <c r="D97" s="29">
        <v>6</v>
      </c>
      <c r="E97" s="32">
        <f t="shared" si="4"/>
        <v>0</v>
      </c>
    </row>
    <row r="98" spans="1:6" hidden="1" x14ac:dyDescent="0.25">
      <c r="A98" s="29">
        <v>5</v>
      </c>
      <c r="B98" s="30" t="s">
        <v>151</v>
      </c>
      <c r="C98" s="29">
        <v>1</v>
      </c>
      <c r="D98" s="29">
        <v>1</v>
      </c>
      <c r="E98" s="32">
        <f t="shared" si="4"/>
        <v>0</v>
      </c>
    </row>
    <row r="99" spans="1:6" hidden="1" x14ac:dyDescent="0.25">
      <c r="A99" s="29">
        <v>6</v>
      </c>
      <c r="B99" s="30" t="s">
        <v>152</v>
      </c>
      <c r="C99" s="29">
        <v>20</v>
      </c>
      <c r="D99" s="29">
        <v>20</v>
      </c>
      <c r="E99" s="32">
        <f t="shared" si="4"/>
        <v>0</v>
      </c>
    </row>
    <row r="100" spans="1:6" hidden="1" x14ac:dyDescent="0.25">
      <c r="A100" s="29">
        <v>7</v>
      </c>
      <c r="B100" s="30" t="s">
        <v>153</v>
      </c>
      <c r="C100" s="29">
        <v>5</v>
      </c>
      <c r="D100" s="29">
        <v>5</v>
      </c>
      <c r="E100" s="32">
        <f t="shared" si="4"/>
        <v>0</v>
      </c>
    </row>
    <row r="101" spans="1:6" ht="15.75" hidden="1" thickBot="1" x14ac:dyDescent="0.3">
      <c r="C101" s="38">
        <f>SUM(C94:C100)</f>
        <v>37</v>
      </c>
    </row>
    <row r="102" spans="1:6" hidden="1" x14ac:dyDescent="0.25"/>
    <row r="103" spans="1:6" ht="18.75" hidden="1" x14ac:dyDescent="0.3">
      <c r="A103" s="88"/>
      <c r="B103" s="87"/>
      <c r="C103" s="82"/>
      <c r="D103" s="81"/>
      <c r="E103" s="81"/>
      <c r="F103" s="64"/>
    </row>
    <row r="104" spans="1:6" hidden="1" x14ac:dyDescent="0.25">
      <c r="A104" s="32">
        <v>1</v>
      </c>
      <c r="B104" s="30" t="s">
        <v>154</v>
      </c>
      <c r="C104" s="32">
        <v>4</v>
      </c>
      <c r="D104" s="32">
        <v>4</v>
      </c>
      <c r="E104" s="32">
        <f>SUM(C104-D104)</f>
        <v>0</v>
      </c>
    </row>
    <row r="105" spans="1:6" hidden="1" x14ac:dyDescent="0.25"/>
    <row r="106" spans="1:6" ht="18.75" hidden="1" x14ac:dyDescent="0.3">
      <c r="A106" s="88"/>
      <c r="B106" s="87"/>
      <c r="C106" s="82"/>
      <c r="D106" s="81"/>
      <c r="E106" s="81"/>
    </row>
    <row r="107" spans="1:6" hidden="1" x14ac:dyDescent="0.25">
      <c r="A107" s="32">
        <v>1</v>
      </c>
      <c r="B107" s="30" t="s">
        <v>155</v>
      </c>
      <c r="C107" s="32">
        <v>1</v>
      </c>
      <c r="D107" s="32">
        <v>1</v>
      </c>
      <c r="E107" s="32">
        <f>SUM(C107-D107)</f>
        <v>0</v>
      </c>
    </row>
    <row r="108" spans="1:6" ht="15.75" hidden="1" thickBot="1" x14ac:dyDescent="0.3">
      <c r="C108" s="38">
        <f>SUM(C107:C107)</f>
        <v>1</v>
      </c>
    </row>
    <row r="109" spans="1:6" hidden="1" x14ac:dyDescent="0.25"/>
    <row r="110" spans="1:6" ht="18.75" hidden="1" x14ac:dyDescent="0.3">
      <c r="A110" s="88"/>
      <c r="B110" s="87"/>
      <c r="C110" s="82"/>
      <c r="D110" s="81"/>
      <c r="E110" s="81"/>
    </row>
    <row r="111" spans="1:6" hidden="1" x14ac:dyDescent="0.25">
      <c r="A111" s="32">
        <v>1</v>
      </c>
      <c r="B111" s="30" t="s">
        <v>156</v>
      </c>
      <c r="C111" s="32">
        <v>1</v>
      </c>
      <c r="D111" s="32">
        <v>1</v>
      </c>
      <c r="E111" s="32">
        <f>SUM(C111-D111)</f>
        <v>0</v>
      </c>
    </row>
    <row r="112" spans="1:6" hidden="1" x14ac:dyDescent="0.25"/>
    <row r="113" spans="1:5" ht="18.75" hidden="1" x14ac:dyDescent="0.3">
      <c r="A113" s="89"/>
      <c r="B113" s="90"/>
      <c r="C113" s="91"/>
      <c r="D113" s="92"/>
      <c r="E113" s="92"/>
    </row>
    <row r="114" spans="1:5" hidden="1" x14ac:dyDescent="0.25">
      <c r="A114" s="29">
        <v>1</v>
      </c>
      <c r="B114" s="30" t="s">
        <v>102</v>
      </c>
      <c r="C114" s="29">
        <v>5</v>
      </c>
      <c r="D114" s="29">
        <v>5</v>
      </c>
      <c r="E114" s="32">
        <f t="shared" ref="E114:E130" si="5">SUM(C114-D114)</f>
        <v>0</v>
      </c>
    </row>
    <row r="115" spans="1:5" hidden="1" x14ac:dyDescent="0.25">
      <c r="A115" s="29">
        <v>2</v>
      </c>
      <c r="B115" s="30" t="s">
        <v>157</v>
      </c>
      <c r="C115" s="29">
        <v>5</v>
      </c>
      <c r="D115" s="29">
        <v>5</v>
      </c>
      <c r="E115" s="32">
        <f t="shared" si="5"/>
        <v>0</v>
      </c>
    </row>
    <row r="116" spans="1:5" hidden="1" x14ac:dyDescent="0.25">
      <c r="A116" s="29">
        <v>3</v>
      </c>
      <c r="B116" s="30" t="s">
        <v>158</v>
      </c>
      <c r="C116" s="29">
        <v>5</v>
      </c>
      <c r="D116" s="29">
        <v>5</v>
      </c>
      <c r="E116" s="32">
        <f t="shared" si="5"/>
        <v>0</v>
      </c>
    </row>
    <row r="117" spans="1:5" hidden="1" x14ac:dyDescent="0.25">
      <c r="A117" s="29">
        <v>4</v>
      </c>
      <c r="B117" s="30" t="s">
        <v>159</v>
      </c>
      <c r="C117" s="29">
        <v>5</v>
      </c>
      <c r="D117" s="29">
        <v>5</v>
      </c>
      <c r="E117" s="32">
        <f t="shared" si="5"/>
        <v>0</v>
      </c>
    </row>
    <row r="118" spans="1:5" hidden="1" x14ac:dyDescent="0.25">
      <c r="A118" s="29">
        <v>5</v>
      </c>
      <c r="B118" s="30" t="s">
        <v>160</v>
      </c>
      <c r="C118" s="29">
        <v>5</v>
      </c>
      <c r="D118" s="29">
        <v>5</v>
      </c>
      <c r="E118" s="32">
        <f t="shared" si="5"/>
        <v>0</v>
      </c>
    </row>
    <row r="119" spans="1:5" hidden="1" x14ac:dyDescent="0.25">
      <c r="A119" s="29">
        <v>6</v>
      </c>
      <c r="B119" s="30" t="s">
        <v>161</v>
      </c>
      <c r="C119" s="29">
        <v>5</v>
      </c>
      <c r="D119" s="29">
        <v>5</v>
      </c>
      <c r="E119" s="32">
        <f t="shared" si="5"/>
        <v>0</v>
      </c>
    </row>
    <row r="120" spans="1:5" hidden="1" x14ac:dyDescent="0.25">
      <c r="A120" s="29">
        <v>7</v>
      </c>
      <c r="B120" s="30" t="s">
        <v>162</v>
      </c>
      <c r="C120" s="29">
        <v>5</v>
      </c>
      <c r="D120" s="29">
        <v>5</v>
      </c>
      <c r="E120" s="32">
        <f t="shared" si="5"/>
        <v>0</v>
      </c>
    </row>
    <row r="121" spans="1:5" hidden="1" x14ac:dyDescent="0.25">
      <c r="A121" s="29">
        <v>8</v>
      </c>
      <c r="B121" s="30" t="s">
        <v>163</v>
      </c>
      <c r="C121" s="29">
        <v>5</v>
      </c>
      <c r="D121" s="29">
        <v>5</v>
      </c>
      <c r="E121" s="32">
        <f t="shared" si="5"/>
        <v>0</v>
      </c>
    </row>
    <row r="122" spans="1:5" hidden="1" x14ac:dyDescent="0.25">
      <c r="A122" s="29">
        <v>9</v>
      </c>
      <c r="B122" s="30" t="s">
        <v>164</v>
      </c>
      <c r="C122" s="29">
        <v>5</v>
      </c>
      <c r="D122" s="29">
        <v>5</v>
      </c>
      <c r="E122" s="32">
        <f t="shared" si="5"/>
        <v>0</v>
      </c>
    </row>
    <row r="123" spans="1:5" hidden="1" x14ac:dyDescent="0.25">
      <c r="A123" s="29">
        <v>10</v>
      </c>
      <c r="B123" s="30" t="s">
        <v>165</v>
      </c>
      <c r="C123" s="29">
        <v>5</v>
      </c>
      <c r="D123" s="29">
        <v>5</v>
      </c>
      <c r="E123" s="32">
        <f t="shared" si="5"/>
        <v>0</v>
      </c>
    </row>
    <row r="124" spans="1:5" hidden="1" x14ac:dyDescent="0.25">
      <c r="A124" s="29">
        <v>11</v>
      </c>
      <c r="B124" s="129" t="s">
        <v>166</v>
      </c>
      <c r="C124" s="29">
        <v>5</v>
      </c>
      <c r="D124" s="29">
        <v>5</v>
      </c>
      <c r="E124" s="32">
        <f t="shared" si="5"/>
        <v>0</v>
      </c>
    </row>
    <row r="125" spans="1:5" hidden="1" x14ac:dyDescent="0.25">
      <c r="A125" s="29">
        <v>12</v>
      </c>
      <c r="B125" s="30" t="s">
        <v>167</v>
      </c>
      <c r="C125" s="29">
        <v>5</v>
      </c>
      <c r="D125" s="29">
        <v>5</v>
      </c>
      <c r="E125" s="32">
        <f t="shared" si="5"/>
        <v>0</v>
      </c>
    </row>
    <row r="126" spans="1:5" hidden="1" x14ac:dyDescent="0.25">
      <c r="A126" s="29">
        <v>13</v>
      </c>
      <c r="B126" s="30" t="s">
        <v>168</v>
      </c>
      <c r="C126" s="29">
        <v>3</v>
      </c>
      <c r="D126" s="29">
        <v>3</v>
      </c>
      <c r="E126" s="32">
        <f t="shared" si="5"/>
        <v>0</v>
      </c>
    </row>
    <row r="127" spans="1:5" hidden="1" x14ac:dyDescent="0.25">
      <c r="A127" s="29">
        <v>14</v>
      </c>
      <c r="B127" s="30" t="s">
        <v>169</v>
      </c>
      <c r="C127" s="29">
        <v>3</v>
      </c>
      <c r="D127" s="29">
        <v>3</v>
      </c>
      <c r="E127" s="32">
        <f t="shared" si="5"/>
        <v>0</v>
      </c>
    </row>
    <row r="128" spans="1:5" hidden="1" x14ac:dyDescent="0.25">
      <c r="A128" s="29">
        <v>15</v>
      </c>
      <c r="B128" s="30" t="s">
        <v>507</v>
      </c>
      <c r="C128" s="29">
        <v>5</v>
      </c>
      <c r="D128" s="29">
        <v>5</v>
      </c>
      <c r="E128" s="32">
        <f t="shared" si="5"/>
        <v>0</v>
      </c>
    </row>
    <row r="129" spans="1:5" hidden="1" x14ac:dyDescent="0.25">
      <c r="A129" s="29">
        <v>16</v>
      </c>
      <c r="B129" s="30" t="s">
        <v>512</v>
      </c>
      <c r="C129" s="29">
        <v>10</v>
      </c>
      <c r="D129" s="29">
        <v>10</v>
      </c>
      <c r="E129" s="32">
        <f t="shared" si="5"/>
        <v>0</v>
      </c>
    </row>
    <row r="130" spans="1:5" ht="15.75" hidden="1" x14ac:dyDescent="0.25">
      <c r="A130" s="29">
        <v>17</v>
      </c>
      <c r="B130" s="40" t="s">
        <v>170</v>
      </c>
      <c r="C130" s="29">
        <v>5</v>
      </c>
      <c r="D130" s="29">
        <v>5</v>
      </c>
      <c r="E130" s="32">
        <f t="shared" si="5"/>
        <v>0</v>
      </c>
    </row>
    <row r="131" spans="1:5" ht="15.75" hidden="1" thickBot="1" x14ac:dyDescent="0.3">
      <c r="C131" s="38">
        <f>SUM(C114:C130)</f>
        <v>86</v>
      </c>
    </row>
    <row r="132" spans="1:5" ht="18.75" hidden="1" x14ac:dyDescent="0.3">
      <c r="A132" s="93"/>
      <c r="B132" s="90"/>
      <c r="C132" s="91"/>
      <c r="D132" s="92"/>
      <c r="E132" s="92"/>
    </row>
    <row r="133" spans="1:5" hidden="1" x14ac:dyDescent="0.25">
      <c r="A133" s="29">
        <v>1</v>
      </c>
      <c r="B133" s="30" t="s">
        <v>171</v>
      </c>
      <c r="C133" s="29">
        <v>4</v>
      </c>
      <c r="D133" s="29">
        <v>4</v>
      </c>
      <c r="E133" s="32">
        <f t="shared" ref="E133:E148" si="6">SUM(C133-D133)</f>
        <v>0</v>
      </c>
    </row>
    <row r="134" spans="1:5" hidden="1" x14ac:dyDescent="0.25">
      <c r="A134" s="29">
        <v>2</v>
      </c>
      <c r="B134" s="30" t="s">
        <v>300</v>
      </c>
      <c r="C134" s="29">
        <v>4</v>
      </c>
      <c r="D134" s="29">
        <v>4</v>
      </c>
      <c r="E134" s="32">
        <f t="shared" si="6"/>
        <v>0</v>
      </c>
    </row>
    <row r="135" spans="1:5" hidden="1" x14ac:dyDescent="0.25">
      <c r="A135" s="29">
        <v>3</v>
      </c>
      <c r="B135" s="30" t="s">
        <v>172</v>
      </c>
      <c r="C135" s="29">
        <v>4</v>
      </c>
      <c r="D135" s="29">
        <v>4</v>
      </c>
      <c r="E135" s="32">
        <f t="shared" si="6"/>
        <v>0</v>
      </c>
    </row>
    <row r="136" spans="1:5" hidden="1" x14ac:dyDescent="0.25">
      <c r="A136" s="29">
        <v>4</v>
      </c>
      <c r="B136" s="30" t="s">
        <v>173</v>
      </c>
      <c r="C136" s="29">
        <v>3</v>
      </c>
      <c r="D136" s="29">
        <v>3</v>
      </c>
      <c r="E136" s="32">
        <f t="shared" si="6"/>
        <v>0</v>
      </c>
    </row>
    <row r="137" spans="1:5" hidden="1" x14ac:dyDescent="0.25">
      <c r="A137" s="29">
        <v>5</v>
      </c>
      <c r="B137" s="30" t="s">
        <v>160</v>
      </c>
      <c r="C137" s="29">
        <v>4</v>
      </c>
      <c r="D137" s="29">
        <v>4</v>
      </c>
      <c r="E137" s="32">
        <f t="shared" si="6"/>
        <v>0</v>
      </c>
    </row>
    <row r="138" spans="1:5" hidden="1" x14ac:dyDescent="0.25">
      <c r="A138" s="29">
        <v>6</v>
      </c>
      <c r="B138" s="30" t="s">
        <v>239</v>
      </c>
      <c r="C138" s="29">
        <v>4</v>
      </c>
      <c r="D138" s="29">
        <v>4</v>
      </c>
      <c r="E138" s="32">
        <f t="shared" si="6"/>
        <v>0</v>
      </c>
    </row>
    <row r="139" spans="1:5" hidden="1" x14ac:dyDescent="0.25">
      <c r="A139" s="29">
        <v>7</v>
      </c>
      <c r="B139" s="30" t="s">
        <v>174</v>
      </c>
      <c r="C139" s="29">
        <v>4</v>
      </c>
      <c r="D139" s="29">
        <v>4</v>
      </c>
      <c r="E139" s="32">
        <f t="shared" si="6"/>
        <v>0</v>
      </c>
    </row>
    <row r="140" spans="1:5" hidden="1" x14ac:dyDescent="0.25">
      <c r="A140" s="29">
        <v>8</v>
      </c>
      <c r="B140" s="30" t="s">
        <v>241</v>
      </c>
      <c r="C140" s="29">
        <v>10</v>
      </c>
      <c r="D140" s="29">
        <v>10</v>
      </c>
      <c r="E140" s="32">
        <f t="shared" si="6"/>
        <v>0</v>
      </c>
    </row>
    <row r="141" spans="1:5" hidden="1" x14ac:dyDescent="0.25">
      <c r="A141" s="29">
        <v>9</v>
      </c>
      <c r="B141" s="30" t="s">
        <v>254</v>
      </c>
      <c r="C141" s="29">
        <v>4</v>
      </c>
      <c r="D141" s="29">
        <v>4</v>
      </c>
      <c r="E141" s="32">
        <f t="shared" si="6"/>
        <v>0</v>
      </c>
    </row>
    <row r="142" spans="1:5" hidden="1" x14ac:dyDescent="0.25">
      <c r="A142" s="29">
        <v>10</v>
      </c>
      <c r="B142" s="30" t="s">
        <v>175</v>
      </c>
      <c r="C142" s="29">
        <v>4</v>
      </c>
      <c r="D142" s="29">
        <v>4</v>
      </c>
      <c r="E142" s="32">
        <f t="shared" si="6"/>
        <v>0</v>
      </c>
    </row>
    <row r="143" spans="1:5" hidden="1" x14ac:dyDescent="0.25">
      <c r="A143" s="29">
        <v>11</v>
      </c>
      <c r="B143" s="30" t="s">
        <v>176</v>
      </c>
      <c r="C143" s="29">
        <v>2</v>
      </c>
      <c r="D143" s="29">
        <v>2</v>
      </c>
      <c r="E143" s="32">
        <f t="shared" si="6"/>
        <v>0</v>
      </c>
    </row>
    <row r="144" spans="1:5" x14ac:dyDescent="0.25">
      <c r="A144" s="29">
        <v>12</v>
      </c>
      <c r="B144" s="30" t="s">
        <v>177</v>
      </c>
      <c r="C144" s="29">
        <v>2</v>
      </c>
      <c r="D144" s="29">
        <v>2</v>
      </c>
      <c r="E144" s="32">
        <f t="shared" si="6"/>
        <v>0</v>
      </c>
    </row>
    <row r="145" spans="1:5" hidden="1" x14ac:dyDescent="0.25">
      <c r="A145" s="29">
        <v>13</v>
      </c>
      <c r="B145" s="30" t="s">
        <v>178</v>
      </c>
      <c r="C145" s="29">
        <v>3</v>
      </c>
      <c r="D145" s="29">
        <v>3</v>
      </c>
      <c r="E145" s="32">
        <f t="shared" si="6"/>
        <v>0</v>
      </c>
    </row>
    <row r="146" spans="1:5" hidden="1" x14ac:dyDescent="0.25">
      <c r="A146" s="29">
        <v>14</v>
      </c>
      <c r="B146" s="30" t="s">
        <v>179</v>
      </c>
      <c r="C146" s="29">
        <v>15</v>
      </c>
      <c r="D146" s="29">
        <v>15</v>
      </c>
      <c r="E146" s="32">
        <f t="shared" si="6"/>
        <v>0</v>
      </c>
    </row>
    <row r="147" spans="1:5" hidden="1" x14ac:dyDescent="0.25">
      <c r="A147" s="29">
        <v>15</v>
      </c>
      <c r="B147" s="30" t="s">
        <v>180</v>
      </c>
      <c r="C147" s="29">
        <v>10</v>
      </c>
      <c r="D147" s="29">
        <v>10</v>
      </c>
      <c r="E147" s="32">
        <f t="shared" si="6"/>
        <v>0</v>
      </c>
    </row>
    <row r="148" spans="1:5" hidden="1" x14ac:dyDescent="0.25">
      <c r="A148" s="29">
        <v>16</v>
      </c>
      <c r="B148" s="30" t="s">
        <v>181</v>
      </c>
      <c r="C148" s="29">
        <v>5</v>
      </c>
      <c r="D148" s="29">
        <v>5</v>
      </c>
      <c r="E148" s="32">
        <f t="shared" si="6"/>
        <v>0</v>
      </c>
    </row>
    <row r="149" spans="1:5" ht="15.75" hidden="1" thickBot="1" x14ac:dyDescent="0.3">
      <c r="C149" s="38">
        <f>SUM(C133:C148)</f>
        <v>82</v>
      </c>
    </row>
    <row r="150" spans="1:5" hidden="1" x14ac:dyDescent="0.25"/>
    <row r="151" spans="1:5" ht="18.75" hidden="1" x14ac:dyDescent="0.3">
      <c r="A151" s="94"/>
      <c r="B151" s="95"/>
      <c r="C151" s="96"/>
      <c r="D151" s="81"/>
      <c r="E151" s="81"/>
    </row>
    <row r="152" spans="1:5" hidden="1" x14ac:dyDescent="0.25">
      <c r="A152" s="29">
        <v>1</v>
      </c>
      <c r="B152" s="30" t="s">
        <v>142</v>
      </c>
      <c r="C152" s="29">
        <v>13</v>
      </c>
      <c r="D152" s="32">
        <v>13</v>
      </c>
      <c r="E152" s="32">
        <f>SUM(C152-D152)</f>
        <v>0</v>
      </c>
    </row>
    <row r="153" spans="1:5" hidden="1" x14ac:dyDescent="0.25">
      <c r="A153" s="29">
        <v>2</v>
      </c>
      <c r="B153" s="30" t="s">
        <v>182</v>
      </c>
      <c r="C153" s="29">
        <v>10</v>
      </c>
      <c r="D153" s="32">
        <v>10</v>
      </c>
      <c r="E153" s="32">
        <f>SUM(C153-D153)</f>
        <v>0</v>
      </c>
    </row>
    <row r="154" spans="1:5" hidden="1" x14ac:dyDescent="0.25">
      <c r="A154" s="31">
        <v>3</v>
      </c>
      <c r="B154" s="41" t="s">
        <v>183</v>
      </c>
      <c r="C154" s="31">
        <v>1</v>
      </c>
      <c r="D154" s="39">
        <v>1</v>
      </c>
      <c r="E154" s="39">
        <f>SUM(C154-D154)</f>
        <v>0</v>
      </c>
    </row>
    <row r="155" spans="1:5" hidden="1" x14ac:dyDescent="0.25">
      <c r="A155" s="29">
        <v>4</v>
      </c>
      <c r="B155" s="30" t="s">
        <v>184</v>
      </c>
      <c r="C155" s="29">
        <v>15</v>
      </c>
      <c r="D155" s="32">
        <v>15</v>
      </c>
      <c r="E155" s="39">
        <f>SUM(C155-D155)</f>
        <v>0</v>
      </c>
    </row>
    <row r="156" spans="1:5" hidden="1" x14ac:dyDescent="0.25">
      <c r="A156" s="29">
        <v>5</v>
      </c>
      <c r="B156" s="30" t="s">
        <v>185</v>
      </c>
      <c r="C156" s="29">
        <v>6</v>
      </c>
      <c r="D156" s="32">
        <v>6</v>
      </c>
      <c r="E156" s="32">
        <f>SUM(C156-D156)</f>
        <v>0</v>
      </c>
    </row>
    <row r="157" spans="1:5" ht="15.75" hidden="1" thickBot="1" x14ac:dyDescent="0.3">
      <c r="A157" s="33"/>
      <c r="B157" s="34"/>
      <c r="C157" s="37">
        <f>SUM(C152:C156)</f>
        <v>45</v>
      </c>
      <c r="D157" s="36"/>
      <c r="E157" s="36"/>
    </row>
    <row r="158" spans="1:5" hidden="1" x14ac:dyDescent="0.25"/>
    <row r="159" spans="1:5" ht="18.75" hidden="1" x14ac:dyDescent="0.3">
      <c r="A159" s="84"/>
      <c r="B159" s="82"/>
      <c r="C159" s="81"/>
      <c r="D159" s="81"/>
      <c r="E159" s="81"/>
    </row>
    <row r="160" spans="1:5" hidden="1" x14ac:dyDescent="0.25">
      <c r="A160" s="29">
        <v>1</v>
      </c>
      <c r="B160" s="30" t="s">
        <v>186</v>
      </c>
      <c r="C160" s="29">
        <v>30</v>
      </c>
      <c r="D160" s="32">
        <v>30</v>
      </c>
      <c r="E160" s="32">
        <f>SUM(C160-D160)</f>
        <v>0</v>
      </c>
    </row>
    <row r="161" spans="1:5" ht="15.75" hidden="1" thickBot="1" x14ac:dyDescent="0.3">
      <c r="C161" s="38">
        <f>SUM(C160:C160)</f>
        <v>30</v>
      </c>
    </row>
    <row r="162" spans="1:5" hidden="1" x14ac:dyDescent="0.25"/>
    <row r="163" spans="1:5" ht="18.75" hidden="1" x14ac:dyDescent="0.3">
      <c r="A163" s="84"/>
      <c r="B163" s="82"/>
      <c r="C163" s="81"/>
      <c r="D163" s="81"/>
      <c r="E163" s="81"/>
    </row>
    <row r="164" spans="1:5" hidden="1" x14ac:dyDescent="0.25">
      <c r="A164" s="29">
        <v>1</v>
      </c>
      <c r="B164" s="30" t="s">
        <v>187</v>
      </c>
      <c r="C164" s="29">
        <v>20</v>
      </c>
      <c r="D164" s="32">
        <v>20</v>
      </c>
      <c r="E164" s="32">
        <f t="shared" ref="E164:E170" si="7">SUM(C164-D164)</f>
        <v>0</v>
      </c>
    </row>
    <row r="165" spans="1:5" hidden="1" x14ac:dyDescent="0.25">
      <c r="A165" s="29">
        <v>2</v>
      </c>
      <c r="B165" s="30" t="s">
        <v>188</v>
      </c>
      <c r="C165" s="29">
        <v>100</v>
      </c>
      <c r="D165" s="32">
        <v>100</v>
      </c>
      <c r="E165" s="32">
        <f t="shared" si="7"/>
        <v>0</v>
      </c>
    </row>
    <row r="166" spans="1:5" hidden="1" x14ac:dyDescent="0.25">
      <c r="A166" s="29">
        <v>3</v>
      </c>
      <c r="B166" s="30" t="s">
        <v>189</v>
      </c>
      <c r="C166" s="29">
        <v>30</v>
      </c>
      <c r="D166" s="32">
        <v>30</v>
      </c>
      <c r="E166" s="32">
        <f t="shared" si="7"/>
        <v>0</v>
      </c>
    </row>
    <row r="167" spans="1:5" hidden="1" x14ac:dyDescent="0.25">
      <c r="A167" s="29">
        <v>4</v>
      </c>
      <c r="B167" s="30" t="s">
        <v>190</v>
      </c>
      <c r="C167" s="29">
        <v>50</v>
      </c>
      <c r="D167" s="32">
        <v>50</v>
      </c>
      <c r="E167" s="32">
        <f t="shared" si="7"/>
        <v>0</v>
      </c>
    </row>
    <row r="168" spans="1:5" hidden="1" x14ac:dyDescent="0.25">
      <c r="A168" s="29">
        <v>5</v>
      </c>
      <c r="B168" s="30" t="s">
        <v>191</v>
      </c>
      <c r="C168" s="29">
        <v>5</v>
      </c>
      <c r="D168" s="32">
        <v>5</v>
      </c>
      <c r="E168" s="32">
        <f t="shared" si="7"/>
        <v>0</v>
      </c>
    </row>
    <row r="169" spans="1:5" hidden="1" x14ac:dyDescent="0.25">
      <c r="A169" s="29">
        <v>6</v>
      </c>
      <c r="B169" s="30" t="s">
        <v>192</v>
      </c>
      <c r="C169" s="29">
        <v>5</v>
      </c>
      <c r="D169" s="32">
        <v>5</v>
      </c>
      <c r="E169" s="32">
        <f t="shared" si="7"/>
        <v>0</v>
      </c>
    </row>
    <row r="170" spans="1:5" hidden="1" x14ac:dyDescent="0.25">
      <c r="A170" s="29">
        <v>7</v>
      </c>
      <c r="B170" s="30" t="s">
        <v>193</v>
      </c>
      <c r="C170" s="31">
        <v>5</v>
      </c>
      <c r="D170" s="32">
        <v>5</v>
      </c>
      <c r="E170" s="32">
        <f t="shared" si="7"/>
        <v>0</v>
      </c>
    </row>
    <row r="171" spans="1:5" ht="15.75" hidden="1" thickBot="1" x14ac:dyDescent="0.3">
      <c r="A171" s="33"/>
      <c r="B171" s="34"/>
      <c r="C171" s="35">
        <f>SUM(C164:C170)</f>
        <v>215</v>
      </c>
      <c r="D171" s="36"/>
      <c r="E171" s="36"/>
    </row>
    <row r="172" spans="1:5" hidden="1" x14ac:dyDescent="0.25"/>
    <row r="173" spans="1:5" ht="18.75" hidden="1" x14ac:dyDescent="0.3">
      <c r="A173" s="93"/>
      <c r="B173" s="90"/>
      <c r="C173" s="91"/>
      <c r="D173" s="92"/>
      <c r="E173" s="92"/>
    </row>
    <row r="174" spans="1:5" hidden="1" x14ac:dyDescent="0.25">
      <c r="A174" s="29">
        <v>1</v>
      </c>
      <c r="B174" s="30" t="s">
        <v>194</v>
      </c>
      <c r="C174" s="29">
        <v>5</v>
      </c>
      <c r="D174" s="32">
        <v>5</v>
      </c>
      <c r="E174" s="32">
        <f>SUM(C174-D174)</f>
        <v>0</v>
      </c>
    </row>
    <row r="175" spans="1:5" hidden="1" x14ac:dyDescent="0.25">
      <c r="A175" s="29">
        <v>2</v>
      </c>
      <c r="B175" s="30" t="s">
        <v>138</v>
      </c>
      <c r="C175" s="29">
        <v>20</v>
      </c>
      <c r="D175" s="32">
        <v>20</v>
      </c>
      <c r="E175" s="32">
        <f>SUM(C175-D175)</f>
        <v>0</v>
      </c>
    </row>
    <row r="176" spans="1:5" ht="15.75" hidden="1" thickBot="1" x14ac:dyDescent="0.3">
      <c r="C176" s="38">
        <f>SUM(C174:C175)</f>
        <v>25</v>
      </c>
    </row>
    <row r="177" spans="1:5" hidden="1" x14ac:dyDescent="0.25"/>
    <row r="178" spans="1:5" ht="18.75" hidden="1" x14ac:dyDescent="0.3">
      <c r="A178" s="84"/>
      <c r="B178" s="82"/>
      <c r="C178" s="91"/>
      <c r="D178" s="81"/>
      <c r="E178" s="81"/>
    </row>
    <row r="179" spans="1:5" hidden="1" x14ac:dyDescent="0.25">
      <c r="A179" s="29">
        <v>1</v>
      </c>
      <c r="B179" s="30" t="s">
        <v>195</v>
      </c>
      <c r="C179" s="29">
        <v>1</v>
      </c>
      <c r="D179" s="32">
        <v>1</v>
      </c>
      <c r="E179" s="32">
        <f>SUM(C179-D179)</f>
        <v>0</v>
      </c>
    </row>
    <row r="180" spans="1:5" ht="15.75" hidden="1" thickBot="1" x14ac:dyDescent="0.3">
      <c r="C180" s="38">
        <f>SUM(C179:C179)</f>
        <v>1</v>
      </c>
    </row>
    <row r="181" spans="1:5" hidden="1" x14ac:dyDescent="0.25">
      <c r="A181" t="s">
        <v>196</v>
      </c>
    </row>
    <row r="182" spans="1:5" ht="18.75" hidden="1" x14ac:dyDescent="0.3">
      <c r="A182" s="84"/>
      <c r="B182" s="82"/>
      <c r="C182" s="91"/>
      <c r="D182" s="81"/>
      <c r="E182" s="81"/>
    </row>
    <row r="183" spans="1:5" hidden="1" x14ac:dyDescent="0.25">
      <c r="A183" s="29">
        <v>1</v>
      </c>
      <c r="B183" s="30" t="s">
        <v>197</v>
      </c>
      <c r="C183" s="29">
        <v>5</v>
      </c>
      <c r="D183" s="32">
        <v>5</v>
      </c>
      <c r="E183" s="32">
        <f t="shared" ref="E183:E200" si="8">SUM(C183-D183)</f>
        <v>0</v>
      </c>
    </row>
    <row r="184" spans="1:5" hidden="1" x14ac:dyDescent="0.25">
      <c r="A184" s="29">
        <v>2</v>
      </c>
      <c r="B184" s="30" t="s">
        <v>198</v>
      </c>
      <c r="C184" s="29">
        <v>5</v>
      </c>
      <c r="D184" s="32">
        <v>5</v>
      </c>
      <c r="E184" s="32">
        <f t="shared" si="8"/>
        <v>0</v>
      </c>
    </row>
    <row r="185" spans="1:5" hidden="1" x14ac:dyDescent="0.25">
      <c r="A185" s="29">
        <v>4</v>
      </c>
      <c r="B185" s="30" t="s">
        <v>199</v>
      </c>
      <c r="C185" s="29">
        <v>5</v>
      </c>
      <c r="D185" s="32">
        <v>5</v>
      </c>
      <c r="E185" s="32">
        <f t="shared" si="8"/>
        <v>0</v>
      </c>
    </row>
    <row r="186" spans="1:5" hidden="1" x14ac:dyDescent="0.25">
      <c r="A186" s="29">
        <v>5</v>
      </c>
      <c r="B186" s="30" t="s">
        <v>160</v>
      </c>
      <c r="C186" s="29">
        <v>4</v>
      </c>
      <c r="D186" s="32">
        <v>4</v>
      </c>
      <c r="E186" s="32">
        <f t="shared" si="8"/>
        <v>0</v>
      </c>
    </row>
    <row r="187" spans="1:5" hidden="1" x14ac:dyDescent="0.25">
      <c r="A187" s="29">
        <v>6</v>
      </c>
      <c r="B187" s="30" t="s">
        <v>200</v>
      </c>
      <c r="C187" s="29">
        <v>4</v>
      </c>
      <c r="D187" s="32">
        <v>4</v>
      </c>
      <c r="E187" s="32">
        <f t="shared" si="8"/>
        <v>0</v>
      </c>
    </row>
    <row r="188" spans="1:5" hidden="1" x14ac:dyDescent="0.25">
      <c r="A188" s="29">
        <v>7</v>
      </c>
      <c r="B188" s="30" t="s">
        <v>201</v>
      </c>
      <c r="C188" s="29">
        <v>3</v>
      </c>
      <c r="D188" s="32">
        <v>3</v>
      </c>
      <c r="E188" s="32">
        <f t="shared" si="8"/>
        <v>0</v>
      </c>
    </row>
    <row r="189" spans="1:5" hidden="1" x14ac:dyDescent="0.25">
      <c r="A189" s="29">
        <v>8</v>
      </c>
      <c r="B189" s="30" t="s">
        <v>202</v>
      </c>
      <c r="C189" s="29">
        <v>5</v>
      </c>
      <c r="D189" s="32">
        <v>5</v>
      </c>
      <c r="E189" s="32">
        <f t="shared" si="8"/>
        <v>0</v>
      </c>
    </row>
    <row r="190" spans="1:5" x14ac:dyDescent="0.25">
      <c r="A190" s="29">
        <v>9</v>
      </c>
      <c r="B190" s="30" t="s">
        <v>203</v>
      </c>
      <c r="C190" s="29">
        <v>4</v>
      </c>
      <c r="D190" s="32">
        <v>4</v>
      </c>
      <c r="E190" s="32">
        <f t="shared" si="8"/>
        <v>0</v>
      </c>
    </row>
    <row r="191" spans="1:5" x14ac:dyDescent="0.25">
      <c r="A191" s="29">
        <v>10</v>
      </c>
      <c r="B191" s="30" t="s">
        <v>204</v>
      </c>
      <c r="C191" s="29">
        <v>5</v>
      </c>
      <c r="D191" s="32">
        <v>5</v>
      </c>
      <c r="E191" s="32">
        <f t="shared" si="8"/>
        <v>0</v>
      </c>
    </row>
    <row r="192" spans="1:5" hidden="1" x14ac:dyDescent="0.25">
      <c r="A192" s="29">
        <v>12</v>
      </c>
      <c r="B192" s="30" t="s">
        <v>239</v>
      </c>
      <c r="C192" s="29">
        <v>5</v>
      </c>
      <c r="D192" s="32">
        <v>5</v>
      </c>
      <c r="E192" s="32">
        <f t="shared" si="8"/>
        <v>0</v>
      </c>
    </row>
    <row r="193" spans="1:5" hidden="1" x14ac:dyDescent="0.25">
      <c r="A193" s="29">
        <v>13</v>
      </c>
      <c r="B193" s="30" t="s">
        <v>205</v>
      </c>
      <c r="C193" s="29">
        <v>5</v>
      </c>
      <c r="D193" s="32">
        <v>5</v>
      </c>
      <c r="E193" s="32">
        <f t="shared" si="8"/>
        <v>0</v>
      </c>
    </row>
    <row r="194" spans="1:5" hidden="1" x14ac:dyDescent="0.25">
      <c r="A194" s="29">
        <v>14</v>
      </c>
      <c r="B194" s="30" t="s">
        <v>206</v>
      </c>
      <c r="C194" s="29">
        <v>5</v>
      </c>
      <c r="D194" s="32">
        <v>5</v>
      </c>
      <c r="E194" s="32">
        <f t="shared" si="8"/>
        <v>0</v>
      </c>
    </row>
    <row r="195" spans="1:5" hidden="1" x14ac:dyDescent="0.25">
      <c r="A195" s="29">
        <v>15</v>
      </c>
      <c r="B195" s="30" t="s">
        <v>207</v>
      </c>
      <c r="C195" s="29">
        <v>3</v>
      </c>
      <c r="D195" s="32">
        <v>3</v>
      </c>
      <c r="E195" s="32">
        <f t="shared" si="8"/>
        <v>0</v>
      </c>
    </row>
    <row r="196" spans="1:5" hidden="1" x14ac:dyDescent="0.25">
      <c r="A196" s="29">
        <v>16</v>
      </c>
      <c r="B196" s="30" t="s">
        <v>344</v>
      </c>
      <c r="C196" s="29">
        <v>10</v>
      </c>
      <c r="D196" s="32">
        <v>10</v>
      </c>
      <c r="E196" s="32">
        <f t="shared" si="8"/>
        <v>0</v>
      </c>
    </row>
    <row r="197" spans="1:5" hidden="1" x14ac:dyDescent="0.25">
      <c r="A197" s="29">
        <v>17</v>
      </c>
      <c r="B197" s="30" t="s">
        <v>208</v>
      </c>
      <c r="C197" s="29">
        <v>5</v>
      </c>
      <c r="D197" s="32">
        <v>5</v>
      </c>
      <c r="E197" s="32">
        <f t="shared" si="8"/>
        <v>0</v>
      </c>
    </row>
    <row r="198" spans="1:5" hidden="1" x14ac:dyDescent="0.25">
      <c r="A198" s="29">
        <v>18</v>
      </c>
      <c r="B198" s="30" t="s">
        <v>209</v>
      </c>
      <c r="C198" s="29">
        <v>5</v>
      </c>
      <c r="D198" s="32">
        <v>5</v>
      </c>
      <c r="E198" s="32">
        <f t="shared" si="8"/>
        <v>0</v>
      </c>
    </row>
    <row r="199" spans="1:5" hidden="1" x14ac:dyDescent="0.25">
      <c r="A199" s="29">
        <v>19</v>
      </c>
      <c r="B199" s="30" t="s">
        <v>210</v>
      </c>
      <c r="C199" s="29">
        <v>3</v>
      </c>
      <c r="D199" s="32">
        <v>3</v>
      </c>
      <c r="E199" s="32">
        <f t="shared" si="8"/>
        <v>0</v>
      </c>
    </row>
    <row r="200" spans="1:5" hidden="1" x14ac:dyDescent="0.25">
      <c r="A200" s="29">
        <v>23</v>
      </c>
      <c r="B200" s="30" t="s">
        <v>190</v>
      </c>
      <c r="C200" s="29">
        <v>40</v>
      </c>
      <c r="D200" s="32">
        <v>40</v>
      </c>
      <c r="E200" s="32">
        <f t="shared" si="8"/>
        <v>0</v>
      </c>
    </row>
    <row r="201" spans="1:5" hidden="1" x14ac:dyDescent="0.25">
      <c r="A201" s="29"/>
      <c r="B201" s="30"/>
      <c r="C201" s="29"/>
      <c r="D201" s="32"/>
      <c r="E201" s="32"/>
    </row>
    <row r="202" spans="1:5" hidden="1" x14ac:dyDescent="0.25">
      <c r="A202" s="29"/>
      <c r="B202" s="30"/>
      <c r="C202" s="29"/>
      <c r="D202" s="32"/>
      <c r="E202" s="32"/>
    </row>
    <row r="203" spans="1:5" ht="18.75" hidden="1" x14ac:dyDescent="0.3">
      <c r="A203" s="88"/>
      <c r="B203" s="87"/>
      <c r="C203" s="82"/>
      <c r="D203" s="81"/>
      <c r="E203" s="81"/>
    </row>
    <row r="204" spans="1:5" hidden="1" x14ac:dyDescent="0.25">
      <c r="A204" s="32">
        <v>1</v>
      </c>
      <c r="B204" s="30" t="s">
        <v>211</v>
      </c>
      <c r="C204" s="32">
        <v>2</v>
      </c>
      <c r="D204" s="32">
        <v>2</v>
      </c>
      <c r="E204" s="32">
        <f>SUM(C204-D204)</f>
        <v>0</v>
      </c>
    </row>
    <row r="205" spans="1:5" hidden="1" x14ac:dyDescent="0.25">
      <c r="A205" s="32">
        <v>2</v>
      </c>
      <c r="B205" s="30" t="s">
        <v>161</v>
      </c>
      <c r="C205" s="32">
        <v>1</v>
      </c>
      <c r="D205" s="32">
        <v>1</v>
      </c>
      <c r="E205" s="32">
        <f>SUM(C205-D205)</f>
        <v>0</v>
      </c>
    </row>
    <row r="206" spans="1:5" ht="15.75" hidden="1" thickBot="1" x14ac:dyDescent="0.3">
      <c r="C206" s="38">
        <f>SUM(C204:C205)</f>
        <v>3</v>
      </c>
    </row>
    <row r="207" spans="1:5" hidden="1" x14ac:dyDescent="0.25"/>
    <row r="208" spans="1:5" ht="18.75" hidden="1" x14ac:dyDescent="0.3">
      <c r="A208" s="89"/>
      <c r="B208" s="90"/>
      <c r="C208" s="91"/>
      <c r="D208" s="92"/>
      <c r="E208" s="92"/>
    </row>
    <row r="209" spans="1:5" hidden="1" x14ac:dyDescent="0.25">
      <c r="A209" s="42">
        <v>1</v>
      </c>
      <c r="B209" s="43" t="s">
        <v>212</v>
      </c>
      <c r="C209" s="44">
        <v>12</v>
      </c>
      <c r="D209" s="44">
        <v>12</v>
      </c>
      <c r="E209" s="45">
        <f>SUM(C209-D209)</f>
        <v>0</v>
      </c>
    </row>
    <row r="210" spans="1:5" hidden="1" x14ac:dyDescent="0.25">
      <c r="A210" s="46">
        <v>2</v>
      </c>
      <c r="B210" s="30" t="s">
        <v>213</v>
      </c>
      <c r="C210" s="32">
        <v>4</v>
      </c>
      <c r="D210" s="32">
        <v>4</v>
      </c>
      <c r="E210" s="47">
        <f>SUM(C210-D210)</f>
        <v>0</v>
      </c>
    </row>
    <row r="211" spans="1:5" ht="15.75" hidden="1" thickBot="1" x14ac:dyDescent="0.3">
      <c r="A211" s="48">
        <v>3</v>
      </c>
      <c r="B211" s="49" t="s">
        <v>214</v>
      </c>
      <c r="C211" s="50">
        <v>2</v>
      </c>
      <c r="D211" s="50">
        <v>2</v>
      </c>
      <c r="E211" s="51">
        <f>SUM(C211-D211)</f>
        <v>0</v>
      </c>
    </row>
    <row r="212" spans="1:5" ht="15.75" hidden="1" thickBot="1" x14ac:dyDescent="0.3">
      <c r="A212" s="36"/>
      <c r="B212" s="34"/>
      <c r="C212" s="52">
        <f>SUM(C209:C211)</f>
        <v>18</v>
      </c>
      <c r="D212" s="36"/>
      <c r="E212" s="36"/>
    </row>
    <row r="213" spans="1:5" hidden="1" x14ac:dyDescent="0.25"/>
    <row r="214" spans="1:5" ht="18.75" hidden="1" x14ac:dyDescent="0.3">
      <c r="A214" s="89"/>
      <c r="B214" s="90"/>
      <c r="C214" s="91"/>
      <c r="D214" s="92"/>
      <c r="E214" s="92"/>
    </row>
    <row r="215" spans="1:5" hidden="1" x14ac:dyDescent="0.25">
      <c r="A215" s="42">
        <v>1</v>
      </c>
      <c r="B215" s="43" t="s">
        <v>397</v>
      </c>
      <c r="C215" s="44">
        <v>4</v>
      </c>
      <c r="D215" s="44">
        <v>4</v>
      </c>
      <c r="E215" s="45">
        <f>SUM(C215-D215)</f>
        <v>0</v>
      </c>
    </row>
    <row r="216" spans="1:5" hidden="1" x14ac:dyDescent="0.25">
      <c r="A216" s="46">
        <v>3</v>
      </c>
      <c r="B216" s="30" t="s">
        <v>215</v>
      </c>
      <c r="C216" s="39">
        <v>3</v>
      </c>
      <c r="D216" s="32">
        <v>3</v>
      </c>
      <c r="E216" s="47">
        <f>SUM(C216-D216)</f>
        <v>0</v>
      </c>
    </row>
    <row r="217" spans="1:5" ht="15.75" hidden="1" thickBot="1" x14ac:dyDescent="0.3">
      <c r="A217" s="48">
        <v>4</v>
      </c>
      <c r="B217" s="53" t="s">
        <v>216</v>
      </c>
      <c r="C217" s="50">
        <v>5</v>
      </c>
      <c r="D217" s="54">
        <v>5</v>
      </c>
      <c r="E217" s="51">
        <f>SUM(C217-D217)</f>
        <v>0</v>
      </c>
    </row>
    <row r="218" spans="1:5" ht="15.75" hidden="1" thickBot="1" x14ac:dyDescent="0.3">
      <c r="A218" s="36"/>
      <c r="B218" s="34"/>
      <c r="C218" s="52">
        <f>SUM(C215:C217)</f>
        <v>12</v>
      </c>
      <c r="D218" s="36"/>
      <c r="E218" s="36"/>
    </row>
    <row r="219" spans="1:5" hidden="1" x14ac:dyDescent="0.25"/>
    <row r="220" spans="1:5" ht="15.75" hidden="1" thickBot="1" x14ac:dyDescent="0.3">
      <c r="A220" s="55">
        <v>5</v>
      </c>
      <c r="B220" s="118" t="s">
        <v>223</v>
      </c>
      <c r="C220" s="120">
        <v>3</v>
      </c>
      <c r="D220" s="56">
        <v>3</v>
      </c>
      <c r="E220" s="57">
        <f>SUM(C220-D220)</f>
        <v>0</v>
      </c>
    </row>
    <row r="221" spans="1:5" hidden="1" x14ac:dyDescent="0.25"/>
    <row r="222" spans="1:5" hidden="1" x14ac:dyDescent="0.25"/>
    <row r="223" spans="1:5" hidden="1" x14ac:dyDescent="0.25"/>
    <row r="224" spans="1:5" hidden="1" x14ac:dyDescent="0.25"/>
    <row r="225" spans="1:5" ht="15.75" hidden="1" thickBot="1" x14ac:dyDescent="0.3">
      <c r="A225" s="48">
        <v>4</v>
      </c>
      <c r="B225" s="53" t="s">
        <v>146</v>
      </c>
      <c r="C225" s="39">
        <v>15</v>
      </c>
      <c r="D225" s="54">
        <v>15</v>
      </c>
      <c r="E225" s="51">
        <f>SUM(C225-D225)</f>
        <v>0</v>
      </c>
    </row>
    <row r="226" spans="1:5" hidden="1" x14ac:dyDescent="0.25"/>
    <row r="227" spans="1:5" hidden="1" x14ac:dyDescent="0.25">
      <c r="A227" s="64"/>
      <c r="B227" s="64"/>
      <c r="C227" s="64"/>
      <c r="D227" s="64"/>
      <c r="E227" s="64"/>
    </row>
    <row r="228" spans="1:5" hidden="1" x14ac:dyDescent="0.25">
      <c r="A228" s="64"/>
      <c r="B228" s="64"/>
      <c r="C228" s="64"/>
      <c r="D228" s="64"/>
      <c r="E228" s="64"/>
    </row>
    <row r="229" spans="1:5" ht="18.75" hidden="1" x14ac:dyDescent="0.3">
      <c r="A229" s="89"/>
      <c r="B229" s="90"/>
      <c r="C229" s="91"/>
      <c r="D229" s="92"/>
      <c r="E229" s="92"/>
    </row>
    <row r="230" spans="1:5" hidden="1" x14ac:dyDescent="0.25">
      <c r="A230" s="42">
        <v>1</v>
      </c>
      <c r="B230" s="43" t="s">
        <v>217</v>
      </c>
      <c r="C230" s="44">
        <v>10</v>
      </c>
      <c r="D230" s="44">
        <v>10</v>
      </c>
      <c r="E230" s="45">
        <f t="shared" ref="E230:E241" si="9">SUM(C230-D230)</f>
        <v>0</v>
      </c>
    </row>
    <row r="231" spans="1:5" hidden="1" x14ac:dyDescent="0.25">
      <c r="A231" s="46">
        <v>4</v>
      </c>
      <c r="B231" s="30" t="s">
        <v>218</v>
      </c>
      <c r="C231" s="32">
        <v>5</v>
      </c>
      <c r="D231" s="32">
        <v>5</v>
      </c>
      <c r="E231" s="47">
        <f t="shared" si="9"/>
        <v>0</v>
      </c>
    </row>
    <row r="232" spans="1:5" hidden="1" x14ac:dyDescent="0.25">
      <c r="A232" s="46">
        <v>5</v>
      </c>
      <c r="B232" s="30" t="s">
        <v>219</v>
      </c>
      <c r="C232" s="32">
        <v>10</v>
      </c>
      <c r="D232" s="32">
        <v>10</v>
      </c>
      <c r="E232" s="47">
        <f t="shared" si="9"/>
        <v>0</v>
      </c>
    </row>
    <row r="233" spans="1:5" hidden="1" x14ac:dyDescent="0.25">
      <c r="A233" s="46">
        <v>6</v>
      </c>
      <c r="B233" s="30" t="s">
        <v>220</v>
      </c>
      <c r="C233" s="32">
        <v>5</v>
      </c>
      <c r="D233" s="32">
        <v>5</v>
      </c>
      <c r="E233" s="47">
        <f t="shared" si="9"/>
        <v>0</v>
      </c>
    </row>
    <row r="234" spans="1:5" hidden="1" x14ac:dyDescent="0.25">
      <c r="A234" s="46">
        <v>7</v>
      </c>
      <c r="B234" s="30" t="s">
        <v>221</v>
      </c>
      <c r="C234" s="32">
        <v>5</v>
      </c>
      <c r="D234" s="32">
        <v>5</v>
      </c>
      <c r="E234" s="47">
        <f t="shared" si="9"/>
        <v>0</v>
      </c>
    </row>
    <row r="235" spans="1:5" hidden="1" x14ac:dyDescent="0.25">
      <c r="A235" s="46">
        <v>8</v>
      </c>
      <c r="B235" s="30" t="s">
        <v>391</v>
      </c>
      <c r="C235" s="32">
        <v>10</v>
      </c>
      <c r="D235" s="32">
        <v>10</v>
      </c>
      <c r="E235" s="47">
        <f t="shared" si="9"/>
        <v>0</v>
      </c>
    </row>
    <row r="236" spans="1:5" hidden="1" x14ac:dyDescent="0.25">
      <c r="A236" s="46">
        <v>9</v>
      </c>
      <c r="B236" s="30" t="s">
        <v>222</v>
      </c>
      <c r="C236" s="32">
        <v>5</v>
      </c>
      <c r="D236" s="32">
        <v>5</v>
      </c>
      <c r="E236" s="47">
        <f t="shared" si="9"/>
        <v>0</v>
      </c>
    </row>
    <row r="237" spans="1:5" hidden="1" x14ac:dyDescent="0.25">
      <c r="A237" s="46">
        <v>10</v>
      </c>
      <c r="B237" s="118" t="s">
        <v>223</v>
      </c>
      <c r="C237" s="119">
        <v>5</v>
      </c>
      <c r="D237" s="32">
        <v>5</v>
      </c>
      <c r="E237" s="47">
        <f t="shared" si="9"/>
        <v>0</v>
      </c>
    </row>
    <row r="238" spans="1:5" hidden="1" x14ac:dyDescent="0.25">
      <c r="A238" s="46">
        <v>11</v>
      </c>
      <c r="B238" s="30" t="s">
        <v>224</v>
      </c>
      <c r="C238" s="32">
        <v>5</v>
      </c>
      <c r="D238" s="32">
        <v>5</v>
      </c>
      <c r="E238" s="47">
        <f t="shared" si="9"/>
        <v>0</v>
      </c>
    </row>
    <row r="239" spans="1:5" hidden="1" x14ac:dyDescent="0.25">
      <c r="A239" s="46">
        <v>12</v>
      </c>
      <c r="B239" s="129" t="s">
        <v>166</v>
      </c>
      <c r="C239" s="32">
        <v>5</v>
      </c>
      <c r="D239" s="32">
        <v>5</v>
      </c>
      <c r="E239" s="47">
        <f t="shared" si="9"/>
        <v>0</v>
      </c>
    </row>
    <row r="240" spans="1:5" hidden="1" x14ac:dyDescent="0.25">
      <c r="A240" s="46">
        <v>13</v>
      </c>
      <c r="B240" s="30" t="s">
        <v>167</v>
      </c>
      <c r="C240" s="32">
        <v>5</v>
      </c>
      <c r="D240" s="32">
        <v>5</v>
      </c>
      <c r="E240" s="47">
        <f t="shared" si="9"/>
        <v>0</v>
      </c>
    </row>
    <row r="241" spans="1:5" hidden="1" x14ac:dyDescent="0.25">
      <c r="A241" s="32">
        <v>14</v>
      </c>
      <c r="B241" s="30" t="s">
        <v>275</v>
      </c>
      <c r="C241" s="32">
        <v>5</v>
      </c>
      <c r="D241" s="32">
        <v>5</v>
      </c>
      <c r="E241" s="32">
        <f t="shared" si="9"/>
        <v>0</v>
      </c>
    </row>
    <row r="242" spans="1:5" ht="15.75" hidden="1" thickBot="1" x14ac:dyDescent="0.3">
      <c r="C242" s="52">
        <f>SUM(C230:C241)</f>
        <v>75</v>
      </c>
    </row>
    <row r="243" spans="1:5" hidden="1" x14ac:dyDescent="0.25"/>
    <row r="244" spans="1:5" ht="18.75" hidden="1" x14ac:dyDescent="0.3">
      <c r="A244" s="89"/>
      <c r="B244" s="90"/>
      <c r="C244" s="91"/>
      <c r="D244" s="92"/>
      <c r="E244" s="92"/>
    </row>
    <row r="245" spans="1:5" hidden="1" x14ac:dyDescent="0.25">
      <c r="A245" s="42">
        <v>1</v>
      </c>
      <c r="B245" s="43" t="s">
        <v>225</v>
      </c>
      <c r="C245" s="44">
        <v>1</v>
      </c>
      <c r="D245" s="44">
        <v>1</v>
      </c>
      <c r="E245" s="45">
        <f>SUM(C245-D245)</f>
        <v>0</v>
      </c>
    </row>
    <row r="246" spans="1:5" ht="15.75" hidden="1" thickBot="1" x14ac:dyDescent="0.3">
      <c r="C246" s="52">
        <f>SUM(C245:C245)</f>
        <v>1</v>
      </c>
    </row>
    <row r="247" spans="1:5" hidden="1" x14ac:dyDescent="0.25"/>
    <row r="248" spans="1:5" ht="18.75" hidden="1" x14ac:dyDescent="0.3">
      <c r="A248" s="89"/>
      <c r="B248" s="90"/>
      <c r="C248" s="91"/>
      <c r="D248" s="92"/>
      <c r="E248" s="92"/>
    </row>
    <row r="249" spans="1:5" hidden="1" x14ac:dyDescent="0.25">
      <c r="A249" s="42">
        <v>1</v>
      </c>
      <c r="B249" s="43" t="s">
        <v>226</v>
      </c>
      <c r="C249" s="44">
        <v>1</v>
      </c>
      <c r="D249" s="44">
        <v>1</v>
      </c>
      <c r="E249" s="45">
        <f>SUM(C249-D249)</f>
        <v>0</v>
      </c>
    </row>
    <row r="250" spans="1:5" ht="15.75" hidden="1" thickBot="1" x14ac:dyDescent="0.3">
      <c r="C250" s="38">
        <f>SUM(C249:C249)</f>
        <v>1</v>
      </c>
    </row>
    <row r="251" spans="1:5" hidden="1" x14ac:dyDescent="0.25"/>
    <row r="252" spans="1:5" ht="18.75" hidden="1" x14ac:dyDescent="0.3">
      <c r="A252" s="89"/>
      <c r="B252" s="90"/>
      <c r="C252" s="91"/>
      <c r="D252" s="92"/>
      <c r="E252" s="92"/>
    </row>
    <row r="253" spans="1:5" hidden="1" x14ac:dyDescent="0.25">
      <c r="A253" s="42">
        <v>1</v>
      </c>
      <c r="B253" s="43" t="s">
        <v>227</v>
      </c>
      <c r="C253" s="44">
        <v>1</v>
      </c>
      <c r="D253" s="44">
        <v>1</v>
      </c>
      <c r="E253" s="45">
        <f>SUM(C253-D253)</f>
        <v>0</v>
      </c>
    </row>
    <row r="254" spans="1:5" ht="15.75" hidden="1" thickBot="1" x14ac:dyDescent="0.3">
      <c r="C254" s="38">
        <f>SUM(C253:C253)</f>
        <v>1</v>
      </c>
    </row>
    <row r="255" spans="1:5" hidden="1" x14ac:dyDescent="0.25"/>
    <row r="256" spans="1:5" ht="18.75" hidden="1" x14ac:dyDescent="0.3">
      <c r="A256" s="89"/>
      <c r="B256" s="90"/>
      <c r="C256" s="91"/>
      <c r="D256" s="92"/>
      <c r="E256" s="92"/>
    </row>
    <row r="257" spans="1:5" hidden="1" x14ac:dyDescent="0.25">
      <c r="A257" s="46">
        <v>3</v>
      </c>
      <c r="B257" s="30" t="s">
        <v>228</v>
      </c>
      <c r="C257" s="32">
        <v>5</v>
      </c>
      <c r="D257" s="32">
        <v>5</v>
      </c>
      <c r="E257" s="47">
        <f>SUM(C257-D257)</f>
        <v>0</v>
      </c>
    </row>
    <row r="258" spans="1:5" hidden="1" x14ac:dyDescent="0.25">
      <c r="A258" s="46">
        <v>9</v>
      </c>
      <c r="B258" s="30" t="s">
        <v>222</v>
      </c>
      <c r="C258" s="32">
        <v>5</v>
      </c>
      <c r="D258" s="32">
        <v>5</v>
      </c>
      <c r="E258" s="47">
        <f>SUM(C258-D258)</f>
        <v>0</v>
      </c>
    </row>
    <row r="259" spans="1:5" hidden="1" x14ac:dyDescent="0.25">
      <c r="A259" s="46">
        <v>11</v>
      </c>
      <c r="B259" s="30" t="s">
        <v>224</v>
      </c>
      <c r="C259" s="32">
        <v>5</v>
      </c>
      <c r="D259" s="32">
        <v>5</v>
      </c>
      <c r="E259" s="47">
        <f>SUM(C259-D259)</f>
        <v>0</v>
      </c>
    </row>
    <row r="260" spans="1:5" ht="15.75" hidden="1" thickBot="1" x14ac:dyDescent="0.3">
      <c r="C260" s="52">
        <f>SUM(C257:C259)</f>
        <v>15</v>
      </c>
    </row>
    <row r="261" spans="1:5" hidden="1" x14ac:dyDescent="0.25"/>
    <row r="262" spans="1:5" ht="18.75" hidden="1" x14ac:dyDescent="0.3">
      <c r="A262" s="89"/>
      <c r="B262" s="90"/>
      <c r="C262" s="91"/>
      <c r="D262" s="92"/>
      <c r="E262" s="92"/>
    </row>
    <row r="263" spans="1:5" hidden="1" x14ac:dyDescent="0.25">
      <c r="A263" s="42">
        <v>1</v>
      </c>
      <c r="B263" s="43" t="s">
        <v>229</v>
      </c>
      <c r="C263" s="44">
        <v>5</v>
      </c>
      <c r="D263" s="44">
        <v>5</v>
      </c>
      <c r="E263" s="45">
        <f>SUM(C263-D263)</f>
        <v>0</v>
      </c>
    </row>
    <row r="264" spans="1:5" ht="15.75" hidden="1" thickBot="1" x14ac:dyDescent="0.3">
      <c r="C264" s="38">
        <f>SUM(C263:C263)</f>
        <v>5</v>
      </c>
    </row>
    <row r="265" spans="1:5" hidden="1" x14ac:dyDescent="0.25"/>
    <row r="266" spans="1:5" ht="18.75" hidden="1" x14ac:dyDescent="0.3">
      <c r="A266" s="89"/>
      <c r="B266" s="90"/>
      <c r="C266" s="91"/>
      <c r="D266" s="92"/>
      <c r="E266" s="92"/>
    </row>
    <row r="267" spans="1:5" hidden="1" x14ac:dyDescent="0.25">
      <c r="A267" s="46">
        <v>6</v>
      </c>
      <c r="B267" s="30" t="s">
        <v>220</v>
      </c>
      <c r="C267" s="32">
        <v>5</v>
      </c>
      <c r="D267" s="32">
        <v>5</v>
      </c>
      <c r="E267" s="47">
        <f>SUM(C267-D267)</f>
        <v>0</v>
      </c>
    </row>
    <row r="268" spans="1:5" ht="15.75" hidden="1" thickBot="1" x14ac:dyDescent="0.3">
      <c r="C268" s="52">
        <f>SUM(C267:C267)</f>
        <v>5</v>
      </c>
    </row>
    <row r="269" spans="1:5" hidden="1" x14ac:dyDescent="0.25"/>
    <row r="270" spans="1:5" ht="18.75" hidden="1" x14ac:dyDescent="0.3">
      <c r="A270" s="89"/>
      <c r="B270" s="90"/>
      <c r="C270" s="91"/>
      <c r="D270" s="92"/>
      <c r="E270" s="92"/>
    </row>
    <row r="271" spans="1:5" hidden="1" x14ac:dyDescent="0.25">
      <c r="A271" s="42">
        <v>1</v>
      </c>
      <c r="B271" s="43" t="s">
        <v>391</v>
      </c>
      <c r="C271" s="44">
        <v>10</v>
      </c>
      <c r="D271" s="44">
        <v>10</v>
      </c>
      <c r="E271" s="45">
        <f>SUM(C271-D271)</f>
        <v>0</v>
      </c>
    </row>
    <row r="272" spans="1:5" ht="15.75" hidden="1" thickBot="1" x14ac:dyDescent="0.3">
      <c r="C272" s="38">
        <f>SUM(C271:C271)</f>
        <v>10</v>
      </c>
    </row>
    <row r="273" spans="1:6" hidden="1" x14ac:dyDescent="0.25"/>
    <row r="274" spans="1:6" ht="18.75" hidden="1" x14ac:dyDescent="0.3">
      <c r="A274" s="89"/>
      <c r="B274" s="90"/>
      <c r="C274" s="97"/>
      <c r="D274" s="98"/>
      <c r="E274" s="92"/>
      <c r="F274" s="64"/>
    </row>
    <row r="275" spans="1:6" ht="15.75" hidden="1" x14ac:dyDescent="0.25">
      <c r="A275" s="42">
        <v>1</v>
      </c>
      <c r="B275" s="58" t="s">
        <v>230</v>
      </c>
      <c r="C275" s="44">
        <v>1</v>
      </c>
      <c r="D275" s="44">
        <v>1</v>
      </c>
      <c r="E275" s="45">
        <f>SUM(C275-D275)</f>
        <v>0</v>
      </c>
    </row>
    <row r="276" spans="1:6" ht="15.75" hidden="1" thickBot="1" x14ac:dyDescent="0.3">
      <c r="C276" s="52">
        <f>SUM(C275)</f>
        <v>1</v>
      </c>
    </row>
    <row r="277" spans="1:6" hidden="1" x14ac:dyDescent="0.25"/>
    <row r="278" spans="1:6" ht="18.75" hidden="1" x14ac:dyDescent="0.3">
      <c r="A278" s="89"/>
      <c r="B278" s="90"/>
      <c r="C278" s="97"/>
      <c r="D278" s="98"/>
      <c r="E278" s="92"/>
    </row>
    <row r="279" spans="1:6" ht="15.75" hidden="1" x14ac:dyDescent="0.25">
      <c r="A279" s="42">
        <v>1</v>
      </c>
      <c r="B279" s="58" t="s">
        <v>231</v>
      </c>
      <c r="C279" s="44">
        <v>1</v>
      </c>
      <c r="D279" s="44">
        <v>1</v>
      </c>
      <c r="E279" s="45">
        <f>SUM(C279-D279)</f>
        <v>0</v>
      </c>
    </row>
    <row r="280" spans="1:6" ht="15.75" hidden="1" thickBot="1" x14ac:dyDescent="0.3">
      <c r="C280" s="52">
        <f>SUM(C279)</f>
        <v>1</v>
      </c>
    </row>
    <row r="281" spans="1:6" hidden="1" x14ac:dyDescent="0.25"/>
    <row r="282" spans="1:6" ht="18.75" hidden="1" x14ac:dyDescent="0.3">
      <c r="A282" s="89"/>
      <c r="B282" s="90"/>
      <c r="C282" s="91"/>
      <c r="D282" s="92"/>
      <c r="E282" s="92"/>
    </row>
    <row r="283" spans="1:6" hidden="1" x14ac:dyDescent="0.25">
      <c r="A283" s="42">
        <v>1</v>
      </c>
      <c r="B283" s="43" t="s">
        <v>232</v>
      </c>
      <c r="C283" s="44">
        <v>15</v>
      </c>
      <c r="D283" s="44">
        <v>6</v>
      </c>
      <c r="E283" s="45">
        <f>SUM(C283-D283)</f>
        <v>9</v>
      </c>
    </row>
    <row r="284" spans="1:6" hidden="1" x14ac:dyDescent="0.25">
      <c r="A284" s="46">
        <v>2</v>
      </c>
      <c r="B284" s="30" t="s">
        <v>124</v>
      </c>
      <c r="C284" s="32">
        <v>15</v>
      </c>
      <c r="D284" s="32">
        <v>15</v>
      </c>
      <c r="E284" s="47">
        <f>SUM(C284-D284)</f>
        <v>0</v>
      </c>
    </row>
    <row r="285" spans="1:6" hidden="1" x14ac:dyDescent="0.25">
      <c r="A285" s="46">
        <v>3</v>
      </c>
      <c r="B285" s="30" t="s">
        <v>233</v>
      </c>
      <c r="C285" s="39">
        <v>15</v>
      </c>
      <c r="D285" s="32">
        <v>15</v>
      </c>
      <c r="E285" s="47">
        <f>SUM(C285-D285)</f>
        <v>0</v>
      </c>
    </row>
    <row r="286" spans="1:6" ht="15.75" hidden="1" thickBot="1" x14ac:dyDescent="0.3">
      <c r="C286" s="38">
        <f>SUM(C283:C285)</f>
        <v>45</v>
      </c>
    </row>
    <row r="287" spans="1:6" hidden="1" x14ac:dyDescent="0.25"/>
    <row r="288" spans="1:6" ht="18.75" hidden="1" x14ac:dyDescent="0.3">
      <c r="A288" s="99"/>
      <c r="B288" s="100"/>
      <c r="C288" s="101"/>
      <c r="D288" s="102"/>
      <c r="E288" s="103"/>
    </row>
    <row r="289" spans="1:5" hidden="1" x14ac:dyDescent="0.25">
      <c r="A289" s="60">
        <v>1</v>
      </c>
      <c r="B289" s="30" t="s">
        <v>234</v>
      </c>
      <c r="C289" s="32">
        <v>1</v>
      </c>
      <c r="D289" s="32">
        <v>1</v>
      </c>
      <c r="E289" s="47">
        <f>SUM(C289-D289)</f>
        <v>0</v>
      </c>
    </row>
    <row r="290" spans="1:5" ht="15.75" hidden="1" thickBot="1" x14ac:dyDescent="0.3">
      <c r="A290" s="61"/>
      <c r="B290" s="34"/>
      <c r="C290" s="52">
        <f>SUM(C289:C289)</f>
        <v>1</v>
      </c>
      <c r="D290" s="36"/>
      <c r="E290" s="36"/>
    </row>
    <row r="291" spans="1:5" hidden="1" x14ac:dyDescent="0.25"/>
    <row r="292" spans="1:5" ht="18.75" hidden="1" x14ac:dyDescent="0.3">
      <c r="A292" s="99"/>
      <c r="B292" s="100"/>
      <c r="C292" s="101"/>
      <c r="D292" s="102"/>
      <c r="E292" s="103"/>
    </row>
    <row r="293" spans="1:5" hidden="1" x14ac:dyDescent="0.25">
      <c r="A293" s="46">
        <v>1</v>
      </c>
      <c r="B293" s="30" t="s">
        <v>235</v>
      </c>
      <c r="C293" s="32">
        <v>80</v>
      </c>
      <c r="D293" s="32">
        <v>80</v>
      </c>
      <c r="E293" s="47">
        <f t="shared" ref="E293:E301" si="10">SUM(C293-D293)</f>
        <v>0</v>
      </c>
    </row>
    <row r="294" spans="1:5" hidden="1" x14ac:dyDescent="0.25">
      <c r="A294" s="46">
        <v>3</v>
      </c>
      <c r="B294" s="30" t="s">
        <v>236</v>
      </c>
      <c r="C294" s="32">
        <v>2</v>
      </c>
      <c r="D294" s="32">
        <v>2</v>
      </c>
      <c r="E294" s="47">
        <f t="shared" si="10"/>
        <v>0</v>
      </c>
    </row>
    <row r="295" spans="1:5" hidden="1" x14ac:dyDescent="0.25">
      <c r="A295" s="46">
        <v>4</v>
      </c>
      <c r="B295" s="30" t="s">
        <v>116</v>
      </c>
      <c r="C295" s="32">
        <v>4</v>
      </c>
      <c r="D295" s="32">
        <v>4</v>
      </c>
      <c r="E295" s="47">
        <f t="shared" si="10"/>
        <v>0</v>
      </c>
    </row>
    <row r="296" spans="1:5" hidden="1" x14ac:dyDescent="0.25">
      <c r="A296" s="46">
        <v>6</v>
      </c>
      <c r="B296" s="30" t="s">
        <v>237</v>
      </c>
      <c r="C296" s="32">
        <v>10</v>
      </c>
      <c r="D296" s="32">
        <v>10</v>
      </c>
      <c r="E296" s="47">
        <f t="shared" si="10"/>
        <v>0</v>
      </c>
    </row>
    <row r="297" spans="1:5" hidden="1" x14ac:dyDescent="0.25">
      <c r="A297" s="46">
        <v>8</v>
      </c>
      <c r="B297" s="30" t="s">
        <v>180</v>
      </c>
      <c r="C297" s="32">
        <v>5</v>
      </c>
      <c r="D297" s="32">
        <v>5</v>
      </c>
      <c r="E297" s="47">
        <f t="shared" si="10"/>
        <v>0</v>
      </c>
    </row>
    <row r="298" spans="1:5" hidden="1" x14ac:dyDescent="0.25">
      <c r="A298" s="46">
        <v>6</v>
      </c>
      <c r="B298" s="30" t="s">
        <v>238</v>
      </c>
      <c r="C298" s="32">
        <v>4</v>
      </c>
      <c r="D298" s="32">
        <v>0</v>
      </c>
      <c r="E298" s="47">
        <f>SUM(C298-D298)</f>
        <v>4</v>
      </c>
    </row>
    <row r="299" spans="1:5" hidden="1" x14ac:dyDescent="0.25">
      <c r="A299" s="46">
        <v>5</v>
      </c>
      <c r="B299" s="30" t="s">
        <v>239</v>
      </c>
      <c r="C299" s="32">
        <v>4</v>
      </c>
      <c r="D299" s="32">
        <v>3</v>
      </c>
      <c r="E299" s="47">
        <f>SUM(C299-D299)</f>
        <v>1</v>
      </c>
    </row>
    <row r="300" spans="1:5" hidden="1" x14ac:dyDescent="0.25">
      <c r="A300" s="46">
        <v>9</v>
      </c>
      <c r="B300" s="30" t="s">
        <v>240</v>
      </c>
      <c r="C300" s="32">
        <v>5</v>
      </c>
      <c r="D300" s="32">
        <v>5</v>
      </c>
      <c r="E300" s="47">
        <f t="shared" si="10"/>
        <v>0</v>
      </c>
    </row>
    <row r="301" spans="1:5" hidden="1" x14ac:dyDescent="0.25">
      <c r="A301" s="46">
        <v>11</v>
      </c>
      <c r="B301" s="30" t="s">
        <v>241</v>
      </c>
      <c r="C301" s="32">
        <v>6</v>
      </c>
      <c r="D301" s="32">
        <v>6</v>
      </c>
      <c r="E301" s="47">
        <f t="shared" si="10"/>
        <v>0</v>
      </c>
    </row>
    <row r="302" spans="1:5" ht="15.75" hidden="1" thickBot="1" x14ac:dyDescent="0.3">
      <c r="A302" s="62"/>
      <c r="B302" s="63"/>
      <c r="C302" s="52">
        <f>SUM(C293:C301)</f>
        <v>120</v>
      </c>
      <c r="D302" s="36"/>
      <c r="E302" s="36"/>
    </row>
    <row r="303" spans="1:5" hidden="1" x14ac:dyDescent="0.25"/>
    <row r="304" spans="1:5" ht="18.75" hidden="1" x14ac:dyDescent="0.3">
      <c r="A304" s="89"/>
      <c r="B304" s="90"/>
      <c r="C304" s="91"/>
      <c r="D304" s="92"/>
      <c r="E304" s="92"/>
    </row>
    <row r="305" spans="1:5" hidden="1" x14ac:dyDescent="0.25">
      <c r="A305" s="42">
        <v>1</v>
      </c>
      <c r="B305" s="43" t="s">
        <v>232</v>
      </c>
      <c r="C305" s="44">
        <v>15</v>
      </c>
      <c r="D305" s="44">
        <v>6</v>
      </c>
      <c r="E305" s="45">
        <f>SUM(C305-D305)</f>
        <v>9</v>
      </c>
    </row>
    <row r="306" spans="1:5" ht="15.75" hidden="1" thickBot="1" x14ac:dyDescent="0.3">
      <c r="C306" s="38">
        <f>SUM(C305:C305)</f>
        <v>15</v>
      </c>
    </row>
    <row r="307" spans="1:5" hidden="1" x14ac:dyDescent="0.25"/>
    <row r="308" spans="1:5" ht="18.75" hidden="1" x14ac:dyDescent="0.3">
      <c r="A308" s="89"/>
      <c r="B308" s="90"/>
      <c r="C308" s="97"/>
      <c r="D308" s="98"/>
      <c r="E308" s="92"/>
    </row>
    <row r="309" spans="1:5" ht="15.75" hidden="1" x14ac:dyDescent="0.25">
      <c r="A309" s="42">
        <v>1</v>
      </c>
      <c r="B309" s="58" t="s">
        <v>242</v>
      </c>
      <c r="C309" s="44">
        <v>1</v>
      </c>
      <c r="D309" s="44">
        <v>1</v>
      </c>
      <c r="E309" s="45">
        <f>SUM(C309-D309)</f>
        <v>0</v>
      </c>
    </row>
    <row r="310" spans="1:5" ht="15.75" hidden="1" thickBot="1" x14ac:dyDescent="0.3">
      <c r="C310" s="52">
        <f>SUM(C309)</f>
        <v>1</v>
      </c>
    </row>
    <row r="311" spans="1:5" hidden="1" x14ac:dyDescent="0.25"/>
    <row r="312" spans="1:5" ht="18.75" hidden="1" x14ac:dyDescent="0.3">
      <c r="A312" s="89"/>
      <c r="B312" s="90"/>
      <c r="C312" s="97"/>
      <c r="D312" s="98"/>
      <c r="E312" s="92"/>
    </row>
    <row r="313" spans="1:5" ht="15.75" hidden="1" x14ac:dyDescent="0.25">
      <c r="A313" s="42">
        <v>1</v>
      </c>
      <c r="B313" s="58" t="s">
        <v>243</v>
      </c>
      <c r="C313" s="44">
        <v>1</v>
      </c>
      <c r="D313" s="44">
        <v>1</v>
      </c>
      <c r="E313" s="45">
        <f>SUM(C313-D313)</f>
        <v>0</v>
      </c>
    </row>
    <row r="314" spans="1:5" ht="15.75" hidden="1" thickBot="1" x14ac:dyDescent="0.3">
      <c r="C314" s="52">
        <f>SUM(C313)</f>
        <v>1</v>
      </c>
    </row>
    <row r="315" spans="1:5" hidden="1" x14ac:dyDescent="0.25"/>
    <row r="316" spans="1:5" ht="18.75" hidden="1" x14ac:dyDescent="0.3">
      <c r="A316" s="89"/>
      <c r="B316" s="90"/>
      <c r="C316" s="91"/>
      <c r="D316" s="92"/>
      <c r="E316" s="92"/>
    </row>
    <row r="317" spans="1:5" hidden="1" x14ac:dyDescent="0.25">
      <c r="A317" s="42">
        <v>1</v>
      </c>
      <c r="B317" s="43" t="s">
        <v>244</v>
      </c>
      <c r="C317" s="44">
        <v>5</v>
      </c>
      <c r="D317" s="44">
        <v>5</v>
      </c>
      <c r="E317" s="45">
        <f>SUM(C317-D317)</f>
        <v>0</v>
      </c>
    </row>
    <row r="318" spans="1:5" ht="15.75" hidden="1" thickBot="1" x14ac:dyDescent="0.3">
      <c r="C318" s="38">
        <f>SUM(C317:C317)</f>
        <v>5</v>
      </c>
    </row>
    <row r="319" spans="1:5" ht="18.75" hidden="1" x14ac:dyDescent="0.3">
      <c r="A319" s="99"/>
      <c r="B319" s="100"/>
      <c r="C319" s="101"/>
      <c r="D319" s="102"/>
      <c r="E319" s="103"/>
    </row>
    <row r="320" spans="1:5" hidden="1" x14ac:dyDescent="0.25">
      <c r="A320" s="46">
        <v>1</v>
      </c>
      <c r="B320" s="30" t="s">
        <v>245</v>
      </c>
      <c r="C320" s="32">
        <v>1</v>
      </c>
      <c r="D320" s="32">
        <v>1</v>
      </c>
      <c r="E320" s="47">
        <f>SUM(C320-D320)</f>
        <v>0</v>
      </c>
    </row>
    <row r="321" spans="1:5" ht="15.75" hidden="1" thickBot="1" x14ac:dyDescent="0.3">
      <c r="A321" s="62"/>
      <c r="B321" s="63"/>
      <c r="C321" s="52">
        <f>SUM(C320:C320)</f>
        <v>1</v>
      </c>
      <c r="D321" s="36"/>
      <c r="E321" s="36"/>
    </row>
    <row r="322" spans="1:5" hidden="1" x14ac:dyDescent="0.25"/>
    <row r="323" spans="1:5" ht="18.75" hidden="1" x14ac:dyDescent="0.3">
      <c r="A323" s="99"/>
      <c r="B323" s="100"/>
      <c r="C323" s="101"/>
      <c r="D323" s="102"/>
      <c r="E323" s="103"/>
    </row>
    <row r="324" spans="1:5" hidden="1" x14ac:dyDescent="0.25">
      <c r="A324" s="46">
        <v>1</v>
      </c>
      <c r="B324" s="30" t="s">
        <v>246</v>
      </c>
      <c r="C324" s="32">
        <v>3</v>
      </c>
      <c r="D324" s="32">
        <v>3</v>
      </c>
      <c r="E324" s="47">
        <f>SUM(C324-D324)</f>
        <v>0</v>
      </c>
    </row>
    <row r="325" spans="1:5" ht="15.75" hidden="1" thickBot="1" x14ac:dyDescent="0.3">
      <c r="A325" s="62"/>
      <c r="B325" s="63"/>
      <c r="C325" s="52">
        <f>SUM(C324:C324)</f>
        <v>3</v>
      </c>
      <c r="D325" s="36"/>
      <c r="E325" s="36"/>
    </row>
    <row r="326" spans="1:5" hidden="1" x14ac:dyDescent="0.25"/>
    <row r="327" spans="1:5" ht="18.75" hidden="1" x14ac:dyDescent="0.3">
      <c r="A327" s="89"/>
      <c r="B327" s="90"/>
      <c r="C327" s="91"/>
      <c r="D327" s="92"/>
      <c r="E327" s="92"/>
    </row>
    <row r="328" spans="1:5" hidden="1" x14ac:dyDescent="0.25">
      <c r="A328" s="42">
        <v>1</v>
      </c>
      <c r="B328" s="30" t="s">
        <v>238</v>
      </c>
      <c r="C328" s="44">
        <v>10</v>
      </c>
      <c r="D328" s="44">
        <v>10</v>
      </c>
      <c r="E328" s="45">
        <f>SUM(C328-D328)</f>
        <v>0</v>
      </c>
    </row>
    <row r="329" spans="1:5" hidden="1" x14ac:dyDescent="0.25">
      <c r="A329" s="46">
        <v>2</v>
      </c>
      <c r="B329" s="30" t="s">
        <v>160</v>
      </c>
      <c r="C329" s="32">
        <v>10</v>
      </c>
      <c r="D329" s="32">
        <v>10</v>
      </c>
      <c r="E329" s="47">
        <f>SUM(C329-D329)</f>
        <v>0</v>
      </c>
    </row>
    <row r="330" spans="1:5" ht="15.75" hidden="1" thickBot="1" x14ac:dyDescent="0.3">
      <c r="C330" s="38">
        <f>SUM(C328:C329)</f>
        <v>20</v>
      </c>
    </row>
    <row r="331" spans="1:5" hidden="1" x14ac:dyDescent="0.25"/>
    <row r="332" spans="1:5" ht="18.75" hidden="1" x14ac:dyDescent="0.3">
      <c r="A332" s="89"/>
      <c r="B332" s="90"/>
      <c r="C332" s="91"/>
      <c r="D332" s="92"/>
      <c r="E332" s="92"/>
    </row>
    <row r="333" spans="1:5" hidden="1" x14ac:dyDescent="0.25">
      <c r="A333" s="42">
        <v>1</v>
      </c>
      <c r="B333" s="43" t="s">
        <v>503</v>
      </c>
      <c r="C333" s="44">
        <v>10</v>
      </c>
      <c r="D333" s="44">
        <v>10</v>
      </c>
      <c r="E333" s="45">
        <f>SUM(C333-D333)</f>
        <v>0</v>
      </c>
    </row>
    <row r="334" spans="1:5" ht="15.75" hidden="1" thickBot="1" x14ac:dyDescent="0.3">
      <c r="C334" s="38">
        <f>SUM(C333:C333)</f>
        <v>10</v>
      </c>
    </row>
    <row r="335" spans="1:5" hidden="1" x14ac:dyDescent="0.25"/>
    <row r="336" spans="1:5" ht="18.75" hidden="1" x14ac:dyDescent="0.3">
      <c r="A336" s="89"/>
      <c r="B336" s="90"/>
      <c r="C336" s="91"/>
      <c r="D336" s="92"/>
      <c r="E336" s="92"/>
    </row>
    <row r="337" spans="1:5" hidden="1" x14ac:dyDescent="0.25">
      <c r="A337" s="42">
        <v>1</v>
      </c>
      <c r="B337" s="43" t="s">
        <v>503</v>
      </c>
      <c r="C337" s="44">
        <v>10</v>
      </c>
      <c r="D337" s="44">
        <v>10</v>
      </c>
      <c r="E337" s="45">
        <f>SUM(C337-D337)</f>
        <v>0</v>
      </c>
    </row>
    <row r="338" spans="1:5" ht="15.75" hidden="1" thickBot="1" x14ac:dyDescent="0.3">
      <c r="C338" s="38">
        <f>SUM(C337:C337)</f>
        <v>10</v>
      </c>
    </row>
    <row r="339" spans="1:5" hidden="1" x14ac:dyDescent="0.25"/>
    <row r="340" spans="1:5" ht="18.75" hidden="1" x14ac:dyDescent="0.3">
      <c r="A340" s="59"/>
      <c r="B340" s="100"/>
      <c r="C340" s="101"/>
      <c r="D340" s="102"/>
      <c r="E340" s="103"/>
    </row>
    <row r="341" spans="1:5" hidden="1" x14ac:dyDescent="0.25">
      <c r="A341" s="32">
        <v>1</v>
      </c>
      <c r="B341" s="30" t="s">
        <v>138</v>
      </c>
      <c r="C341" s="32">
        <v>9</v>
      </c>
      <c r="D341" s="32">
        <v>9</v>
      </c>
      <c r="E341" s="32">
        <f>SUM(C341-D341)</f>
        <v>0</v>
      </c>
    </row>
    <row r="342" spans="1:5" hidden="1" x14ac:dyDescent="0.25">
      <c r="A342" s="32">
        <v>2</v>
      </c>
      <c r="B342" s="30" t="s">
        <v>136</v>
      </c>
      <c r="C342" s="32">
        <v>7</v>
      </c>
      <c r="D342" s="32">
        <v>7</v>
      </c>
      <c r="E342" s="32">
        <f>SUM(C342-D342)</f>
        <v>0</v>
      </c>
    </row>
    <row r="343" spans="1:5" hidden="1" x14ac:dyDescent="0.25">
      <c r="A343" s="32">
        <v>3</v>
      </c>
      <c r="B343" s="30" t="s">
        <v>228</v>
      </c>
      <c r="C343" s="32">
        <v>5</v>
      </c>
      <c r="D343" s="32">
        <v>5</v>
      </c>
      <c r="E343" s="32">
        <f>SUM(C343-D343)</f>
        <v>0</v>
      </c>
    </row>
    <row r="344" spans="1:5" ht="15.75" hidden="1" thickBot="1" x14ac:dyDescent="0.3">
      <c r="A344" s="62"/>
      <c r="B344" s="63"/>
      <c r="C344" s="52">
        <f>SUM(C341:C343)</f>
        <v>21</v>
      </c>
      <c r="D344" s="36"/>
      <c r="E344" s="36"/>
    </row>
    <row r="345" spans="1:5" hidden="1" x14ac:dyDescent="0.25"/>
    <row r="346" spans="1:5" hidden="1" x14ac:dyDescent="0.25"/>
    <row r="347" spans="1:5" ht="18.75" hidden="1" x14ac:dyDescent="0.3">
      <c r="A347" s="89"/>
      <c r="B347" s="90"/>
      <c r="C347" s="91"/>
      <c r="D347" s="92"/>
      <c r="E347" s="92"/>
    </row>
    <row r="348" spans="1:5" hidden="1" x14ac:dyDescent="0.25">
      <c r="A348" s="42">
        <v>1</v>
      </c>
      <c r="B348" s="43" t="s">
        <v>225</v>
      </c>
      <c r="C348" s="44">
        <v>2</v>
      </c>
      <c r="D348" s="44">
        <v>2</v>
      </c>
      <c r="E348" s="45">
        <f>SUM(C348-D348)</f>
        <v>0</v>
      </c>
    </row>
    <row r="349" spans="1:5" ht="15.75" hidden="1" thickBot="1" x14ac:dyDescent="0.3">
      <c r="C349" s="38">
        <f>SUM(C348:C348)</f>
        <v>2</v>
      </c>
    </row>
    <row r="350" spans="1:5" hidden="1" x14ac:dyDescent="0.25"/>
    <row r="351" spans="1:5" hidden="1" x14ac:dyDescent="0.25"/>
    <row r="352" spans="1:5" ht="18.75" hidden="1" x14ac:dyDescent="0.3">
      <c r="A352" s="99"/>
      <c r="B352" s="100"/>
      <c r="C352" s="101"/>
      <c r="D352" s="102"/>
      <c r="E352" s="103"/>
    </row>
    <row r="353" spans="1:5" ht="15.75" hidden="1" x14ac:dyDescent="0.25">
      <c r="A353" s="46">
        <v>1</v>
      </c>
      <c r="B353" s="40" t="s">
        <v>248</v>
      </c>
      <c r="C353" s="32">
        <v>2</v>
      </c>
      <c r="D353" s="32">
        <v>2</v>
      </c>
      <c r="E353" s="47">
        <f>SUM(C353-D353)</f>
        <v>0</v>
      </c>
    </row>
    <row r="354" spans="1:5" ht="15.75" hidden="1" thickBot="1" x14ac:dyDescent="0.3">
      <c r="A354" s="62"/>
      <c r="B354" s="63"/>
      <c r="C354" s="52">
        <f>SUM(C353:C353)</f>
        <v>2</v>
      </c>
      <c r="D354" s="36"/>
      <c r="E354" s="36"/>
    </row>
    <row r="355" spans="1:5" hidden="1" x14ac:dyDescent="0.25"/>
    <row r="356" spans="1:5" ht="18.75" hidden="1" x14ac:dyDescent="0.3">
      <c r="A356" s="89"/>
      <c r="B356" s="90"/>
      <c r="C356" s="91"/>
      <c r="D356" s="92"/>
      <c r="E356" s="92"/>
    </row>
    <row r="357" spans="1:5" hidden="1" x14ac:dyDescent="0.25">
      <c r="A357" s="42">
        <v>1</v>
      </c>
      <c r="B357" s="43" t="s">
        <v>249</v>
      </c>
      <c r="C357" s="44">
        <v>1</v>
      </c>
      <c r="D357" s="44">
        <v>1</v>
      </c>
      <c r="E357" s="45">
        <f>SUM(C357-D357)</f>
        <v>0</v>
      </c>
    </row>
    <row r="358" spans="1:5" ht="15.75" hidden="1" thickBot="1" x14ac:dyDescent="0.3">
      <c r="C358" s="38">
        <f>SUM(C357:C357)</f>
        <v>1</v>
      </c>
      <c r="D358" s="64" t="s">
        <v>196</v>
      </c>
      <c r="E358" s="64" t="s">
        <v>196</v>
      </c>
    </row>
    <row r="359" spans="1:5" hidden="1" x14ac:dyDescent="0.25"/>
    <row r="360" spans="1:5" ht="18.75" hidden="1" x14ac:dyDescent="0.3">
      <c r="A360" s="89"/>
      <c r="B360" s="90"/>
      <c r="C360" s="91"/>
      <c r="D360" s="92"/>
      <c r="E360" s="92"/>
    </row>
    <row r="361" spans="1:5" hidden="1" x14ac:dyDescent="0.25">
      <c r="A361" s="46">
        <v>1</v>
      </c>
      <c r="B361" s="30" t="s">
        <v>220</v>
      </c>
      <c r="C361" s="32">
        <v>5</v>
      </c>
      <c r="D361" s="32">
        <v>5</v>
      </c>
      <c r="E361" s="47">
        <f>SUM(C361-D361)</f>
        <v>0</v>
      </c>
    </row>
    <row r="362" spans="1:5" hidden="1" x14ac:dyDescent="0.25">
      <c r="A362" s="46">
        <v>2</v>
      </c>
      <c r="B362" s="30" t="s">
        <v>221</v>
      </c>
      <c r="C362" s="32">
        <v>5</v>
      </c>
      <c r="D362" s="32">
        <v>5</v>
      </c>
      <c r="E362" s="47">
        <f>SUM(C362-D362)</f>
        <v>0</v>
      </c>
    </row>
    <row r="363" spans="1:5" ht="18.75" hidden="1" x14ac:dyDescent="0.3">
      <c r="A363" s="89"/>
      <c r="B363" s="90"/>
      <c r="C363" s="97"/>
      <c r="D363" s="98"/>
      <c r="E363" s="92"/>
    </row>
    <row r="364" spans="1:5" ht="15.75" hidden="1" x14ac:dyDescent="0.25">
      <c r="A364" s="42">
        <v>3</v>
      </c>
      <c r="B364" s="58" t="s">
        <v>250</v>
      </c>
      <c r="C364" s="44">
        <v>10</v>
      </c>
      <c r="D364" s="44">
        <v>10</v>
      </c>
      <c r="E364" s="45">
        <f>SUM(C364-D364)</f>
        <v>0</v>
      </c>
    </row>
    <row r="365" spans="1:5" ht="16.5" hidden="1" thickBot="1" x14ac:dyDescent="0.3">
      <c r="A365" s="48">
        <v>4</v>
      </c>
      <c r="B365" s="65" t="s">
        <v>251</v>
      </c>
      <c r="C365" s="50">
        <v>10</v>
      </c>
      <c r="D365" s="50">
        <v>10</v>
      </c>
      <c r="E365" s="51">
        <f>SUM(C365-D365)</f>
        <v>0</v>
      </c>
    </row>
    <row r="366" spans="1:5" ht="18.75" hidden="1" x14ac:dyDescent="0.3">
      <c r="A366" s="99"/>
      <c r="B366" s="100"/>
      <c r="C366" s="101"/>
      <c r="D366" s="102"/>
      <c r="E366" s="103"/>
    </row>
    <row r="367" spans="1:5" hidden="1" x14ac:dyDescent="0.25">
      <c r="A367" s="46">
        <v>1</v>
      </c>
      <c r="B367" s="30" t="s">
        <v>252</v>
      </c>
      <c r="C367" s="32">
        <v>5</v>
      </c>
      <c r="D367" s="32">
        <v>5</v>
      </c>
      <c r="E367" s="47">
        <f t="shared" ref="E367:E379" si="11">SUM(C367-D367)</f>
        <v>0</v>
      </c>
    </row>
    <row r="368" spans="1:5" hidden="1" x14ac:dyDescent="0.25">
      <c r="A368" s="46">
        <v>2</v>
      </c>
      <c r="B368" s="30" t="s">
        <v>253</v>
      </c>
      <c r="C368" s="32">
        <v>5</v>
      </c>
      <c r="D368" s="32">
        <v>5</v>
      </c>
      <c r="E368" s="47">
        <f t="shared" si="11"/>
        <v>0</v>
      </c>
    </row>
    <row r="369" spans="1:5" hidden="1" x14ac:dyDescent="0.25">
      <c r="A369" s="46">
        <v>3</v>
      </c>
      <c r="B369" s="30" t="s">
        <v>114</v>
      </c>
      <c r="C369" s="32">
        <v>5</v>
      </c>
      <c r="D369" s="32">
        <v>5</v>
      </c>
      <c r="E369" s="47">
        <f t="shared" si="11"/>
        <v>0</v>
      </c>
    </row>
    <row r="370" spans="1:5" hidden="1" x14ac:dyDescent="0.25">
      <c r="A370" s="46">
        <v>4</v>
      </c>
      <c r="B370" s="30" t="s">
        <v>221</v>
      </c>
      <c r="C370" s="32">
        <v>5</v>
      </c>
      <c r="D370" s="32">
        <v>5</v>
      </c>
      <c r="E370" s="47">
        <f t="shared" si="11"/>
        <v>0</v>
      </c>
    </row>
    <row r="371" spans="1:5" hidden="1" x14ac:dyDescent="0.25">
      <c r="A371" s="46">
        <v>5</v>
      </c>
      <c r="B371" s="30" t="s">
        <v>112</v>
      </c>
      <c r="C371" s="32">
        <v>5</v>
      </c>
      <c r="D371" s="32">
        <v>5</v>
      </c>
      <c r="E371" s="47">
        <f t="shared" si="11"/>
        <v>0</v>
      </c>
    </row>
    <row r="372" spans="1:5" hidden="1" x14ac:dyDescent="0.25">
      <c r="A372" s="46">
        <v>6</v>
      </c>
      <c r="B372" s="30" t="s">
        <v>109</v>
      </c>
      <c r="C372" s="32">
        <v>5</v>
      </c>
      <c r="D372" s="32">
        <v>5</v>
      </c>
      <c r="E372" s="47">
        <f t="shared" si="11"/>
        <v>0</v>
      </c>
    </row>
    <row r="373" spans="1:5" hidden="1" x14ac:dyDescent="0.25">
      <c r="A373" s="46">
        <v>7</v>
      </c>
      <c r="B373" s="30" t="s">
        <v>254</v>
      </c>
      <c r="C373" s="32">
        <v>3</v>
      </c>
      <c r="D373" s="32">
        <v>3</v>
      </c>
      <c r="E373" s="47">
        <f t="shared" si="11"/>
        <v>0</v>
      </c>
    </row>
    <row r="374" spans="1:5" hidden="1" x14ac:dyDescent="0.25">
      <c r="A374" s="46">
        <v>8</v>
      </c>
      <c r="B374" s="66" t="s">
        <v>255</v>
      </c>
      <c r="C374" s="32">
        <v>5</v>
      </c>
      <c r="D374" s="32">
        <v>5</v>
      </c>
      <c r="E374" s="47">
        <f t="shared" si="11"/>
        <v>0</v>
      </c>
    </row>
    <row r="375" spans="1:5" hidden="1" x14ac:dyDescent="0.25">
      <c r="A375" s="46">
        <v>9</v>
      </c>
      <c r="B375" s="30" t="s">
        <v>238</v>
      </c>
      <c r="C375" s="32">
        <v>5</v>
      </c>
      <c r="D375" s="32">
        <v>5</v>
      </c>
      <c r="E375" s="47">
        <f t="shared" si="11"/>
        <v>0</v>
      </c>
    </row>
    <row r="376" spans="1:5" hidden="1" x14ac:dyDescent="0.25">
      <c r="A376" s="46">
        <v>10</v>
      </c>
      <c r="B376" s="30" t="s">
        <v>256</v>
      </c>
      <c r="C376" s="32">
        <v>5</v>
      </c>
      <c r="D376" s="32">
        <v>5</v>
      </c>
      <c r="E376" s="47">
        <f t="shared" si="11"/>
        <v>0</v>
      </c>
    </row>
    <row r="377" spans="1:5" hidden="1" x14ac:dyDescent="0.25">
      <c r="A377" s="46">
        <v>11</v>
      </c>
      <c r="B377" s="30" t="s">
        <v>257</v>
      </c>
      <c r="C377" s="32">
        <v>5</v>
      </c>
      <c r="D377" s="32">
        <v>5</v>
      </c>
      <c r="E377" s="47">
        <f t="shared" si="11"/>
        <v>0</v>
      </c>
    </row>
    <row r="378" spans="1:5" hidden="1" x14ac:dyDescent="0.25">
      <c r="A378" s="46">
        <v>12</v>
      </c>
      <c r="B378" s="118" t="s">
        <v>223</v>
      </c>
      <c r="C378" s="119">
        <v>5</v>
      </c>
      <c r="D378" s="32">
        <v>5</v>
      </c>
      <c r="E378" s="47">
        <f t="shared" si="11"/>
        <v>0</v>
      </c>
    </row>
    <row r="379" spans="1:5" ht="15.75" hidden="1" thickBot="1" x14ac:dyDescent="0.3">
      <c r="A379" s="46">
        <v>13</v>
      </c>
      <c r="B379" s="30" t="s">
        <v>222</v>
      </c>
      <c r="C379" s="50">
        <v>5</v>
      </c>
      <c r="D379" s="32">
        <v>5</v>
      </c>
      <c r="E379" s="47">
        <f t="shared" si="11"/>
        <v>0</v>
      </c>
    </row>
    <row r="380" spans="1:5" ht="15.75" hidden="1" thickBot="1" x14ac:dyDescent="0.3">
      <c r="A380" s="62"/>
      <c r="B380" s="63"/>
      <c r="C380" s="52">
        <f>SUM(C367:C379)</f>
        <v>63</v>
      </c>
      <c r="D380" s="36"/>
      <c r="E380" s="36"/>
    </row>
    <row r="381" spans="1:5" hidden="1" x14ac:dyDescent="0.25"/>
    <row r="382" spans="1:5" ht="18.75" hidden="1" x14ac:dyDescent="0.3">
      <c r="A382" s="89"/>
      <c r="B382" s="90"/>
      <c r="C382" s="91"/>
      <c r="D382" s="92"/>
      <c r="E382" s="92"/>
    </row>
    <row r="383" spans="1:5" hidden="1" x14ac:dyDescent="0.25">
      <c r="A383" s="42">
        <v>1</v>
      </c>
      <c r="B383" s="43" t="s">
        <v>259</v>
      </c>
      <c r="C383" s="44">
        <v>5</v>
      </c>
      <c r="D383" s="44">
        <v>5</v>
      </c>
      <c r="E383" s="45">
        <f>SUM(C383-D383)</f>
        <v>0</v>
      </c>
    </row>
    <row r="384" spans="1:5" ht="15.75" hidden="1" thickBot="1" x14ac:dyDescent="0.3">
      <c r="C384" s="38">
        <f>SUM(C383:C383)</f>
        <v>5</v>
      </c>
    </row>
    <row r="385" spans="1:6" hidden="1" x14ac:dyDescent="0.25"/>
    <row r="386" spans="1:6" ht="18.75" hidden="1" x14ac:dyDescent="0.3">
      <c r="A386" s="89"/>
      <c r="B386" s="90"/>
      <c r="C386" s="91"/>
      <c r="D386" s="92"/>
      <c r="E386" s="92"/>
    </row>
    <row r="387" spans="1:6" hidden="1" x14ac:dyDescent="0.25">
      <c r="A387" s="42">
        <v>1</v>
      </c>
      <c r="B387" s="43" t="s">
        <v>244</v>
      </c>
      <c r="C387" s="44">
        <v>10</v>
      </c>
      <c r="D387" s="44">
        <v>10</v>
      </c>
      <c r="E387" s="45">
        <f>SUM(C387-D387)</f>
        <v>0</v>
      </c>
    </row>
    <row r="388" spans="1:6" ht="15.75" hidden="1" thickBot="1" x14ac:dyDescent="0.3">
      <c r="C388" s="38">
        <f>SUM(C387:C387)</f>
        <v>10</v>
      </c>
    </row>
    <row r="389" spans="1:6" hidden="1" x14ac:dyDescent="0.25"/>
    <row r="390" spans="1:6" ht="18.75" hidden="1" x14ac:dyDescent="0.3">
      <c r="A390" s="99"/>
      <c r="B390" s="100"/>
      <c r="C390" s="101"/>
      <c r="D390" s="102"/>
      <c r="E390" s="103"/>
      <c r="F390" s="64"/>
    </row>
    <row r="391" spans="1:6" hidden="1" x14ac:dyDescent="0.25">
      <c r="A391" s="32">
        <v>1</v>
      </c>
      <c r="B391" s="30" t="s">
        <v>138</v>
      </c>
      <c r="C391" s="32">
        <v>11</v>
      </c>
      <c r="D391" s="32">
        <v>11</v>
      </c>
      <c r="E391" s="32">
        <f>SUM(C391-D391)</f>
        <v>0</v>
      </c>
    </row>
    <row r="392" spans="1:6" hidden="1" x14ac:dyDescent="0.25">
      <c r="A392" s="32">
        <v>4</v>
      </c>
      <c r="B392" s="30" t="s">
        <v>260</v>
      </c>
      <c r="C392" s="32">
        <v>20</v>
      </c>
      <c r="D392" s="32">
        <v>20</v>
      </c>
      <c r="E392" s="32">
        <f>SUM(C392-D392)</f>
        <v>0</v>
      </c>
    </row>
    <row r="393" spans="1:6" ht="15.75" hidden="1" thickBot="1" x14ac:dyDescent="0.3">
      <c r="A393" s="62"/>
      <c r="B393" s="63"/>
      <c r="C393" s="52">
        <f>SUM(C391:C392)</f>
        <v>31</v>
      </c>
      <c r="D393" s="36"/>
      <c r="E393" s="36"/>
    </row>
    <row r="394" spans="1:6" hidden="1" x14ac:dyDescent="0.25"/>
    <row r="395" spans="1:6" ht="18.75" hidden="1" x14ac:dyDescent="0.3">
      <c r="A395" s="94"/>
      <c r="B395" s="95"/>
      <c r="C395" s="101"/>
      <c r="D395" s="81"/>
      <c r="E395" s="81"/>
    </row>
    <row r="396" spans="1:6" hidden="1" x14ac:dyDescent="0.25">
      <c r="A396" s="31">
        <v>4</v>
      </c>
      <c r="B396" s="30" t="s">
        <v>182</v>
      </c>
      <c r="C396" s="31">
        <v>20</v>
      </c>
      <c r="D396" s="39"/>
      <c r="E396" s="39"/>
    </row>
    <row r="397" spans="1:6" hidden="1" x14ac:dyDescent="0.25">
      <c r="A397" s="29">
        <v>5</v>
      </c>
      <c r="B397" s="30" t="s">
        <v>228</v>
      </c>
      <c r="C397" s="29">
        <v>6</v>
      </c>
      <c r="D397" s="32">
        <v>5</v>
      </c>
      <c r="E397" s="32">
        <f>SUM(C397-D397)</f>
        <v>1</v>
      </c>
    </row>
    <row r="398" spans="1:6" ht="15.75" hidden="1" thickBot="1" x14ac:dyDescent="0.3">
      <c r="A398" s="33"/>
      <c r="B398" s="34"/>
      <c r="C398" s="37">
        <f>SUM(C396:C397)</f>
        <v>26</v>
      </c>
      <c r="D398" s="36"/>
      <c r="E398" s="36"/>
    </row>
    <row r="399" spans="1:6" hidden="1" x14ac:dyDescent="0.25"/>
    <row r="400" spans="1:6" ht="18.75" hidden="1" x14ac:dyDescent="0.3">
      <c r="A400" s="89"/>
      <c r="B400" s="90"/>
      <c r="C400" s="91"/>
      <c r="D400" s="92"/>
      <c r="E400" s="92"/>
    </row>
    <row r="401" spans="1:5" hidden="1" x14ac:dyDescent="0.25">
      <c r="A401" s="32">
        <v>1</v>
      </c>
      <c r="B401" s="30" t="s">
        <v>112</v>
      </c>
      <c r="C401" s="32">
        <v>5</v>
      </c>
      <c r="D401" s="32">
        <v>5</v>
      </c>
      <c r="E401" s="32">
        <f>SUM(C401-D401)</f>
        <v>0</v>
      </c>
    </row>
    <row r="402" spans="1:5" hidden="1" x14ac:dyDescent="0.25">
      <c r="A402" s="32">
        <v>2</v>
      </c>
      <c r="B402" s="30" t="s">
        <v>261</v>
      </c>
      <c r="C402" s="32">
        <v>5</v>
      </c>
      <c r="D402" s="32">
        <v>5</v>
      </c>
      <c r="E402" s="32">
        <f>SUM(C402-D402)</f>
        <v>0</v>
      </c>
    </row>
    <row r="403" spans="1:5" hidden="1" x14ac:dyDescent="0.25">
      <c r="A403" s="32">
        <v>3</v>
      </c>
      <c r="B403" s="30" t="s">
        <v>218</v>
      </c>
      <c r="C403" s="32">
        <v>10</v>
      </c>
      <c r="D403" s="32">
        <v>10</v>
      </c>
      <c r="E403" s="32">
        <f>SUM(C403-D403)</f>
        <v>0</v>
      </c>
    </row>
    <row r="404" spans="1:5" hidden="1" x14ac:dyDescent="0.25">
      <c r="A404" s="32">
        <v>4</v>
      </c>
      <c r="B404" s="30" t="s">
        <v>262</v>
      </c>
      <c r="C404" s="32">
        <v>10</v>
      </c>
      <c r="D404" s="32">
        <v>10</v>
      </c>
      <c r="E404" s="32">
        <f>SUM(C404-D404)</f>
        <v>0</v>
      </c>
    </row>
    <row r="405" spans="1:5" hidden="1" x14ac:dyDescent="0.25">
      <c r="A405" s="32">
        <v>5</v>
      </c>
      <c r="B405" s="30" t="s">
        <v>263</v>
      </c>
      <c r="C405" s="32">
        <v>10</v>
      </c>
      <c r="D405" s="32">
        <v>10</v>
      </c>
      <c r="E405" s="32">
        <f>SUM(C405-D405)</f>
        <v>0</v>
      </c>
    </row>
    <row r="406" spans="1:5" ht="15.75" hidden="1" thickBot="1" x14ac:dyDescent="0.3">
      <c r="C406" s="52">
        <f>SUM(C401:C402)</f>
        <v>10</v>
      </c>
    </row>
    <row r="407" spans="1:5" hidden="1" x14ac:dyDescent="0.25">
      <c r="B407" s="64"/>
      <c r="C407" s="64"/>
      <c r="D407" s="64"/>
      <c r="E407" s="64"/>
    </row>
    <row r="408" spans="1:5" ht="18.75" hidden="1" x14ac:dyDescent="0.3">
      <c r="A408" s="89"/>
      <c r="B408" s="90"/>
      <c r="C408" s="91"/>
      <c r="D408" s="92"/>
      <c r="E408" s="92"/>
    </row>
    <row r="409" spans="1:5" hidden="1" x14ac:dyDescent="0.25">
      <c r="A409" s="42">
        <v>1</v>
      </c>
      <c r="B409" s="43" t="s">
        <v>264</v>
      </c>
      <c r="C409" s="44">
        <v>1</v>
      </c>
      <c r="D409" s="44">
        <v>1</v>
      </c>
      <c r="E409" s="45">
        <f>SUM(C409-D409)</f>
        <v>0</v>
      </c>
    </row>
    <row r="410" spans="1:5" ht="15.75" hidden="1" thickBot="1" x14ac:dyDescent="0.3">
      <c r="C410" s="38">
        <f>SUM(C409:C409)</f>
        <v>1</v>
      </c>
      <c r="D410" s="67" t="s">
        <v>196</v>
      </c>
      <c r="E410" s="67" t="s">
        <v>196</v>
      </c>
    </row>
    <row r="411" spans="1:5" hidden="1" x14ac:dyDescent="0.25"/>
    <row r="412" spans="1:5" ht="18.75" hidden="1" x14ac:dyDescent="0.3">
      <c r="A412" s="89"/>
      <c r="B412" s="90"/>
      <c r="C412" s="91"/>
      <c r="D412" s="92"/>
      <c r="E412" s="92"/>
    </row>
    <row r="413" spans="1:5" hidden="1" x14ac:dyDescent="0.25">
      <c r="A413" s="42">
        <v>1</v>
      </c>
      <c r="B413" s="43" t="s">
        <v>265</v>
      </c>
      <c r="C413" s="44">
        <v>1</v>
      </c>
      <c r="D413" s="44">
        <v>1</v>
      </c>
      <c r="E413" s="45">
        <f>SUM(C413-D413)</f>
        <v>0</v>
      </c>
    </row>
    <row r="414" spans="1:5" ht="15.75" hidden="1" thickBot="1" x14ac:dyDescent="0.3">
      <c r="C414" s="38">
        <f>SUM(C413:C413)</f>
        <v>1</v>
      </c>
      <c r="D414" t="s">
        <v>266</v>
      </c>
      <c r="E414" t="s">
        <v>196</v>
      </c>
    </row>
    <row r="415" spans="1:5" hidden="1" x14ac:dyDescent="0.25"/>
    <row r="416" spans="1:5" ht="18.75" hidden="1" x14ac:dyDescent="0.3">
      <c r="A416" s="89"/>
      <c r="B416" s="90"/>
      <c r="C416" s="91"/>
      <c r="D416" s="92"/>
      <c r="E416" s="92"/>
    </row>
    <row r="417" spans="1:5" hidden="1" x14ac:dyDescent="0.25">
      <c r="A417" s="42">
        <v>1</v>
      </c>
      <c r="B417" s="43" t="s">
        <v>267</v>
      </c>
      <c r="C417" s="44">
        <v>1</v>
      </c>
      <c r="D417" s="44">
        <v>1</v>
      </c>
      <c r="E417" s="45">
        <f>SUM(C417-D417)</f>
        <v>0</v>
      </c>
    </row>
    <row r="418" spans="1:5" ht="15.75" hidden="1" thickBot="1" x14ac:dyDescent="0.3">
      <c r="C418" s="38">
        <f>SUM(C417:C417)</f>
        <v>1</v>
      </c>
      <c r="D418" s="64" t="s">
        <v>196</v>
      </c>
      <c r="E418" s="64" t="s">
        <v>196</v>
      </c>
    </row>
    <row r="419" spans="1:5" hidden="1" x14ac:dyDescent="0.25"/>
    <row r="420" spans="1:5" ht="18.75" hidden="1" x14ac:dyDescent="0.3">
      <c r="A420" s="89"/>
      <c r="B420" s="90"/>
      <c r="C420" s="91"/>
      <c r="D420" s="92"/>
      <c r="E420" s="92"/>
    </row>
    <row r="421" spans="1:5" hidden="1" x14ac:dyDescent="0.25">
      <c r="A421" s="42">
        <v>1</v>
      </c>
      <c r="B421" s="43" t="s">
        <v>268</v>
      </c>
      <c r="C421" s="44">
        <v>2</v>
      </c>
      <c r="D421" s="44">
        <v>2</v>
      </c>
      <c r="E421" s="45">
        <f>SUM(C421-D421)</f>
        <v>0</v>
      </c>
    </row>
    <row r="422" spans="1:5" ht="15.75" hidden="1" thickBot="1" x14ac:dyDescent="0.3">
      <c r="C422" s="38">
        <f>SUM(C421:C421)</f>
        <v>2</v>
      </c>
      <c r="D422" s="64" t="s">
        <v>196</v>
      </c>
      <c r="E422" s="64" t="s">
        <v>196</v>
      </c>
    </row>
    <row r="423" spans="1:5" hidden="1" x14ac:dyDescent="0.25"/>
    <row r="424" spans="1:5" ht="18.75" hidden="1" x14ac:dyDescent="0.3">
      <c r="A424" s="89"/>
      <c r="B424" s="90"/>
      <c r="C424" s="91"/>
      <c r="D424" s="92"/>
      <c r="E424" s="92"/>
    </row>
    <row r="425" spans="1:5" hidden="1" x14ac:dyDescent="0.25">
      <c r="A425" s="32">
        <v>1</v>
      </c>
      <c r="B425" s="30" t="s">
        <v>374</v>
      </c>
      <c r="C425" s="32">
        <v>10</v>
      </c>
      <c r="D425" s="32">
        <v>10</v>
      </c>
      <c r="E425" s="32">
        <f t="shared" ref="E425:E448" si="12">C425-D425</f>
        <v>0</v>
      </c>
    </row>
    <row r="426" spans="1:5" hidden="1" x14ac:dyDescent="0.25">
      <c r="A426" s="39">
        <v>2</v>
      </c>
      <c r="B426" s="41" t="s">
        <v>375</v>
      </c>
      <c r="C426" s="39">
        <v>10</v>
      </c>
      <c r="D426" s="32">
        <v>10</v>
      </c>
      <c r="E426" s="32">
        <f t="shared" si="12"/>
        <v>0</v>
      </c>
    </row>
    <row r="427" spans="1:5" hidden="1" x14ac:dyDescent="0.25">
      <c r="A427" s="32">
        <v>3</v>
      </c>
      <c r="B427" s="41" t="s">
        <v>376</v>
      </c>
      <c r="C427" s="32">
        <v>4</v>
      </c>
      <c r="D427" s="32">
        <v>4</v>
      </c>
      <c r="E427" s="32">
        <f t="shared" si="12"/>
        <v>0</v>
      </c>
    </row>
    <row r="428" spans="1:5" hidden="1" x14ac:dyDescent="0.25">
      <c r="A428" s="39">
        <v>4</v>
      </c>
      <c r="B428" s="41" t="s">
        <v>377</v>
      </c>
      <c r="C428" s="32">
        <v>2</v>
      </c>
      <c r="D428" s="32">
        <v>2</v>
      </c>
      <c r="E428" s="32">
        <f t="shared" si="12"/>
        <v>0</v>
      </c>
    </row>
    <row r="429" spans="1:5" hidden="1" x14ac:dyDescent="0.25">
      <c r="A429" s="32">
        <v>5</v>
      </c>
      <c r="B429" s="41" t="s">
        <v>379</v>
      </c>
      <c r="C429" s="32">
        <v>2</v>
      </c>
      <c r="D429" s="32">
        <v>2</v>
      </c>
      <c r="E429" s="32">
        <f t="shared" si="12"/>
        <v>0</v>
      </c>
    </row>
    <row r="430" spans="1:5" hidden="1" x14ac:dyDescent="0.25">
      <c r="A430" s="39">
        <v>6</v>
      </c>
      <c r="B430" s="118" t="s">
        <v>223</v>
      </c>
      <c r="C430" s="119">
        <v>4</v>
      </c>
      <c r="D430" s="32">
        <v>4</v>
      </c>
      <c r="E430" s="32">
        <f t="shared" si="12"/>
        <v>0</v>
      </c>
    </row>
    <row r="431" spans="1:5" hidden="1" x14ac:dyDescent="0.25">
      <c r="A431" s="32">
        <v>7</v>
      </c>
      <c r="B431" s="41" t="s">
        <v>380</v>
      </c>
      <c r="C431" s="32">
        <v>2</v>
      </c>
      <c r="D431" s="32">
        <v>2</v>
      </c>
      <c r="E431" s="32">
        <f t="shared" si="12"/>
        <v>0</v>
      </c>
    </row>
    <row r="432" spans="1:5" hidden="1" x14ac:dyDescent="0.25">
      <c r="A432" s="39">
        <v>8</v>
      </c>
      <c r="B432" s="30" t="s">
        <v>110</v>
      </c>
      <c r="C432" s="32">
        <v>4</v>
      </c>
      <c r="D432" s="32">
        <v>4</v>
      </c>
      <c r="E432" s="32">
        <f t="shared" si="12"/>
        <v>0</v>
      </c>
    </row>
    <row r="433" spans="1:5" hidden="1" x14ac:dyDescent="0.25">
      <c r="A433" s="32">
        <v>9</v>
      </c>
      <c r="B433" s="41" t="s">
        <v>381</v>
      </c>
      <c r="C433" s="32">
        <v>4</v>
      </c>
      <c r="D433" s="32">
        <v>4</v>
      </c>
      <c r="E433" s="32">
        <f t="shared" si="12"/>
        <v>0</v>
      </c>
    </row>
    <row r="434" spans="1:5" hidden="1" x14ac:dyDescent="0.25">
      <c r="A434" s="39">
        <v>10</v>
      </c>
      <c r="B434" s="41" t="s">
        <v>239</v>
      </c>
      <c r="C434" s="32">
        <v>7</v>
      </c>
      <c r="D434" s="32">
        <v>7</v>
      </c>
      <c r="E434" s="32">
        <f t="shared" si="12"/>
        <v>0</v>
      </c>
    </row>
    <row r="435" spans="1:5" hidden="1" x14ac:dyDescent="0.25">
      <c r="A435" s="32">
        <v>11</v>
      </c>
      <c r="B435" s="30" t="s">
        <v>238</v>
      </c>
      <c r="C435" s="32">
        <v>4</v>
      </c>
      <c r="D435" s="32">
        <v>4</v>
      </c>
      <c r="E435" s="32">
        <f t="shared" si="12"/>
        <v>0</v>
      </c>
    </row>
    <row r="436" spans="1:5" hidden="1" x14ac:dyDescent="0.25">
      <c r="A436" s="39">
        <v>12</v>
      </c>
      <c r="B436" s="30" t="s">
        <v>396</v>
      </c>
      <c r="C436" s="29">
        <v>4</v>
      </c>
      <c r="D436" s="32">
        <v>4</v>
      </c>
      <c r="E436" s="32">
        <f t="shared" si="12"/>
        <v>0</v>
      </c>
    </row>
    <row r="437" spans="1:5" hidden="1" x14ac:dyDescent="0.25">
      <c r="A437" s="32">
        <v>13</v>
      </c>
      <c r="B437" s="30" t="s">
        <v>394</v>
      </c>
      <c r="C437" s="29">
        <v>4</v>
      </c>
      <c r="D437" s="32">
        <v>4</v>
      </c>
      <c r="E437" s="32">
        <f t="shared" si="12"/>
        <v>0</v>
      </c>
    </row>
    <row r="438" spans="1:5" hidden="1" x14ac:dyDescent="0.25">
      <c r="A438" s="39">
        <v>14</v>
      </c>
      <c r="B438" s="30" t="s">
        <v>509</v>
      </c>
      <c r="C438" s="32">
        <v>6</v>
      </c>
      <c r="D438" s="32">
        <v>6</v>
      </c>
      <c r="E438" s="32">
        <f t="shared" si="12"/>
        <v>0</v>
      </c>
    </row>
    <row r="439" spans="1:5" hidden="1" x14ac:dyDescent="0.25">
      <c r="A439" s="32">
        <v>15</v>
      </c>
      <c r="B439" s="41" t="s">
        <v>384</v>
      </c>
      <c r="C439" s="32">
        <v>4</v>
      </c>
      <c r="D439" s="32">
        <v>4</v>
      </c>
      <c r="E439" s="32">
        <f t="shared" si="12"/>
        <v>0</v>
      </c>
    </row>
    <row r="440" spans="1:5" hidden="1" x14ac:dyDescent="0.25">
      <c r="A440" s="39">
        <v>16</v>
      </c>
      <c r="B440" s="41" t="s">
        <v>263</v>
      </c>
      <c r="C440" s="32">
        <v>2</v>
      </c>
      <c r="D440" s="32">
        <v>2</v>
      </c>
      <c r="E440" s="32">
        <f t="shared" si="12"/>
        <v>0</v>
      </c>
    </row>
    <row r="441" spans="1:5" hidden="1" x14ac:dyDescent="0.25">
      <c r="A441" s="32">
        <v>17</v>
      </c>
      <c r="B441" s="41" t="s">
        <v>179</v>
      </c>
      <c r="C441" s="32">
        <v>20</v>
      </c>
      <c r="D441" s="32">
        <v>20</v>
      </c>
      <c r="E441" s="32">
        <f t="shared" si="12"/>
        <v>0</v>
      </c>
    </row>
    <row r="442" spans="1:5" hidden="1" x14ac:dyDescent="0.25">
      <c r="A442" s="39">
        <v>18</v>
      </c>
      <c r="B442" s="41" t="s">
        <v>385</v>
      </c>
      <c r="C442" s="32">
        <v>80</v>
      </c>
      <c r="D442" s="32">
        <v>80</v>
      </c>
      <c r="E442" s="32">
        <f t="shared" si="12"/>
        <v>0</v>
      </c>
    </row>
    <row r="443" spans="1:5" hidden="1" x14ac:dyDescent="0.25">
      <c r="A443" s="32">
        <v>19</v>
      </c>
      <c r="B443" s="41" t="s">
        <v>386</v>
      </c>
      <c r="C443" s="32">
        <v>100</v>
      </c>
      <c r="D443" s="32">
        <v>100</v>
      </c>
      <c r="E443" s="32">
        <f t="shared" si="12"/>
        <v>0</v>
      </c>
    </row>
    <row r="444" spans="1:5" hidden="1" x14ac:dyDescent="0.25">
      <c r="A444" s="39">
        <v>20</v>
      </c>
      <c r="B444" s="41" t="s">
        <v>387</v>
      </c>
      <c r="C444" s="32">
        <v>60</v>
      </c>
      <c r="D444" s="32">
        <v>60</v>
      </c>
      <c r="E444" s="32">
        <f t="shared" si="12"/>
        <v>0</v>
      </c>
    </row>
    <row r="445" spans="1:5" hidden="1" x14ac:dyDescent="0.25">
      <c r="A445" s="32">
        <v>21</v>
      </c>
      <c r="B445" s="41" t="s">
        <v>388</v>
      </c>
      <c r="C445" s="32">
        <v>2</v>
      </c>
      <c r="D445" s="32">
        <v>2</v>
      </c>
      <c r="E445" s="32">
        <f t="shared" si="12"/>
        <v>0</v>
      </c>
    </row>
    <row r="446" spans="1:5" hidden="1" x14ac:dyDescent="0.25">
      <c r="A446" s="39">
        <v>22</v>
      </c>
      <c r="B446" s="41" t="s">
        <v>389</v>
      </c>
      <c r="C446" s="32">
        <v>10</v>
      </c>
      <c r="D446" s="32">
        <v>10</v>
      </c>
      <c r="E446" s="32">
        <f t="shared" si="12"/>
        <v>0</v>
      </c>
    </row>
    <row r="447" spans="1:5" hidden="1" x14ac:dyDescent="0.25">
      <c r="A447" s="39"/>
      <c r="B447" s="41">
        <v>21500</v>
      </c>
      <c r="C447" s="32">
        <v>10</v>
      </c>
      <c r="D447" s="39">
        <v>10</v>
      </c>
      <c r="E447" s="31">
        <f t="shared" si="12"/>
        <v>0</v>
      </c>
    </row>
    <row r="448" spans="1:5" hidden="1" x14ac:dyDescent="0.25">
      <c r="A448" s="32">
        <v>23</v>
      </c>
      <c r="B448" s="30" t="s">
        <v>393</v>
      </c>
      <c r="C448" s="68">
        <v>10</v>
      </c>
      <c r="D448" s="32">
        <v>10</v>
      </c>
      <c r="E448" s="32">
        <f t="shared" si="12"/>
        <v>0</v>
      </c>
    </row>
    <row r="449" spans="1:5" ht="15.75" hidden="1" thickBot="1" x14ac:dyDescent="0.3">
      <c r="C449" s="38">
        <f>SUM(C425:C448)</f>
        <v>365</v>
      </c>
      <c r="D449" t="s">
        <v>196</v>
      </c>
      <c r="E449" s="36" t="s">
        <v>196</v>
      </c>
    </row>
    <row r="450" spans="1:5" hidden="1" x14ac:dyDescent="0.25"/>
    <row r="451" spans="1:5" ht="18.75" hidden="1" x14ac:dyDescent="0.3">
      <c r="A451" s="89"/>
      <c r="B451" s="90"/>
      <c r="C451" s="91"/>
      <c r="D451" s="92"/>
      <c r="E451" s="92"/>
    </row>
    <row r="452" spans="1:5" hidden="1" x14ac:dyDescent="0.25">
      <c r="A452" s="42">
        <v>1</v>
      </c>
      <c r="B452" s="43" t="s">
        <v>269</v>
      </c>
      <c r="C452" s="44">
        <v>5</v>
      </c>
      <c r="D452" s="44">
        <v>5</v>
      </c>
      <c r="E452" s="45">
        <f>SUM(C452-D452)</f>
        <v>0</v>
      </c>
    </row>
    <row r="453" spans="1:5" ht="15.75" hidden="1" thickBot="1" x14ac:dyDescent="0.3">
      <c r="C453" s="38">
        <f>SUM(C452:C452)</f>
        <v>5</v>
      </c>
      <c r="D453" s="64" t="s">
        <v>196</v>
      </c>
      <c r="E453" s="64" t="s">
        <v>196</v>
      </c>
    </row>
    <row r="454" spans="1:5" hidden="1" x14ac:dyDescent="0.25"/>
    <row r="455" spans="1:5" ht="18.75" hidden="1" x14ac:dyDescent="0.3">
      <c r="A455" s="89"/>
      <c r="B455" s="90"/>
      <c r="C455" s="91"/>
      <c r="D455" s="92"/>
      <c r="E455" s="92"/>
    </row>
    <row r="456" spans="1:5" hidden="1" x14ac:dyDescent="0.25">
      <c r="A456" s="42">
        <v>1</v>
      </c>
      <c r="B456" s="43" t="s">
        <v>269</v>
      </c>
      <c r="C456" s="44">
        <v>1</v>
      </c>
      <c r="D456" s="44">
        <v>1</v>
      </c>
      <c r="E456" s="45">
        <f>SUM(C456-D456)</f>
        <v>0</v>
      </c>
    </row>
    <row r="457" spans="1:5" ht="15.75" hidden="1" thickBot="1" x14ac:dyDescent="0.3">
      <c r="C457" s="38">
        <f>SUM(C456:C456)</f>
        <v>1</v>
      </c>
      <c r="D457" s="64" t="s">
        <v>196</v>
      </c>
      <c r="E457" s="64" t="s">
        <v>196</v>
      </c>
    </row>
    <row r="458" spans="1:5" hidden="1" x14ac:dyDescent="0.25"/>
    <row r="459" spans="1:5" ht="18.75" hidden="1" x14ac:dyDescent="0.3">
      <c r="A459" s="89"/>
      <c r="B459" s="90"/>
      <c r="C459" s="91"/>
      <c r="D459" s="92"/>
      <c r="E459" s="92"/>
    </row>
    <row r="460" spans="1:5" hidden="1" x14ac:dyDescent="0.25">
      <c r="A460" s="42">
        <v>1</v>
      </c>
      <c r="B460" s="43" t="s">
        <v>269</v>
      </c>
      <c r="C460" s="44">
        <v>2</v>
      </c>
      <c r="D460" s="44">
        <v>2</v>
      </c>
      <c r="E460" s="45">
        <f>SUM(C460-D460)</f>
        <v>0</v>
      </c>
    </row>
    <row r="461" spans="1:5" ht="15.75" hidden="1" thickBot="1" x14ac:dyDescent="0.3">
      <c r="C461" s="38">
        <f>SUM(C460:C460)</f>
        <v>2</v>
      </c>
      <c r="D461" s="64" t="s">
        <v>196</v>
      </c>
      <c r="E461" s="64" t="s">
        <v>196</v>
      </c>
    </row>
    <row r="462" spans="1:5" hidden="1" x14ac:dyDescent="0.25"/>
    <row r="463" spans="1:5" ht="18.75" hidden="1" x14ac:dyDescent="0.3">
      <c r="A463" s="89"/>
      <c r="B463" s="90"/>
      <c r="C463" s="91"/>
      <c r="D463" s="92"/>
      <c r="E463" s="92"/>
    </row>
    <row r="464" spans="1:5" hidden="1" x14ac:dyDescent="0.25">
      <c r="A464" s="32">
        <v>1</v>
      </c>
      <c r="B464" s="30" t="s">
        <v>270</v>
      </c>
      <c r="C464" s="32">
        <v>2</v>
      </c>
      <c r="D464" s="32">
        <v>0</v>
      </c>
      <c r="E464" s="32">
        <f>C464-D464</f>
        <v>2</v>
      </c>
    </row>
    <row r="465" spans="1:5" hidden="1" x14ac:dyDescent="0.25">
      <c r="A465" s="32">
        <v>2</v>
      </c>
      <c r="B465" s="30" t="s">
        <v>271</v>
      </c>
      <c r="C465" s="32">
        <v>6</v>
      </c>
      <c r="D465" s="32">
        <v>0</v>
      </c>
      <c r="E465" s="32">
        <f t="shared" ref="E465:E485" si="13">C465-D465</f>
        <v>6</v>
      </c>
    </row>
    <row r="466" spans="1:5" hidden="1" x14ac:dyDescent="0.25">
      <c r="A466" s="32">
        <v>3</v>
      </c>
      <c r="B466" s="30" t="s">
        <v>272</v>
      </c>
      <c r="C466" s="32">
        <v>2</v>
      </c>
      <c r="D466" s="32">
        <v>0</v>
      </c>
      <c r="E466" s="32">
        <f t="shared" si="13"/>
        <v>2</v>
      </c>
    </row>
    <row r="467" spans="1:5" hidden="1" x14ac:dyDescent="0.25">
      <c r="A467" s="32">
        <v>4</v>
      </c>
      <c r="B467" s="30" t="s">
        <v>273</v>
      </c>
      <c r="C467" s="32">
        <v>6</v>
      </c>
      <c r="D467" s="32">
        <v>0</v>
      </c>
      <c r="E467" s="32">
        <f t="shared" si="13"/>
        <v>6</v>
      </c>
    </row>
    <row r="468" spans="1:5" hidden="1" x14ac:dyDescent="0.25">
      <c r="A468" s="32">
        <v>5</v>
      </c>
      <c r="B468" s="30" t="s">
        <v>241</v>
      </c>
      <c r="C468" s="32">
        <v>8</v>
      </c>
      <c r="D468" s="32">
        <v>0</v>
      </c>
      <c r="E468" s="32">
        <f t="shared" si="13"/>
        <v>8</v>
      </c>
    </row>
    <row r="469" spans="1:5" hidden="1" x14ac:dyDescent="0.25">
      <c r="A469" s="32">
        <v>6</v>
      </c>
      <c r="B469" s="30" t="s">
        <v>274</v>
      </c>
      <c r="C469" s="32">
        <v>4</v>
      </c>
      <c r="D469" s="32">
        <v>0</v>
      </c>
      <c r="E469" s="32">
        <f t="shared" si="13"/>
        <v>4</v>
      </c>
    </row>
    <row r="470" spans="1:5" hidden="1" x14ac:dyDescent="0.25">
      <c r="A470" s="32">
        <v>7</v>
      </c>
      <c r="B470" s="30" t="s">
        <v>122</v>
      </c>
      <c r="C470" s="32">
        <v>10</v>
      </c>
      <c r="D470" s="32">
        <v>0</v>
      </c>
      <c r="E470" s="32">
        <f t="shared" si="13"/>
        <v>10</v>
      </c>
    </row>
    <row r="471" spans="1:5" hidden="1" x14ac:dyDescent="0.25">
      <c r="A471" s="32">
        <v>8</v>
      </c>
      <c r="B471" s="30" t="s">
        <v>275</v>
      </c>
      <c r="C471" s="32">
        <v>10</v>
      </c>
      <c r="D471" s="32">
        <v>0</v>
      </c>
      <c r="E471" s="32">
        <f t="shared" si="13"/>
        <v>10</v>
      </c>
    </row>
    <row r="472" spans="1:5" hidden="1" x14ac:dyDescent="0.25">
      <c r="A472" s="32">
        <v>9</v>
      </c>
      <c r="B472" s="30" t="s">
        <v>276</v>
      </c>
      <c r="C472" s="32">
        <v>4</v>
      </c>
      <c r="D472" s="32">
        <v>0</v>
      </c>
      <c r="E472" s="32">
        <f t="shared" si="13"/>
        <v>4</v>
      </c>
    </row>
    <row r="473" spans="1:5" hidden="1" x14ac:dyDescent="0.25">
      <c r="A473" s="32">
        <v>10</v>
      </c>
      <c r="B473" s="30" t="s">
        <v>277</v>
      </c>
      <c r="C473" s="32">
        <v>6</v>
      </c>
      <c r="D473" s="32">
        <v>0</v>
      </c>
      <c r="E473" s="32">
        <f t="shared" si="13"/>
        <v>6</v>
      </c>
    </row>
    <row r="474" spans="1:5" hidden="1" x14ac:dyDescent="0.25">
      <c r="A474" s="32">
        <v>11</v>
      </c>
      <c r="B474" s="30" t="s">
        <v>228</v>
      </c>
      <c r="C474" s="32">
        <v>4</v>
      </c>
      <c r="D474" s="32">
        <v>0</v>
      </c>
      <c r="E474" s="32">
        <f t="shared" si="13"/>
        <v>4</v>
      </c>
    </row>
    <row r="475" spans="1:5" hidden="1" x14ac:dyDescent="0.25">
      <c r="A475" s="32">
        <v>12</v>
      </c>
      <c r="B475" s="30" t="s">
        <v>278</v>
      </c>
      <c r="C475" s="32">
        <v>2</v>
      </c>
      <c r="D475" s="32">
        <v>0</v>
      </c>
      <c r="E475" s="32">
        <f t="shared" si="13"/>
        <v>2</v>
      </c>
    </row>
    <row r="476" spans="1:5" hidden="1" x14ac:dyDescent="0.25">
      <c r="A476" s="32">
        <v>13</v>
      </c>
      <c r="B476" s="30" t="s">
        <v>279</v>
      </c>
      <c r="C476" s="32">
        <v>10</v>
      </c>
      <c r="D476" s="32">
        <v>0</v>
      </c>
      <c r="E476" s="32">
        <f t="shared" si="13"/>
        <v>10</v>
      </c>
    </row>
    <row r="477" spans="1:5" hidden="1" x14ac:dyDescent="0.25">
      <c r="A477" s="32">
        <v>14</v>
      </c>
      <c r="B477" s="30" t="s">
        <v>280</v>
      </c>
      <c r="C477" s="32">
        <v>200</v>
      </c>
      <c r="D477" s="32">
        <v>0</v>
      </c>
      <c r="E477" s="32">
        <f t="shared" si="13"/>
        <v>200</v>
      </c>
    </row>
    <row r="478" spans="1:5" hidden="1" x14ac:dyDescent="0.25">
      <c r="A478" s="32">
        <v>15</v>
      </c>
      <c r="B478" s="30" t="s">
        <v>281</v>
      </c>
      <c r="C478" s="32">
        <v>40</v>
      </c>
      <c r="D478" s="32">
        <v>0</v>
      </c>
      <c r="E478" s="32">
        <f t="shared" si="13"/>
        <v>40</v>
      </c>
    </row>
    <row r="479" spans="1:5" hidden="1" x14ac:dyDescent="0.25">
      <c r="A479" s="32">
        <v>16</v>
      </c>
      <c r="B479" s="30" t="s">
        <v>282</v>
      </c>
      <c r="C479" s="32">
        <v>100</v>
      </c>
      <c r="D479" s="32">
        <v>0</v>
      </c>
      <c r="E479" s="32">
        <f t="shared" si="13"/>
        <v>100</v>
      </c>
    </row>
    <row r="480" spans="1:5" hidden="1" x14ac:dyDescent="0.25">
      <c r="A480" s="32">
        <v>17</v>
      </c>
      <c r="B480" s="30" t="s">
        <v>283</v>
      </c>
      <c r="C480" s="32">
        <v>20</v>
      </c>
      <c r="D480" s="32">
        <v>0</v>
      </c>
      <c r="E480" s="32">
        <f t="shared" si="13"/>
        <v>20</v>
      </c>
    </row>
    <row r="481" spans="1:5" hidden="1" x14ac:dyDescent="0.25">
      <c r="A481" s="32">
        <v>18</v>
      </c>
      <c r="B481" s="30" t="s">
        <v>284</v>
      </c>
      <c r="C481" s="32">
        <v>2</v>
      </c>
      <c r="D481" s="32">
        <v>0</v>
      </c>
      <c r="E481" s="32">
        <f t="shared" si="13"/>
        <v>2</v>
      </c>
    </row>
    <row r="482" spans="1:5" hidden="1" x14ac:dyDescent="0.25">
      <c r="A482" s="32">
        <v>19</v>
      </c>
      <c r="B482" s="30" t="s">
        <v>285</v>
      </c>
      <c r="C482" s="32">
        <v>6</v>
      </c>
      <c r="D482" s="32">
        <v>0</v>
      </c>
      <c r="E482" s="32">
        <f t="shared" si="13"/>
        <v>6</v>
      </c>
    </row>
    <row r="483" spans="1:5" hidden="1" x14ac:dyDescent="0.25">
      <c r="A483" s="32">
        <v>20</v>
      </c>
      <c r="B483" s="30" t="s">
        <v>180</v>
      </c>
      <c r="C483" s="32">
        <v>30</v>
      </c>
      <c r="D483" s="32">
        <v>0</v>
      </c>
      <c r="E483" s="32">
        <f t="shared" si="13"/>
        <v>30</v>
      </c>
    </row>
    <row r="484" spans="1:5" hidden="1" x14ac:dyDescent="0.25">
      <c r="A484" s="32">
        <v>21</v>
      </c>
      <c r="B484" s="30" t="s">
        <v>181</v>
      </c>
      <c r="C484" s="32">
        <v>15</v>
      </c>
      <c r="D484" s="32">
        <v>0</v>
      </c>
      <c r="E484" s="32">
        <f t="shared" si="13"/>
        <v>15</v>
      </c>
    </row>
    <row r="485" spans="1:5" hidden="1" x14ac:dyDescent="0.25">
      <c r="A485" s="32">
        <v>22</v>
      </c>
      <c r="B485" s="30" t="s">
        <v>286</v>
      </c>
      <c r="C485" s="32">
        <v>6</v>
      </c>
      <c r="D485" s="32">
        <v>0</v>
      </c>
      <c r="E485" s="32">
        <f t="shared" si="13"/>
        <v>6</v>
      </c>
    </row>
    <row r="486" spans="1:5" ht="15.75" hidden="1" thickBot="1" x14ac:dyDescent="0.3">
      <c r="C486" s="52">
        <f>SUM(C464:C485)</f>
        <v>493</v>
      </c>
      <c r="D486" s="36" t="s">
        <v>196</v>
      </c>
      <c r="E486" s="36" t="s">
        <v>196</v>
      </c>
    </row>
    <row r="487" spans="1:5" hidden="1" x14ac:dyDescent="0.25"/>
    <row r="488" spans="1:5" ht="18.75" hidden="1" x14ac:dyDescent="0.3">
      <c r="A488" s="89"/>
      <c r="B488" s="90"/>
      <c r="C488" s="91"/>
      <c r="D488" s="92"/>
      <c r="E488" s="92"/>
    </row>
    <row r="489" spans="1:5" hidden="1" x14ac:dyDescent="0.25">
      <c r="A489" s="32">
        <v>1</v>
      </c>
      <c r="B489" s="30" t="s">
        <v>218</v>
      </c>
      <c r="C489" s="32">
        <v>5</v>
      </c>
      <c r="D489" s="32">
        <v>0</v>
      </c>
      <c r="E489" s="32">
        <f>C489-D489</f>
        <v>5</v>
      </c>
    </row>
    <row r="490" spans="1:5" hidden="1" x14ac:dyDescent="0.25">
      <c r="A490" s="32">
        <v>2</v>
      </c>
      <c r="B490" s="30" t="s">
        <v>236</v>
      </c>
      <c r="C490" s="32">
        <v>10</v>
      </c>
      <c r="D490" s="32">
        <v>0</v>
      </c>
      <c r="E490" s="32">
        <f t="shared" ref="E490:E506" si="14">C490-D490</f>
        <v>10</v>
      </c>
    </row>
    <row r="491" spans="1:5" hidden="1" x14ac:dyDescent="0.25">
      <c r="A491" s="32">
        <v>3</v>
      </c>
      <c r="B491" s="30" t="s">
        <v>179</v>
      </c>
      <c r="C491" s="32">
        <v>10</v>
      </c>
      <c r="D491" s="32">
        <v>0</v>
      </c>
      <c r="E491" s="32">
        <f t="shared" si="14"/>
        <v>10</v>
      </c>
    </row>
    <row r="492" spans="1:5" hidden="1" x14ac:dyDescent="0.25">
      <c r="A492" s="32">
        <v>4</v>
      </c>
      <c r="B492" s="30" t="s">
        <v>287</v>
      </c>
      <c r="C492" s="32">
        <v>5</v>
      </c>
      <c r="D492" s="32">
        <v>0</v>
      </c>
      <c r="E492" s="32">
        <f t="shared" si="14"/>
        <v>5</v>
      </c>
    </row>
    <row r="493" spans="1:5" hidden="1" x14ac:dyDescent="0.25">
      <c r="A493" s="32">
        <v>5</v>
      </c>
      <c r="B493" s="30" t="s">
        <v>288</v>
      </c>
      <c r="C493" s="32">
        <v>5</v>
      </c>
      <c r="D493" s="32">
        <v>0</v>
      </c>
      <c r="E493" s="32">
        <f t="shared" si="14"/>
        <v>5</v>
      </c>
    </row>
    <row r="494" spans="1:5" hidden="1" x14ac:dyDescent="0.25">
      <c r="A494" s="32">
        <v>6</v>
      </c>
      <c r="B494" s="30" t="s">
        <v>289</v>
      </c>
      <c r="C494" s="32">
        <v>5</v>
      </c>
      <c r="D494" s="32">
        <v>0</v>
      </c>
      <c r="E494" s="32">
        <f t="shared" si="14"/>
        <v>5</v>
      </c>
    </row>
    <row r="495" spans="1:5" hidden="1" x14ac:dyDescent="0.25">
      <c r="A495" s="32">
        <v>7</v>
      </c>
      <c r="B495" s="30" t="s">
        <v>255</v>
      </c>
      <c r="C495" s="32">
        <v>5</v>
      </c>
      <c r="D495" s="32">
        <v>0</v>
      </c>
      <c r="E495" s="32">
        <f t="shared" si="14"/>
        <v>5</v>
      </c>
    </row>
    <row r="496" spans="1:5" hidden="1" x14ac:dyDescent="0.25">
      <c r="A496" s="32">
        <v>8</v>
      </c>
      <c r="B496" s="30" t="s">
        <v>290</v>
      </c>
      <c r="C496" s="32">
        <v>5</v>
      </c>
      <c r="D496" s="32">
        <v>0</v>
      </c>
      <c r="E496" s="32">
        <f t="shared" si="14"/>
        <v>5</v>
      </c>
    </row>
    <row r="497" spans="1:5" hidden="1" x14ac:dyDescent="0.25">
      <c r="A497" s="32">
        <v>9</v>
      </c>
      <c r="B497" s="30" t="s">
        <v>270</v>
      </c>
      <c r="C497" s="32">
        <v>5</v>
      </c>
      <c r="D497" s="32">
        <v>0</v>
      </c>
      <c r="E497" s="32">
        <f t="shared" si="14"/>
        <v>5</v>
      </c>
    </row>
    <row r="498" spans="1:5" hidden="1" x14ac:dyDescent="0.25">
      <c r="A498" s="32">
        <v>10</v>
      </c>
      <c r="B498" s="30" t="s">
        <v>165</v>
      </c>
      <c r="C498" s="32">
        <v>5</v>
      </c>
      <c r="D498" s="32">
        <v>0</v>
      </c>
      <c r="E498" s="32">
        <f t="shared" si="14"/>
        <v>5</v>
      </c>
    </row>
    <row r="499" spans="1:5" hidden="1" x14ac:dyDescent="0.25">
      <c r="A499" s="32">
        <v>11</v>
      </c>
      <c r="B499" s="30" t="s">
        <v>346</v>
      </c>
      <c r="C499" s="32">
        <v>3</v>
      </c>
      <c r="D499" s="32">
        <v>0</v>
      </c>
      <c r="E499" s="32">
        <f t="shared" si="14"/>
        <v>3</v>
      </c>
    </row>
    <row r="500" spans="1:5" hidden="1" x14ac:dyDescent="0.25">
      <c r="A500" s="32">
        <v>12</v>
      </c>
      <c r="B500" s="30" t="s">
        <v>168</v>
      </c>
      <c r="C500" s="29">
        <v>3</v>
      </c>
      <c r="D500" s="32">
        <v>0</v>
      </c>
      <c r="E500" s="32">
        <f t="shared" si="14"/>
        <v>3</v>
      </c>
    </row>
    <row r="501" spans="1:5" hidden="1" x14ac:dyDescent="0.25">
      <c r="A501" s="32">
        <v>13</v>
      </c>
      <c r="B501" s="30" t="s">
        <v>291</v>
      </c>
      <c r="C501" s="32">
        <v>10</v>
      </c>
      <c r="D501" s="32">
        <v>0</v>
      </c>
      <c r="E501" s="32">
        <f t="shared" si="14"/>
        <v>10</v>
      </c>
    </row>
    <row r="502" spans="1:5" hidden="1" x14ac:dyDescent="0.25">
      <c r="A502" s="32">
        <v>14</v>
      </c>
      <c r="B502" s="30" t="s">
        <v>219</v>
      </c>
      <c r="C502" s="32">
        <v>10</v>
      </c>
      <c r="D502" s="32">
        <v>0</v>
      </c>
      <c r="E502" s="32">
        <f t="shared" si="14"/>
        <v>10</v>
      </c>
    </row>
    <row r="503" spans="1:5" hidden="1" x14ac:dyDescent="0.25">
      <c r="A503" s="32">
        <v>15</v>
      </c>
      <c r="B503" s="30" t="s">
        <v>396</v>
      </c>
      <c r="C503" s="29">
        <v>5</v>
      </c>
      <c r="D503" s="32">
        <v>0</v>
      </c>
      <c r="E503" s="32">
        <f t="shared" si="14"/>
        <v>5</v>
      </c>
    </row>
    <row r="504" spans="1:5" hidden="1" x14ac:dyDescent="0.25">
      <c r="A504" s="32">
        <v>16</v>
      </c>
      <c r="B504" s="30" t="s">
        <v>292</v>
      </c>
      <c r="C504" s="29">
        <v>5</v>
      </c>
      <c r="D504" s="32">
        <v>0</v>
      </c>
      <c r="E504" s="32">
        <f>SUM(C504-D504)</f>
        <v>5</v>
      </c>
    </row>
    <row r="505" spans="1:5" hidden="1" x14ac:dyDescent="0.25">
      <c r="A505" s="32">
        <v>17</v>
      </c>
      <c r="B505" s="30" t="s">
        <v>293</v>
      </c>
      <c r="C505" s="29">
        <v>5</v>
      </c>
      <c r="D505" s="32">
        <v>0</v>
      </c>
      <c r="E505" s="32">
        <f>SUM(C505-D505)</f>
        <v>5</v>
      </c>
    </row>
    <row r="506" spans="1:5" hidden="1" x14ac:dyDescent="0.25">
      <c r="A506" s="32">
        <v>18</v>
      </c>
      <c r="B506" s="30" t="s">
        <v>394</v>
      </c>
      <c r="C506" s="29">
        <v>5</v>
      </c>
      <c r="D506" s="32">
        <v>0</v>
      </c>
      <c r="E506" s="32">
        <f t="shared" si="14"/>
        <v>5</v>
      </c>
    </row>
    <row r="507" spans="1:5" ht="15.75" hidden="1" thickBot="1" x14ac:dyDescent="0.3">
      <c r="C507" s="52">
        <f>SUM(C489:C506)</f>
        <v>106</v>
      </c>
      <c r="D507" s="36" t="s">
        <v>196</v>
      </c>
      <c r="E507" s="36" t="s">
        <v>196</v>
      </c>
    </row>
    <row r="508" spans="1:5" hidden="1" x14ac:dyDescent="0.25"/>
    <row r="509" spans="1:5" ht="18.75" hidden="1" x14ac:dyDescent="0.3">
      <c r="A509" s="89"/>
      <c r="B509" s="90"/>
      <c r="C509" s="91"/>
      <c r="D509" s="92"/>
      <c r="E509" s="92"/>
    </row>
    <row r="510" spans="1:5" hidden="1" x14ac:dyDescent="0.25">
      <c r="A510" s="32">
        <v>1</v>
      </c>
      <c r="B510" s="30" t="s">
        <v>294</v>
      </c>
      <c r="C510" s="32">
        <v>1</v>
      </c>
      <c r="D510" s="32">
        <v>0</v>
      </c>
      <c r="E510" s="32">
        <f>SUM(C510-D510)</f>
        <v>1</v>
      </c>
    </row>
    <row r="511" spans="1:5" hidden="1" x14ac:dyDescent="0.25">
      <c r="A511" s="32">
        <v>2</v>
      </c>
      <c r="B511" s="30" t="s">
        <v>295</v>
      </c>
      <c r="C511" s="32">
        <v>10</v>
      </c>
      <c r="D511" s="32">
        <v>0</v>
      </c>
      <c r="E511" s="32">
        <f>SUM(C511-D511)</f>
        <v>10</v>
      </c>
    </row>
    <row r="512" spans="1:5" hidden="1" x14ac:dyDescent="0.25">
      <c r="A512" s="32">
        <v>3</v>
      </c>
      <c r="B512" s="30" t="s">
        <v>296</v>
      </c>
      <c r="C512" s="32">
        <v>5</v>
      </c>
      <c r="D512" s="32">
        <v>0</v>
      </c>
      <c r="E512" s="32">
        <f>SUM(C512-D512)</f>
        <v>5</v>
      </c>
    </row>
    <row r="513" spans="1:5" hidden="1" x14ac:dyDescent="0.25">
      <c r="A513" s="32">
        <v>4</v>
      </c>
      <c r="B513" s="30" t="s">
        <v>297</v>
      </c>
      <c r="C513" s="32">
        <v>4</v>
      </c>
      <c r="D513" s="32">
        <v>0</v>
      </c>
      <c r="E513" s="32">
        <f>SUM(C513-D513)</f>
        <v>4</v>
      </c>
    </row>
    <row r="514" spans="1:5" ht="15.75" hidden="1" thickBot="1" x14ac:dyDescent="0.3">
      <c r="C514" s="38">
        <f>SUM(C510:C513)</f>
        <v>20</v>
      </c>
    </row>
    <row r="515" spans="1:5" hidden="1" x14ac:dyDescent="0.25"/>
    <row r="516" spans="1:5" ht="18.75" hidden="1" x14ac:dyDescent="0.3">
      <c r="A516" s="89"/>
      <c r="B516" s="90"/>
      <c r="C516" s="91"/>
      <c r="D516" s="92"/>
      <c r="E516" s="92"/>
    </row>
    <row r="517" spans="1:5" hidden="1" x14ac:dyDescent="0.25">
      <c r="A517" s="42">
        <v>1</v>
      </c>
      <c r="B517" s="43" t="s">
        <v>269</v>
      </c>
      <c r="C517" s="44">
        <v>4</v>
      </c>
      <c r="D517" s="44">
        <v>0</v>
      </c>
      <c r="E517" s="45">
        <f>SUM(C517-D517)</f>
        <v>4</v>
      </c>
    </row>
    <row r="518" spans="1:5" ht="15.75" hidden="1" thickBot="1" x14ac:dyDescent="0.3">
      <c r="C518" s="38">
        <f>SUM(C517:C517)</f>
        <v>4</v>
      </c>
      <c r="D518" s="64" t="s">
        <v>196</v>
      </c>
      <c r="E518" s="64" t="s">
        <v>196</v>
      </c>
    </row>
    <row r="519" spans="1:5" hidden="1" x14ac:dyDescent="0.25"/>
    <row r="520" spans="1:5" ht="18.75" hidden="1" x14ac:dyDescent="0.3">
      <c r="A520" s="89"/>
      <c r="B520" s="90"/>
      <c r="C520" s="91"/>
      <c r="D520" s="92"/>
      <c r="E520" s="92"/>
    </row>
    <row r="521" spans="1:5" hidden="1" x14ac:dyDescent="0.25">
      <c r="A521" s="42">
        <v>1</v>
      </c>
      <c r="B521" s="43" t="s">
        <v>298</v>
      </c>
      <c r="C521" s="44">
        <v>1</v>
      </c>
      <c r="D521" s="44">
        <v>0</v>
      </c>
      <c r="E521" s="45">
        <f>SUM(C521-D521)</f>
        <v>1</v>
      </c>
    </row>
    <row r="522" spans="1:5" ht="15.75" hidden="1" thickBot="1" x14ac:dyDescent="0.3">
      <c r="C522" s="38">
        <f>SUM(C521:C521)</f>
        <v>1</v>
      </c>
      <c r="D522" s="64" t="s">
        <v>196</v>
      </c>
      <c r="E522" s="64" t="s">
        <v>196</v>
      </c>
    </row>
    <row r="523" spans="1:5" hidden="1" x14ac:dyDescent="0.25"/>
    <row r="524" spans="1:5" ht="18.75" hidden="1" x14ac:dyDescent="0.3">
      <c r="A524" s="89"/>
      <c r="B524" s="90"/>
      <c r="C524" s="91"/>
      <c r="D524" s="92"/>
      <c r="E524" s="92"/>
    </row>
    <row r="525" spans="1:5" hidden="1" x14ac:dyDescent="0.25">
      <c r="A525" s="32">
        <v>1</v>
      </c>
      <c r="B525" s="30" t="s">
        <v>218</v>
      </c>
      <c r="C525" s="32">
        <v>5</v>
      </c>
      <c r="D525" s="32">
        <v>0</v>
      </c>
      <c r="E525" s="32">
        <f t="shared" ref="E525:E536" si="15">C525-D525</f>
        <v>5</v>
      </c>
    </row>
    <row r="526" spans="1:5" hidden="1" x14ac:dyDescent="0.25">
      <c r="A526" s="32">
        <v>2</v>
      </c>
      <c r="B526" s="30" t="s">
        <v>236</v>
      </c>
      <c r="C526" s="32">
        <v>10</v>
      </c>
      <c r="D526" s="32">
        <v>0</v>
      </c>
      <c r="E526" s="32">
        <f t="shared" si="15"/>
        <v>10</v>
      </c>
    </row>
    <row r="527" spans="1:5" hidden="1" x14ac:dyDescent="0.25">
      <c r="A527" s="32">
        <v>3</v>
      </c>
      <c r="B527" s="30" t="s">
        <v>179</v>
      </c>
      <c r="C527" s="32">
        <v>10</v>
      </c>
      <c r="D527" s="32">
        <v>0</v>
      </c>
      <c r="E527" s="32">
        <f t="shared" si="15"/>
        <v>10</v>
      </c>
    </row>
    <row r="528" spans="1:5" hidden="1" x14ac:dyDescent="0.25">
      <c r="A528" s="32">
        <v>4</v>
      </c>
      <c r="B528" s="30" t="s">
        <v>287</v>
      </c>
      <c r="C528" s="32">
        <v>5</v>
      </c>
      <c r="D528" s="32">
        <v>0</v>
      </c>
      <c r="E528" s="32">
        <f t="shared" si="15"/>
        <v>5</v>
      </c>
    </row>
    <row r="529" spans="1:5" hidden="1" x14ac:dyDescent="0.25">
      <c r="A529" s="32">
        <v>6</v>
      </c>
      <c r="B529" s="30" t="s">
        <v>289</v>
      </c>
      <c r="C529" s="32">
        <v>5</v>
      </c>
      <c r="D529" s="32">
        <v>0</v>
      </c>
      <c r="E529" s="32">
        <f t="shared" si="15"/>
        <v>5</v>
      </c>
    </row>
    <row r="530" spans="1:5" hidden="1" x14ac:dyDescent="0.25">
      <c r="A530" s="32">
        <v>8</v>
      </c>
      <c r="B530" s="30" t="s">
        <v>290</v>
      </c>
      <c r="C530" s="32">
        <v>5</v>
      </c>
      <c r="D530" s="32">
        <v>0</v>
      </c>
      <c r="E530" s="32">
        <f t="shared" si="15"/>
        <v>5</v>
      </c>
    </row>
    <row r="531" spans="1:5" hidden="1" x14ac:dyDescent="0.25">
      <c r="A531" s="32">
        <v>9</v>
      </c>
      <c r="B531" s="30" t="s">
        <v>270</v>
      </c>
      <c r="C531" s="32">
        <v>5</v>
      </c>
      <c r="D531" s="32">
        <v>0</v>
      </c>
      <c r="E531" s="32">
        <f t="shared" si="15"/>
        <v>5</v>
      </c>
    </row>
    <row r="532" spans="1:5" hidden="1" x14ac:dyDescent="0.25">
      <c r="A532" s="32">
        <v>10</v>
      </c>
      <c r="B532" s="30" t="s">
        <v>165</v>
      </c>
      <c r="C532" s="32">
        <v>2</v>
      </c>
      <c r="D532" s="32">
        <v>0</v>
      </c>
      <c r="E532" s="32">
        <f t="shared" si="15"/>
        <v>2</v>
      </c>
    </row>
    <row r="533" spans="1:5" hidden="1" x14ac:dyDescent="0.25">
      <c r="A533" s="32">
        <v>11</v>
      </c>
      <c r="B533" s="30" t="s">
        <v>346</v>
      </c>
      <c r="C533" s="32">
        <v>3</v>
      </c>
      <c r="D533" s="32">
        <v>0</v>
      </c>
      <c r="E533" s="32">
        <f t="shared" si="15"/>
        <v>3</v>
      </c>
    </row>
    <row r="534" spans="1:5" hidden="1" x14ac:dyDescent="0.25">
      <c r="A534" s="32">
        <v>12</v>
      </c>
      <c r="B534" s="30" t="s">
        <v>168</v>
      </c>
      <c r="C534" s="29">
        <v>3</v>
      </c>
      <c r="D534" s="32">
        <v>0</v>
      </c>
      <c r="E534" s="32">
        <f t="shared" si="15"/>
        <v>3</v>
      </c>
    </row>
    <row r="535" spans="1:5" hidden="1" x14ac:dyDescent="0.25">
      <c r="A535" s="32">
        <v>13</v>
      </c>
      <c r="B535" s="30" t="s">
        <v>291</v>
      </c>
      <c r="C535" s="32">
        <v>10</v>
      </c>
      <c r="D535" s="32">
        <v>0</v>
      </c>
      <c r="E535" s="32">
        <f t="shared" si="15"/>
        <v>10</v>
      </c>
    </row>
    <row r="536" spans="1:5" hidden="1" x14ac:dyDescent="0.25">
      <c r="A536" s="32">
        <v>14</v>
      </c>
      <c r="B536" s="30" t="s">
        <v>219</v>
      </c>
      <c r="C536" s="32">
        <v>10</v>
      </c>
      <c r="D536" s="32">
        <v>0</v>
      </c>
      <c r="E536" s="32">
        <f t="shared" si="15"/>
        <v>10</v>
      </c>
    </row>
    <row r="537" spans="1:5" hidden="1" x14ac:dyDescent="0.25">
      <c r="A537" s="32">
        <v>16</v>
      </c>
      <c r="B537" s="30" t="s">
        <v>292</v>
      </c>
      <c r="C537" s="29">
        <v>5</v>
      </c>
      <c r="D537" s="32">
        <v>0</v>
      </c>
      <c r="E537" s="32">
        <f>SUM(C537-D537)</f>
        <v>5</v>
      </c>
    </row>
    <row r="538" spans="1:5" hidden="1" x14ac:dyDescent="0.25">
      <c r="A538" s="32">
        <v>17</v>
      </c>
      <c r="B538" s="30" t="s">
        <v>293</v>
      </c>
      <c r="C538" s="29">
        <v>5</v>
      </c>
      <c r="D538" s="32">
        <v>0</v>
      </c>
      <c r="E538" s="32">
        <f>SUM(C538-D538)</f>
        <v>5</v>
      </c>
    </row>
    <row r="539" spans="1:5" ht="15.75" hidden="1" thickBot="1" x14ac:dyDescent="0.3">
      <c r="C539" s="52">
        <f>SUM(C525:C538)</f>
        <v>83</v>
      </c>
      <c r="D539" s="36" t="s">
        <v>196</v>
      </c>
      <c r="E539" s="36" t="s">
        <v>196</v>
      </c>
    </row>
    <row r="540" spans="1:5" hidden="1" x14ac:dyDescent="0.25"/>
    <row r="541" spans="1:5" ht="18.75" hidden="1" x14ac:dyDescent="0.3">
      <c r="A541" s="89"/>
      <c r="B541" s="90"/>
      <c r="C541" s="91"/>
      <c r="D541" s="92"/>
      <c r="E541" s="92"/>
    </row>
    <row r="542" spans="1:5" hidden="1" x14ac:dyDescent="0.25">
      <c r="A542" s="32">
        <v>1</v>
      </c>
      <c r="B542" s="30" t="s">
        <v>218</v>
      </c>
      <c r="C542" s="32">
        <v>5</v>
      </c>
      <c r="D542" s="32">
        <v>0</v>
      </c>
      <c r="E542" s="32">
        <f>C542-D542</f>
        <v>5</v>
      </c>
    </row>
    <row r="543" spans="1:5" hidden="1" x14ac:dyDescent="0.25">
      <c r="A543" s="32">
        <v>2</v>
      </c>
      <c r="B543" s="30" t="s">
        <v>299</v>
      </c>
      <c r="C543" s="32">
        <v>10</v>
      </c>
      <c r="D543" s="32">
        <v>0</v>
      </c>
      <c r="E543" s="32">
        <f>C543-D543</f>
        <v>10</v>
      </c>
    </row>
    <row r="544" spans="1:5" hidden="1" x14ac:dyDescent="0.25">
      <c r="A544" s="32">
        <v>3</v>
      </c>
      <c r="B544" s="30" t="s">
        <v>283</v>
      </c>
      <c r="C544" s="32">
        <v>20</v>
      </c>
      <c r="D544" s="32">
        <v>0</v>
      </c>
      <c r="E544" s="32">
        <f>C544-D544</f>
        <v>20</v>
      </c>
    </row>
    <row r="545" spans="1:8" hidden="1" x14ac:dyDescent="0.25"/>
    <row r="546" spans="1:8" hidden="1" x14ac:dyDescent="0.25"/>
    <row r="547" spans="1:8" ht="18.75" hidden="1" x14ac:dyDescent="0.3">
      <c r="A547" s="89"/>
      <c r="B547" s="90"/>
      <c r="C547" s="91"/>
      <c r="D547" s="92"/>
      <c r="E547" s="92"/>
      <c r="F547" s="64"/>
    </row>
    <row r="548" spans="1:8" hidden="1" x14ac:dyDescent="0.25">
      <c r="A548" s="32">
        <v>1</v>
      </c>
      <c r="B548" s="118" t="s">
        <v>223</v>
      </c>
      <c r="C548" s="119">
        <v>2</v>
      </c>
      <c r="D548" s="69">
        <v>0</v>
      </c>
      <c r="E548" s="32">
        <f t="shared" ref="E548:E566" si="16">C548-D548</f>
        <v>2</v>
      </c>
    </row>
    <row r="549" spans="1:8" hidden="1" x14ac:dyDescent="0.25">
      <c r="A549" s="32">
        <v>2</v>
      </c>
      <c r="B549" s="30" t="s">
        <v>300</v>
      </c>
      <c r="C549" s="32">
        <v>4</v>
      </c>
      <c r="D549" s="69">
        <v>0</v>
      </c>
      <c r="E549" s="32">
        <f t="shared" si="16"/>
        <v>4</v>
      </c>
    </row>
    <row r="550" spans="1:8" hidden="1" x14ac:dyDescent="0.25">
      <c r="A550" s="32">
        <v>4</v>
      </c>
      <c r="B550" s="30" t="s">
        <v>301</v>
      </c>
      <c r="C550" s="32">
        <v>4</v>
      </c>
      <c r="D550" s="69">
        <v>0</v>
      </c>
      <c r="E550" s="32">
        <f t="shared" si="16"/>
        <v>4</v>
      </c>
    </row>
    <row r="551" spans="1:8" hidden="1" x14ac:dyDescent="0.25">
      <c r="A551" s="32">
        <v>5</v>
      </c>
      <c r="B551" s="30" t="s">
        <v>239</v>
      </c>
      <c r="C551" s="32">
        <v>4</v>
      </c>
      <c r="D551" s="69">
        <v>0</v>
      </c>
      <c r="E551" s="32">
        <f t="shared" si="16"/>
        <v>4</v>
      </c>
    </row>
    <row r="552" spans="1:8" hidden="1" x14ac:dyDescent="0.25">
      <c r="A552" s="32">
        <v>6</v>
      </c>
      <c r="B552" s="30" t="s">
        <v>302</v>
      </c>
      <c r="C552" s="32">
        <v>2</v>
      </c>
      <c r="D552" s="69">
        <v>0</v>
      </c>
      <c r="E552" s="32">
        <f t="shared" si="16"/>
        <v>2</v>
      </c>
      <c r="H552" s="64"/>
    </row>
    <row r="553" spans="1:8" hidden="1" x14ac:dyDescent="0.25">
      <c r="A553" s="32">
        <v>7</v>
      </c>
      <c r="B553" s="30" t="s">
        <v>175</v>
      </c>
      <c r="C553" s="32">
        <v>2</v>
      </c>
      <c r="D553" s="69">
        <v>0</v>
      </c>
      <c r="E553" s="32">
        <f t="shared" si="16"/>
        <v>2</v>
      </c>
    </row>
    <row r="554" spans="1:8" hidden="1" x14ac:dyDescent="0.25">
      <c r="A554" s="32">
        <v>8</v>
      </c>
      <c r="B554" s="30" t="s">
        <v>238</v>
      </c>
      <c r="C554" s="32">
        <v>4</v>
      </c>
      <c r="D554" s="69">
        <v>0</v>
      </c>
      <c r="E554" s="32">
        <f t="shared" si="16"/>
        <v>4</v>
      </c>
    </row>
    <row r="555" spans="1:8" hidden="1" x14ac:dyDescent="0.25">
      <c r="A555" s="32">
        <v>9</v>
      </c>
      <c r="B555" s="30" t="s">
        <v>276</v>
      </c>
      <c r="C555" s="32">
        <v>2</v>
      </c>
      <c r="D555" s="69">
        <v>0</v>
      </c>
      <c r="E555" s="32">
        <f t="shared" si="16"/>
        <v>2</v>
      </c>
    </row>
    <row r="556" spans="1:8" hidden="1" x14ac:dyDescent="0.25">
      <c r="A556" s="32">
        <v>10</v>
      </c>
      <c r="B556" s="30" t="s">
        <v>116</v>
      </c>
      <c r="C556" s="32">
        <v>4</v>
      </c>
      <c r="D556" s="69">
        <v>0</v>
      </c>
      <c r="E556" s="32">
        <f t="shared" si="16"/>
        <v>4</v>
      </c>
    </row>
    <row r="557" spans="1:8" hidden="1" x14ac:dyDescent="0.25">
      <c r="A557" s="32">
        <v>11</v>
      </c>
      <c r="B557" s="30" t="s">
        <v>118</v>
      </c>
      <c r="C557" s="32">
        <v>4</v>
      </c>
      <c r="D557" s="69">
        <v>0</v>
      </c>
      <c r="E557" s="32">
        <f t="shared" si="16"/>
        <v>4</v>
      </c>
    </row>
    <row r="558" spans="1:8" hidden="1" x14ac:dyDescent="0.25">
      <c r="A558" s="32">
        <v>12</v>
      </c>
      <c r="B558" s="30" t="s">
        <v>279</v>
      </c>
      <c r="C558" s="32">
        <v>15</v>
      </c>
      <c r="D558" s="69">
        <v>0</v>
      </c>
      <c r="E558" s="32">
        <f t="shared" si="16"/>
        <v>15</v>
      </c>
    </row>
    <row r="559" spans="1:8" hidden="1" x14ac:dyDescent="0.25">
      <c r="A559" s="32">
        <v>13</v>
      </c>
      <c r="B559" s="30" t="s">
        <v>179</v>
      </c>
      <c r="C559" s="32">
        <v>20</v>
      </c>
      <c r="D559" s="69">
        <v>0</v>
      </c>
      <c r="E559" s="32">
        <f t="shared" si="16"/>
        <v>20</v>
      </c>
    </row>
    <row r="560" spans="1:8" hidden="1" x14ac:dyDescent="0.25">
      <c r="A560" s="32">
        <v>14</v>
      </c>
      <c r="B560" s="30" t="s">
        <v>303</v>
      </c>
      <c r="C560" s="32">
        <v>100</v>
      </c>
      <c r="D560" s="69">
        <v>0</v>
      </c>
      <c r="E560" s="32">
        <f t="shared" si="16"/>
        <v>100</v>
      </c>
    </row>
    <row r="561" spans="1:5" hidden="1" x14ac:dyDescent="0.25">
      <c r="A561" s="32">
        <v>15</v>
      </c>
      <c r="B561" s="30" t="s">
        <v>304</v>
      </c>
      <c r="C561" s="32">
        <v>50</v>
      </c>
      <c r="D561" s="69">
        <v>0</v>
      </c>
      <c r="E561" s="32">
        <f t="shared" si="16"/>
        <v>50</v>
      </c>
    </row>
    <row r="562" spans="1:5" hidden="1" x14ac:dyDescent="0.25">
      <c r="A562" s="32">
        <v>16</v>
      </c>
      <c r="B562" s="30" t="s">
        <v>305</v>
      </c>
      <c r="C562" s="32">
        <v>17</v>
      </c>
      <c r="D562" s="69">
        <v>0</v>
      </c>
      <c r="E562" s="32">
        <f t="shared" si="16"/>
        <v>17</v>
      </c>
    </row>
    <row r="563" spans="1:5" hidden="1" x14ac:dyDescent="0.25">
      <c r="A563" s="32">
        <v>17</v>
      </c>
      <c r="B563" s="30" t="s">
        <v>283</v>
      </c>
      <c r="C563" s="32">
        <v>20</v>
      </c>
      <c r="D563" s="69">
        <v>0</v>
      </c>
      <c r="E563" s="32">
        <f t="shared" si="16"/>
        <v>20</v>
      </c>
    </row>
    <row r="564" spans="1:5" hidden="1" x14ac:dyDescent="0.25">
      <c r="A564" s="32">
        <v>18</v>
      </c>
      <c r="B564" s="30" t="s">
        <v>306</v>
      </c>
      <c r="C564" s="32">
        <v>6</v>
      </c>
      <c r="D564" s="69">
        <v>0</v>
      </c>
      <c r="E564" s="32">
        <f t="shared" si="16"/>
        <v>6</v>
      </c>
    </row>
    <row r="565" spans="1:5" hidden="1" x14ac:dyDescent="0.25">
      <c r="A565" s="32">
        <v>19</v>
      </c>
      <c r="B565" s="30" t="s">
        <v>307</v>
      </c>
      <c r="C565" s="32">
        <v>2</v>
      </c>
      <c r="D565" s="69">
        <v>0</v>
      </c>
      <c r="E565" s="32">
        <f t="shared" si="16"/>
        <v>2</v>
      </c>
    </row>
    <row r="566" spans="1:5" hidden="1" x14ac:dyDescent="0.25">
      <c r="A566" s="32">
        <v>20</v>
      </c>
      <c r="B566" s="30" t="s">
        <v>308</v>
      </c>
      <c r="C566" s="32">
        <v>5</v>
      </c>
      <c r="D566" s="69">
        <v>0</v>
      </c>
      <c r="E566" s="32">
        <f t="shared" si="16"/>
        <v>5</v>
      </c>
    </row>
    <row r="567" spans="1:5" ht="15.75" hidden="1" thickBot="1" x14ac:dyDescent="0.3">
      <c r="A567" s="36"/>
      <c r="C567" s="52">
        <f>SUM(C548:C566)</f>
        <v>267</v>
      </c>
      <c r="D567" s="70" t="s">
        <v>196</v>
      </c>
      <c r="E567" s="36" t="s">
        <v>196</v>
      </c>
    </row>
    <row r="568" spans="1:5" hidden="1" x14ac:dyDescent="0.25"/>
    <row r="569" spans="1:5" ht="18.75" hidden="1" x14ac:dyDescent="0.3">
      <c r="A569" s="89"/>
      <c r="B569" s="90"/>
      <c r="C569" s="91"/>
      <c r="D569" s="92"/>
      <c r="E569" s="92"/>
    </row>
    <row r="570" spans="1:5" hidden="1" x14ac:dyDescent="0.25">
      <c r="A570" s="42">
        <v>1</v>
      </c>
      <c r="B570" s="43" t="s">
        <v>269</v>
      </c>
      <c r="C570" s="44">
        <v>1</v>
      </c>
      <c r="D570" s="71">
        <v>0</v>
      </c>
      <c r="E570" s="45">
        <f>SUM(C570-D570)</f>
        <v>1</v>
      </c>
    </row>
    <row r="571" spans="1:5" ht="15.75" hidden="1" thickBot="1" x14ac:dyDescent="0.3">
      <c r="C571" s="38">
        <f>SUM(C570:C570)</f>
        <v>1</v>
      </c>
      <c r="D571" s="72" t="s">
        <v>196</v>
      </c>
      <c r="E571" s="64" t="s">
        <v>196</v>
      </c>
    </row>
    <row r="572" spans="1:5" hidden="1" x14ac:dyDescent="0.25"/>
    <row r="573" spans="1:5" ht="18.75" hidden="1" x14ac:dyDescent="0.3">
      <c r="A573" s="89"/>
      <c r="B573" s="104"/>
      <c r="C573" s="91"/>
      <c r="D573" s="92"/>
      <c r="E573" s="92"/>
    </row>
    <row r="574" spans="1:5" hidden="1" x14ac:dyDescent="0.25">
      <c r="A574" s="32">
        <v>1</v>
      </c>
      <c r="B574" s="30" t="s">
        <v>309</v>
      </c>
      <c r="C574" s="32">
        <v>156</v>
      </c>
      <c r="D574" s="69">
        <v>0</v>
      </c>
      <c r="E574" s="32">
        <f t="shared" ref="E574:E583" si="17">C574-D574</f>
        <v>156</v>
      </c>
    </row>
    <row r="575" spans="1:5" hidden="1" x14ac:dyDescent="0.25">
      <c r="A575" s="32">
        <v>2</v>
      </c>
      <c r="B575" s="30" t="s">
        <v>310</v>
      </c>
      <c r="C575" s="32">
        <v>30</v>
      </c>
      <c r="D575" s="69">
        <v>0</v>
      </c>
      <c r="E575" s="32">
        <f t="shared" si="17"/>
        <v>30</v>
      </c>
    </row>
    <row r="576" spans="1:5" hidden="1" x14ac:dyDescent="0.25">
      <c r="A576" s="32">
        <v>10</v>
      </c>
      <c r="B576" s="30" t="s">
        <v>285</v>
      </c>
      <c r="C576" s="32">
        <v>5</v>
      </c>
      <c r="D576" s="69">
        <v>0</v>
      </c>
      <c r="E576" s="32">
        <f t="shared" si="17"/>
        <v>5</v>
      </c>
    </row>
    <row r="577" spans="1:5" hidden="1" x14ac:dyDescent="0.25">
      <c r="A577" s="32">
        <v>13</v>
      </c>
      <c r="B577" s="30" t="s">
        <v>394</v>
      </c>
      <c r="C577" s="29">
        <v>5</v>
      </c>
      <c r="D577" s="69">
        <v>0</v>
      </c>
      <c r="E577" s="32">
        <f t="shared" si="17"/>
        <v>5</v>
      </c>
    </row>
    <row r="578" spans="1:5" hidden="1" x14ac:dyDescent="0.25">
      <c r="A578" s="32">
        <v>18</v>
      </c>
      <c r="B578" s="129" t="s">
        <v>166</v>
      </c>
      <c r="C578" s="32">
        <v>5</v>
      </c>
      <c r="D578" s="69">
        <v>0</v>
      </c>
      <c r="E578" s="32">
        <f t="shared" si="17"/>
        <v>5</v>
      </c>
    </row>
    <row r="579" spans="1:5" hidden="1" x14ac:dyDescent="0.25">
      <c r="A579" s="32">
        <v>27</v>
      </c>
      <c r="B579" s="30" t="s">
        <v>312</v>
      </c>
      <c r="C579" s="32">
        <v>5</v>
      </c>
      <c r="D579" s="69">
        <v>0</v>
      </c>
      <c r="E579" s="32">
        <f t="shared" si="17"/>
        <v>5</v>
      </c>
    </row>
    <row r="580" spans="1:5" hidden="1" x14ac:dyDescent="0.25">
      <c r="A580" s="32">
        <v>32</v>
      </c>
      <c r="B580" s="30" t="s">
        <v>313</v>
      </c>
      <c r="C580" s="32">
        <v>3</v>
      </c>
      <c r="D580" s="69">
        <v>0</v>
      </c>
      <c r="E580" s="32">
        <f t="shared" si="17"/>
        <v>3</v>
      </c>
    </row>
    <row r="581" spans="1:5" hidden="1" x14ac:dyDescent="0.25">
      <c r="A581" s="32">
        <v>34</v>
      </c>
      <c r="B581" s="30" t="s">
        <v>239</v>
      </c>
      <c r="C581" s="32">
        <v>4</v>
      </c>
      <c r="D581" s="69">
        <v>0</v>
      </c>
      <c r="E581" s="32">
        <f t="shared" si="17"/>
        <v>4</v>
      </c>
    </row>
    <row r="582" spans="1:5" x14ac:dyDescent="0.25">
      <c r="A582" s="32">
        <v>38</v>
      </c>
      <c r="B582" s="30" t="s">
        <v>314</v>
      </c>
      <c r="C582" s="32">
        <v>3</v>
      </c>
      <c r="D582" s="69">
        <v>0</v>
      </c>
      <c r="E582" s="32">
        <f t="shared" si="17"/>
        <v>3</v>
      </c>
    </row>
    <row r="583" spans="1:5" hidden="1" x14ac:dyDescent="0.25">
      <c r="A583" s="32">
        <v>39</v>
      </c>
      <c r="B583" s="118" t="s">
        <v>223</v>
      </c>
      <c r="C583" s="119">
        <v>5</v>
      </c>
      <c r="D583" s="69">
        <v>0</v>
      </c>
      <c r="E583" s="32">
        <f t="shared" si="17"/>
        <v>5</v>
      </c>
    </row>
    <row r="584" spans="1:5" ht="15.75" hidden="1" thickBot="1" x14ac:dyDescent="0.3">
      <c r="C584" s="52">
        <f>SUM(C574:C583)</f>
        <v>221</v>
      </c>
      <c r="D584" s="70" t="s">
        <v>196</v>
      </c>
      <c r="E584" s="36" t="s">
        <v>196</v>
      </c>
    </row>
    <row r="585" spans="1:5" hidden="1" x14ac:dyDescent="0.25"/>
    <row r="586" spans="1:5" ht="18.75" hidden="1" x14ac:dyDescent="0.3">
      <c r="A586" s="89"/>
      <c r="B586" s="90"/>
      <c r="C586" s="91"/>
      <c r="D586" s="92"/>
      <c r="E586" s="92"/>
    </row>
    <row r="587" spans="1:5" hidden="1" x14ac:dyDescent="0.25">
      <c r="A587" s="32">
        <v>1</v>
      </c>
      <c r="B587" s="30" t="s">
        <v>315</v>
      </c>
      <c r="C587" s="32">
        <v>1</v>
      </c>
      <c r="D587" s="69">
        <v>0</v>
      </c>
      <c r="E587" s="32">
        <f t="shared" ref="E587:E597" si="18">C587-D587</f>
        <v>1</v>
      </c>
    </row>
    <row r="588" spans="1:5" ht="15.75" hidden="1" x14ac:dyDescent="0.25">
      <c r="A588" s="32">
        <v>2</v>
      </c>
      <c r="B588" s="30" t="s">
        <v>109</v>
      </c>
      <c r="C588" s="73">
        <v>5</v>
      </c>
      <c r="D588" s="69">
        <v>0</v>
      </c>
      <c r="E588" s="32">
        <f t="shared" si="18"/>
        <v>5</v>
      </c>
    </row>
    <row r="589" spans="1:5" ht="15.75" hidden="1" x14ac:dyDescent="0.25">
      <c r="A589" s="32">
        <v>3</v>
      </c>
      <c r="B589" s="40" t="s">
        <v>316</v>
      </c>
      <c r="C589" s="73">
        <v>5</v>
      </c>
      <c r="D589" s="69">
        <v>0</v>
      </c>
      <c r="E589" s="32">
        <f t="shared" si="18"/>
        <v>5</v>
      </c>
    </row>
    <row r="590" spans="1:5" ht="15.75" hidden="1" x14ac:dyDescent="0.25">
      <c r="A590" s="32">
        <v>4</v>
      </c>
      <c r="B590" s="30" t="s">
        <v>162</v>
      </c>
      <c r="C590" s="73">
        <v>5</v>
      </c>
      <c r="D590" s="69">
        <v>0</v>
      </c>
      <c r="E590" s="32">
        <f t="shared" si="18"/>
        <v>5</v>
      </c>
    </row>
    <row r="591" spans="1:5" ht="15.75" hidden="1" x14ac:dyDescent="0.25">
      <c r="A591" s="32">
        <v>5</v>
      </c>
      <c r="B591" s="30" t="s">
        <v>222</v>
      </c>
      <c r="C591" s="73">
        <v>5</v>
      </c>
      <c r="D591" s="69">
        <v>0</v>
      </c>
      <c r="E591" s="32">
        <f t="shared" si="18"/>
        <v>5</v>
      </c>
    </row>
    <row r="592" spans="1:5" ht="15.75" hidden="1" x14ac:dyDescent="0.25">
      <c r="A592" s="32">
        <v>6</v>
      </c>
      <c r="B592" s="118" t="s">
        <v>223</v>
      </c>
      <c r="C592" s="121">
        <v>5</v>
      </c>
      <c r="D592" s="69">
        <v>0</v>
      </c>
      <c r="E592" s="32">
        <f t="shared" si="18"/>
        <v>5</v>
      </c>
    </row>
    <row r="593" spans="1:5" ht="15.75" hidden="1" x14ac:dyDescent="0.25">
      <c r="A593" s="32">
        <v>7</v>
      </c>
      <c r="B593" s="40" t="s">
        <v>317</v>
      </c>
      <c r="C593" s="73">
        <v>5</v>
      </c>
      <c r="D593" s="69">
        <v>0</v>
      </c>
      <c r="E593" s="32">
        <f t="shared" si="18"/>
        <v>5</v>
      </c>
    </row>
    <row r="594" spans="1:5" ht="15.75" hidden="1" x14ac:dyDescent="0.25">
      <c r="A594" s="32">
        <v>8</v>
      </c>
      <c r="B594" s="30" t="s">
        <v>239</v>
      </c>
      <c r="C594" s="73">
        <v>5</v>
      </c>
      <c r="D594" s="69">
        <v>0</v>
      </c>
      <c r="E594" s="32">
        <f t="shared" si="18"/>
        <v>5</v>
      </c>
    </row>
    <row r="595" spans="1:5" ht="15.75" hidden="1" x14ac:dyDescent="0.25">
      <c r="A595" s="32">
        <v>9</v>
      </c>
      <c r="B595" s="40" t="s">
        <v>318</v>
      </c>
      <c r="C595" s="73">
        <v>5</v>
      </c>
      <c r="D595" s="69">
        <v>0</v>
      </c>
      <c r="E595" s="32">
        <f t="shared" si="18"/>
        <v>5</v>
      </c>
    </row>
    <row r="596" spans="1:5" ht="15.75" hidden="1" x14ac:dyDescent="0.25">
      <c r="A596" s="32">
        <v>10</v>
      </c>
      <c r="B596" s="30" t="s">
        <v>238</v>
      </c>
      <c r="C596" s="73">
        <v>5</v>
      </c>
      <c r="D596" s="69">
        <v>0</v>
      </c>
      <c r="E596" s="32">
        <f t="shared" si="18"/>
        <v>5</v>
      </c>
    </row>
    <row r="597" spans="1:5" ht="15.75" hidden="1" x14ac:dyDescent="0.25">
      <c r="A597" s="32">
        <v>11</v>
      </c>
      <c r="B597" s="40" t="s">
        <v>319</v>
      </c>
      <c r="C597" s="73">
        <v>5</v>
      </c>
      <c r="D597" s="69">
        <v>0</v>
      </c>
      <c r="E597" s="32">
        <f t="shared" si="18"/>
        <v>5</v>
      </c>
    </row>
    <row r="598" spans="1:5" ht="15.75" hidden="1" x14ac:dyDescent="0.25">
      <c r="C598" s="27">
        <f>SUM(C587:C597)</f>
        <v>51</v>
      </c>
      <c r="D598" s="70" t="s">
        <v>196</v>
      </c>
    </row>
    <row r="599" spans="1:5" hidden="1" x14ac:dyDescent="0.25"/>
    <row r="600" spans="1:5" hidden="1" x14ac:dyDescent="0.25">
      <c r="D600" s="72" t="s">
        <v>196</v>
      </c>
      <c r="E600" t="s">
        <v>196</v>
      </c>
    </row>
    <row r="601" spans="1:5" ht="18.75" hidden="1" x14ac:dyDescent="0.3">
      <c r="A601" s="89"/>
      <c r="B601" s="90"/>
      <c r="C601" s="91"/>
      <c r="D601" s="92"/>
      <c r="E601" s="92"/>
    </row>
    <row r="602" spans="1:5" hidden="1" x14ac:dyDescent="0.25">
      <c r="A602" s="32">
        <v>4</v>
      </c>
      <c r="B602" s="30" t="s">
        <v>320</v>
      </c>
      <c r="C602" s="39">
        <v>20</v>
      </c>
      <c r="D602" s="29">
        <v>20</v>
      </c>
      <c r="E602" s="32">
        <f>C602-D602</f>
        <v>0</v>
      </c>
    </row>
    <row r="603" spans="1:5" ht="15.75" hidden="1" thickBot="1" x14ac:dyDescent="0.3">
      <c r="C603" s="38">
        <f>SUM(C602:C602)</f>
        <v>20</v>
      </c>
      <c r="D603" s="72" t="s">
        <v>196</v>
      </c>
    </row>
    <row r="604" spans="1:5" hidden="1" x14ac:dyDescent="0.25">
      <c r="D604" s="72" t="s">
        <v>196</v>
      </c>
    </row>
    <row r="605" spans="1:5" ht="18.75" hidden="1" x14ac:dyDescent="0.3">
      <c r="A605" s="94"/>
      <c r="B605" s="95"/>
      <c r="C605" s="101"/>
      <c r="D605" s="81"/>
      <c r="E605" s="81"/>
    </row>
    <row r="606" spans="1:5" hidden="1" x14ac:dyDescent="0.25">
      <c r="A606" s="29">
        <v>1</v>
      </c>
      <c r="B606" s="30" t="s">
        <v>321</v>
      </c>
      <c r="C606" s="29">
        <v>20</v>
      </c>
      <c r="D606" s="29">
        <v>20</v>
      </c>
      <c r="E606" s="32">
        <f>SUM(C606-D606)</f>
        <v>0</v>
      </c>
    </row>
    <row r="607" spans="1:5" hidden="1" x14ac:dyDescent="0.25">
      <c r="A607" s="29">
        <v>2</v>
      </c>
      <c r="B607" s="43" t="s">
        <v>397</v>
      </c>
      <c r="C607" s="29">
        <v>20</v>
      </c>
      <c r="D607" s="29">
        <v>20</v>
      </c>
      <c r="E607" s="32">
        <f>SUM(C607-D607)</f>
        <v>0</v>
      </c>
    </row>
    <row r="608" spans="1:5" hidden="1" x14ac:dyDescent="0.25">
      <c r="A608" s="29">
        <v>5</v>
      </c>
      <c r="B608" s="30" t="s">
        <v>511</v>
      </c>
      <c r="C608" s="29">
        <v>10</v>
      </c>
      <c r="D608" s="29">
        <v>10</v>
      </c>
      <c r="E608" s="32">
        <f>SUM(C608-D608)</f>
        <v>0</v>
      </c>
    </row>
    <row r="609" spans="1:5" ht="15.75" hidden="1" thickBot="1" x14ac:dyDescent="0.3">
      <c r="A609" s="33"/>
      <c r="B609" s="34"/>
      <c r="C609" s="35">
        <f>SUM(C606:C608)</f>
        <v>50</v>
      </c>
      <c r="D609" s="70" t="s">
        <v>196</v>
      </c>
      <c r="E609" s="36"/>
    </row>
    <row r="610" spans="1:5" hidden="1" x14ac:dyDescent="0.25"/>
    <row r="611" spans="1:5" ht="18.75" hidden="1" x14ac:dyDescent="0.3">
      <c r="A611" s="89"/>
      <c r="B611" s="104"/>
      <c r="C611" s="91"/>
      <c r="D611" s="92"/>
      <c r="E611" s="92"/>
    </row>
    <row r="612" spans="1:5" hidden="1" x14ac:dyDescent="0.25">
      <c r="A612" s="32">
        <v>1</v>
      </c>
      <c r="B612" s="30" t="s">
        <v>309</v>
      </c>
      <c r="C612" s="32">
        <v>44</v>
      </c>
      <c r="D612" s="69">
        <v>0</v>
      </c>
      <c r="E612" s="32">
        <f t="shared" ref="E612:E645" si="19">C612-D612</f>
        <v>44</v>
      </c>
    </row>
    <row r="613" spans="1:5" hidden="1" x14ac:dyDescent="0.25">
      <c r="A613" s="32">
        <v>2</v>
      </c>
      <c r="B613" s="30" t="s">
        <v>310</v>
      </c>
      <c r="C613" s="32">
        <v>120</v>
      </c>
      <c r="D613" s="69">
        <v>0</v>
      </c>
      <c r="E613" s="32">
        <f t="shared" si="19"/>
        <v>120</v>
      </c>
    </row>
    <row r="614" spans="1:5" hidden="1" x14ac:dyDescent="0.25">
      <c r="A614" s="32">
        <v>3</v>
      </c>
      <c r="B614" s="30" t="s">
        <v>102</v>
      </c>
      <c r="C614" s="32">
        <v>5</v>
      </c>
      <c r="D614" s="69">
        <v>0</v>
      </c>
      <c r="E614" s="32">
        <f t="shared" si="19"/>
        <v>5</v>
      </c>
    </row>
    <row r="615" spans="1:5" hidden="1" x14ac:dyDescent="0.25">
      <c r="A615" s="32">
        <v>4</v>
      </c>
      <c r="B615" s="30" t="s">
        <v>268</v>
      </c>
      <c r="C615" s="32">
        <v>5</v>
      </c>
      <c r="D615" s="69">
        <v>0</v>
      </c>
      <c r="E615" s="32">
        <f t="shared" si="19"/>
        <v>5</v>
      </c>
    </row>
    <row r="616" spans="1:5" hidden="1" x14ac:dyDescent="0.25">
      <c r="A616" s="32">
        <v>5</v>
      </c>
      <c r="B616" s="30" t="s">
        <v>322</v>
      </c>
      <c r="C616" s="32">
        <v>5</v>
      </c>
      <c r="D616" s="69">
        <v>0</v>
      </c>
      <c r="E616" s="32">
        <f t="shared" si="19"/>
        <v>5</v>
      </c>
    </row>
    <row r="617" spans="1:5" hidden="1" x14ac:dyDescent="0.25">
      <c r="A617" s="32">
        <v>6</v>
      </c>
      <c r="B617" s="30" t="s">
        <v>323</v>
      </c>
      <c r="C617" s="32">
        <v>5</v>
      </c>
      <c r="D617" s="69">
        <v>0</v>
      </c>
      <c r="E617" s="32">
        <f t="shared" si="19"/>
        <v>5</v>
      </c>
    </row>
    <row r="618" spans="1:5" hidden="1" x14ac:dyDescent="0.25">
      <c r="A618" s="32">
        <v>7</v>
      </c>
      <c r="B618" s="30" t="s">
        <v>324</v>
      </c>
      <c r="C618" s="32">
        <v>5</v>
      </c>
      <c r="D618" s="69">
        <v>0</v>
      </c>
      <c r="E618" s="32">
        <f t="shared" si="19"/>
        <v>5</v>
      </c>
    </row>
    <row r="619" spans="1:5" hidden="1" x14ac:dyDescent="0.25">
      <c r="A619" s="32">
        <v>8</v>
      </c>
      <c r="B619" s="30" t="s">
        <v>325</v>
      </c>
      <c r="C619" s="32">
        <v>3</v>
      </c>
      <c r="D619" s="69">
        <v>0</v>
      </c>
      <c r="E619" s="32">
        <f t="shared" si="19"/>
        <v>3</v>
      </c>
    </row>
    <row r="620" spans="1:5" hidden="1" x14ac:dyDescent="0.25">
      <c r="A620" s="32">
        <v>9</v>
      </c>
      <c r="B620" s="30" t="s">
        <v>326</v>
      </c>
      <c r="C620" s="32">
        <v>3</v>
      </c>
      <c r="D620" s="69">
        <v>0</v>
      </c>
      <c r="E620" s="32">
        <f t="shared" si="19"/>
        <v>3</v>
      </c>
    </row>
    <row r="621" spans="1:5" hidden="1" x14ac:dyDescent="0.25">
      <c r="A621" s="32">
        <v>12</v>
      </c>
      <c r="B621" s="30" t="s">
        <v>327</v>
      </c>
      <c r="C621" s="32">
        <v>5</v>
      </c>
      <c r="D621" s="69">
        <v>0</v>
      </c>
      <c r="E621" s="32">
        <f t="shared" si="19"/>
        <v>5</v>
      </c>
    </row>
    <row r="622" spans="1:5" hidden="1" x14ac:dyDescent="0.25">
      <c r="A622" s="32">
        <v>14</v>
      </c>
      <c r="B622" s="30" t="s">
        <v>396</v>
      </c>
      <c r="C622" s="29">
        <v>5</v>
      </c>
      <c r="D622" s="29">
        <v>5</v>
      </c>
      <c r="E622" s="32">
        <f t="shared" si="19"/>
        <v>0</v>
      </c>
    </row>
    <row r="623" spans="1:5" hidden="1" x14ac:dyDescent="0.25">
      <c r="A623" s="32">
        <v>15</v>
      </c>
      <c r="B623" s="30" t="s">
        <v>241</v>
      </c>
      <c r="C623" s="32">
        <v>5</v>
      </c>
      <c r="D623" s="69">
        <v>0</v>
      </c>
      <c r="E623" s="32">
        <f t="shared" si="19"/>
        <v>5</v>
      </c>
    </row>
    <row r="624" spans="1:5" hidden="1" x14ac:dyDescent="0.25">
      <c r="A624" s="32">
        <v>16</v>
      </c>
      <c r="B624" s="30" t="s">
        <v>158</v>
      </c>
      <c r="C624" s="32">
        <v>5</v>
      </c>
      <c r="D624" s="29">
        <v>5</v>
      </c>
      <c r="E624" s="32">
        <f t="shared" si="19"/>
        <v>0</v>
      </c>
    </row>
    <row r="625" spans="1:5" hidden="1" x14ac:dyDescent="0.25">
      <c r="A625" s="32">
        <v>17</v>
      </c>
      <c r="B625" s="30" t="s">
        <v>330</v>
      </c>
      <c r="C625" s="32">
        <v>5</v>
      </c>
      <c r="D625" s="69">
        <v>0</v>
      </c>
      <c r="E625" s="32">
        <f t="shared" si="19"/>
        <v>5</v>
      </c>
    </row>
    <row r="626" spans="1:5" hidden="1" x14ac:dyDescent="0.25">
      <c r="A626" s="32">
        <v>19</v>
      </c>
      <c r="B626" s="30" t="s">
        <v>398</v>
      </c>
      <c r="C626" s="32">
        <v>5</v>
      </c>
      <c r="D626" s="69">
        <v>0</v>
      </c>
      <c r="E626" s="32">
        <f t="shared" si="19"/>
        <v>5</v>
      </c>
    </row>
    <row r="627" spans="1:5" hidden="1" x14ac:dyDescent="0.25">
      <c r="A627" s="32">
        <v>20</v>
      </c>
      <c r="B627" s="30" t="s">
        <v>112</v>
      </c>
      <c r="C627" s="32">
        <v>5</v>
      </c>
      <c r="D627" s="69">
        <v>0</v>
      </c>
      <c r="E627" s="32">
        <f t="shared" si="19"/>
        <v>5</v>
      </c>
    </row>
    <row r="628" spans="1:5" hidden="1" x14ac:dyDescent="0.25">
      <c r="A628" s="32">
        <v>21</v>
      </c>
      <c r="B628" s="30" t="s">
        <v>122</v>
      </c>
      <c r="C628" s="32">
        <v>5</v>
      </c>
      <c r="D628" s="29">
        <v>5</v>
      </c>
      <c r="E628" s="32">
        <f t="shared" si="19"/>
        <v>0</v>
      </c>
    </row>
    <row r="629" spans="1:5" hidden="1" x14ac:dyDescent="0.25">
      <c r="A629" s="32">
        <v>22</v>
      </c>
      <c r="B629" s="30" t="s">
        <v>508</v>
      </c>
      <c r="C629" s="32">
        <v>5</v>
      </c>
      <c r="D629" s="29">
        <v>5</v>
      </c>
      <c r="E629" s="32">
        <f t="shared" si="19"/>
        <v>0</v>
      </c>
    </row>
    <row r="630" spans="1:5" hidden="1" x14ac:dyDescent="0.25">
      <c r="A630" s="32">
        <v>23</v>
      </c>
      <c r="B630" s="30" t="s">
        <v>508</v>
      </c>
      <c r="C630" s="32">
        <v>5</v>
      </c>
      <c r="D630" s="69">
        <v>0</v>
      </c>
      <c r="E630" s="32">
        <f t="shared" si="19"/>
        <v>5</v>
      </c>
    </row>
    <row r="631" spans="1:5" hidden="1" x14ac:dyDescent="0.25">
      <c r="A631" s="32">
        <v>24</v>
      </c>
      <c r="B631" s="30" t="s">
        <v>168</v>
      </c>
      <c r="C631" s="29">
        <v>1</v>
      </c>
      <c r="D631" s="69">
        <v>0</v>
      </c>
      <c r="E631" s="32">
        <f t="shared" si="19"/>
        <v>1</v>
      </c>
    </row>
    <row r="632" spans="1:5" hidden="1" x14ac:dyDescent="0.25">
      <c r="A632" s="32">
        <v>25</v>
      </c>
      <c r="B632" s="30" t="s">
        <v>276</v>
      </c>
      <c r="C632" s="32">
        <v>5</v>
      </c>
      <c r="D632" s="29">
        <v>5</v>
      </c>
      <c r="E632" s="32">
        <f t="shared" si="19"/>
        <v>0</v>
      </c>
    </row>
    <row r="633" spans="1:5" hidden="1" x14ac:dyDescent="0.25">
      <c r="A633" s="32">
        <v>26</v>
      </c>
      <c r="B633" s="30" t="s">
        <v>337</v>
      </c>
      <c r="C633" s="32">
        <v>5</v>
      </c>
      <c r="D633" s="29">
        <v>5</v>
      </c>
      <c r="E633" s="32">
        <f t="shared" si="19"/>
        <v>0</v>
      </c>
    </row>
    <row r="634" spans="1:5" hidden="1" x14ac:dyDescent="0.25">
      <c r="A634" s="32">
        <v>28</v>
      </c>
      <c r="B634" s="30" t="s">
        <v>338</v>
      </c>
      <c r="C634" s="32">
        <v>5</v>
      </c>
      <c r="D634" s="29">
        <v>5</v>
      </c>
      <c r="E634" s="32">
        <f t="shared" si="19"/>
        <v>0</v>
      </c>
    </row>
    <row r="635" spans="1:5" hidden="1" x14ac:dyDescent="0.25">
      <c r="A635" s="32">
        <v>29</v>
      </c>
      <c r="B635" s="30" t="s">
        <v>339</v>
      </c>
      <c r="C635" s="32">
        <v>5</v>
      </c>
      <c r="D635" s="29">
        <v>5</v>
      </c>
      <c r="E635" s="32">
        <f t="shared" si="19"/>
        <v>0</v>
      </c>
    </row>
    <row r="636" spans="1:5" hidden="1" x14ac:dyDescent="0.25">
      <c r="A636" s="32">
        <v>30</v>
      </c>
      <c r="B636" s="30" t="s">
        <v>340</v>
      </c>
      <c r="C636" s="32">
        <v>5</v>
      </c>
      <c r="D636" s="29">
        <v>5</v>
      </c>
      <c r="E636" s="32">
        <f t="shared" si="19"/>
        <v>0</v>
      </c>
    </row>
    <row r="637" spans="1:5" hidden="1" x14ac:dyDescent="0.25">
      <c r="A637" s="32">
        <v>31</v>
      </c>
      <c r="B637" s="30" t="s">
        <v>225</v>
      </c>
      <c r="C637" s="32">
        <v>3</v>
      </c>
      <c r="D637" s="69">
        <v>0</v>
      </c>
      <c r="E637" s="32">
        <f t="shared" si="19"/>
        <v>3</v>
      </c>
    </row>
    <row r="638" spans="1:5" hidden="1" x14ac:dyDescent="0.25">
      <c r="A638" s="32">
        <v>33</v>
      </c>
      <c r="B638" s="30" t="s">
        <v>111</v>
      </c>
      <c r="C638" s="32">
        <v>5</v>
      </c>
      <c r="D638" s="29">
        <v>5</v>
      </c>
      <c r="E638" s="32">
        <f t="shared" si="19"/>
        <v>0</v>
      </c>
    </row>
    <row r="639" spans="1:5" hidden="1" x14ac:dyDescent="0.25">
      <c r="A639" s="32">
        <v>35</v>
      </c>
      <c r="B639" s="30" t="s">
        <v>341</v>
      </c>
      <c r="C639" s="32">
        <v>5</v>
      </c>
      <c r="D639" s="69">
        <v>0</v>
      </c>
      <c r="E639" s="32">
        <f t="shared" si="19"/>
        <v>5</v>
      </c>
    </row>
    <row r="640" spans="1:5" hidden="1" x14ac:dyDescent="0.25">
      <c r="A640" s="32">
        <v>36</v>
      </c>
      <c r="B640" s="30" t="s">
        <v>342</v>
      </c>
      <c r="C640" s="32">
        <v>5</v>
      </c>
      <c r="D640" s="69">
        <v>0</v>
      </c>
      <c r="E640" s="32">
        <f t="shared" si="19"/>
        <v>5</v>
      </c>
    </row>
    <row r="641" spans="1:5" hidden="1" x14ac:dyDescent="0.25">
      <c r="A641" s="32">
        <v>37</v>
      </c>
      <c r="B641" s="30" t="s">
        <v>343</v>
      </c>
      <c r="C641" s="32">
        <v>5</v>
      </c>
      <c r="D641" s="29">
        <v>5</v>
      </c>
      <c r="E641" s="32">
        <f t="shared" si="19"/>
        <v>0</v>
      </c>
    </row>
    <row r="642" spans="1:5" hidden="1" x14ac:dyDescent="0.25">
      <c r="A642" s="32">
        <v>40</v>
      </c>
      <c r="B642" s="30" t="s">
        <v>256</v>
      </c>
      <c r="C642" s="32">
        <v>5</v>
      </c>
      <c r="D642" s="29">
        <v>5</v>
      </c>
      <c r="E642" s="32">
        <f t="shared" si="19"/>
        <v>0</v>
      </c>
    </row>
    <row r="643" spans="1:5" hidden="1" x14ac:dyDescent="0.25">
      <c r="A643" s="32">
        <v>41</v>
      </c>
      <c r="B643" s="30" t="s">
        <v>344</v>
      </c>
      <c r="C643" s="32">
        <v>3</v>
      </c>
      <c r="D643" s="69">
        <v>0</v>
      </c>
      <c r="E643" s="32">
        <f t="shared" si="19"/>
        <v>3</v>
      </c>
    </row>
    <row r="644" spans="1:5" hidden="1" x14ac:dyDescent="0.25">
      <c r="A644" s="32">
        <v>42</v>
      </c>
      <c r="B644" s="30" t="s">
        <v>345</v>
      </c>
      <c r="C644" s="32">
        <v>3</v>
      </c>
      <c r="D644" s="69">
        <v>0</v>
      </c>
      <c r="E644" s="32">
        <f t="shared" si="19"/>
        <v>3</v>
      </c>
    </row>
    <row r="645" spans="1:5" hidden="1" x14ac:dyDescent="0.25">
      <c r="A645" s="32">
        <v>43</v>
      </c>
      <c r="B645" s="30" t="s">
        <v>346</v>
      </c>
      <c r="C645" s="32">
        <v>1</v>
      </c>
      <c r="D645" s="69">
        <v>0</v>
      </c>
      <c r="E645" s="32">
        <f t="shared" si="19"/>
        <v>1</v>
      </c>
    </row>
    <row r="646" spans="1:5" ht="15.75" hidden="1" thickBot="1" x14ac:dyDescent="0.3">
      <c r="C646" s="52">
        <f>SUM(C612:C645)</f>
        <v>306</v>
      </c>
      <c r="D646" s="70" t="s">
        <v>196</v>
      </c>
      <c r="E646" s="36" t="s">
        <v>196</v>
      </c>
    </row>
    <row r="647" spans="1:5" hidden="1" x14ac:dyDescent="0.25"/>
    <row r="648" spans="1:5" ht="18.75" hidden="1" x14ac:dyDescent="0.3">
      <c r="A648" s="105"/>
      <c r="B648" s="106"/>
      <c r="C648" s="107"/>
      <c r="D648" s="108"/>
      <c r="E648" s="108"/>
    </row>
    <row r="649" spans="1:5" hidden="1" x14ac:dyDescent="0.25">
      <c r="A649" s="32">
        <v>1</v>
      </c>
      <c r="B649" s="30" t="s">
        <v>138</v>
      </c>
      <c r="C649" s="32">
        <v>5</v>
      </c>
      <c r="D649" s="29">
        <v>5</v>
      </c>
      <c r="E649" s="32">
        <f>SUM(C649-D649)</f>
        <v>0</v>
      </c>
    </row>
    <row r="650" spans="1:5" hidden="1" x14ac:dyDescent="0.25">
      <c r="A650" s="32">
        <v>2</v>
      </c>
      <c r="B650" s="30" t="s">
        <v>124</v>
      </c>
      <c r="C650" s="32">
        <v>5</v>
      </c>
      <c r="D650" s="29">
        <v>5</v>
      </c>
      <c r="E650" s="32">
        <f>SUM(C650-D650)</f>
        <v>0</v>
      </c>
    </row>
    <row r="651" spans="1:5" hidden="1" x14ac:dyDescent="0.25">
      <c r="A651" s="32">
        <v>3</v>
      </c>
      <c r="B651" s="30" t="s">
        <v>260</v>
      </c>
      <c r="C651" s="32">
        <v>2</v>
      </c>
      <c r="D651" s="29">
        <v>2</v>
      </c>
      <c r="E651" s="32">
        <f>SUM(C651-D651)</f>
        <v>0</v>
      </c>
    </row>
    <row r="652" spans="1:5" hidden="1" x14ac:dyDescent="0.25">
      <c r="A652" s="32">
        <v>4</v>
      </c>
      <c r="B652" s="30" t="s">
        <v>347</v>
      </c>
      <c r="C652" s="32">
        <v>5</v>
      </c>
      <c r="D652" s="29">
        <v>5</v>
      </c>
      <c r="E652" s="32">
        <f>SUM(C652-D652)</f>
        <v>0</v>
      </c>
    </row>
    <row r="653" spans="1:5" hidden="1" x14ac:dyDescent="0.25">
      <c r="D653" s="33" t="s">
        <v>196</v>
      </c>
    </row>
    <row r="654" spans="1:5" ht="18.75" hidden="1" x14ac:dyDescent="0.3">
      <c r="A654" s="105"/>
      <c r="B654" s="106"/>
      <c r="C654" s="107"/>
      <c r="D654" s="108"/>
      <c r="E654" s="108"/>
    </row>
    <row r="655" spans="1:5" hidden="1" x14ac:dyDescent="0.25">
      <c r="A655" s="32">
        <v>1</v>
      </c>
      <c r="B655" s="30" t="s">
        <v>279</v>
      </c>
      <c r="C655" s="32">
        <v>5</v>
      </c>
      <c r="D655" s="29">
        <v>5</v>
      </c>
      <c r="E655" s="32">
        <f>C655-D655</f>
        <v>0</v>
      </c>
    </row>
    <row r="656" spans="1:5" ht="15.75" hidden="1" x14ac:dyDescent="0.25">
      <c r="A656" s="32">
        <v>2</v>
      </c>
      <c r="B656" s="40" t="s">
        <v>218</v>
      </c>
      <c r="C656" s="73">
        <v>6</v>
      </c>
      <c r="D656" s="29">
        <v>6</v>
      </c>
      <c r="E656" s="32">
        <f>C656-D656</f>
        <v>0</v>
      </c>
    </row>
    <row r="657" spans="1:5" ht="15.75" hidden="1" x14ac:dyDescent="0.25">
      <c r="A657" s="32">
        <v>3</v>
      </c>
      <c r="B657" s="30" t="s">
        <v>239</v>
      </c>
      <c r="C657" s="73">
        <v>3</v>
      </c>
      <c r="D657" s="29">
        <v>3</v>
      </c>
      <c r="E657" s="32">
        <f>C657-D657</f>
        <v>0</v>
      </c>
    </row>
    <row r="658" spans="1:5" ht="15.75" hidden="1" x14ac:dyDescent="0.25">
      <c r="A658" s="32">
        <v>4</v>
      </c>
      <c r="B658" s="30" t="s">
        <v>241</v>
      </c>
      <c r="C658" s="73">
        <v>3</v>
      </c>
      <c r="D658" s="29">
        <v>3</v>
      </c>
      <c r="E658" s="32">
        <f>C658-D658</f>
        <v>0</v>
      </c>
    </row>
    <row r="659" spans="1:5" ht="15.75" hidden="1" x14ac:dyDescent="0.25">
      <c r="A659" s="32">
        <v>5</v>
      </c>
      <c r="B659" s="30" t="s">
        <v>158</v>
      </c>
      <c r="C659" s="73">
        <v>2</v>
      </c>
      <c r="D659" s="29">
        <v>2</v>
      </c>
      <c r="E659" s="32">
        <f>C659-D659</f>
        <v>0</v>
      </c>
    </row>
    <row r="660" spans="1:5" hidden="1" x14ac:dyDescent="0.25">
      <c r="D660" s="33" t="s">
        <v>196</v>
      </c>
    </row>
    <row r="661" spans="1:5" ht="18.75" hidden="1" x14ac:dyDescent="0.3">
      <c r="A661" s="105"/>
      <c r="B661" s="106"/>
      <c r="C661" s="107"/>
      <c r="D661" s="108"/>
      <c r="E661" s="108"/>
    </row>
    <row r="662" spans="1:5" hidden="1" x14ac:dyDescent="0.25">
      <c r="A662" s="32">
        <v>1</v>
      </c>
      <c r="B662" s="30" t="s">
        <v>348</v>
      </c>
      <c r="C662" s="32">
        <v>10</v>
      </c>
      <c r="D662" s="29">
        <v>10</v>
      </c>
      <c r="E662" s="32">
        <f>C662-D662</f>
        <v>0</v>
      </c>
    </row>
    <row r="663" spans="1:5" hidden="1" x14ac:dyDescent="0.25"/>
    <row r="664" spans="1:5" ht="18.75" hidden="1" x14ac:dyDescent="0.3">
      <c r="A664" s="105"/>
      <c r="B664" s="106"/>
      <c r="C664" s="107"/>
      <c r="D664" s="108"/>
      <c r="E664" s="108"/>
    </row>
    <row r="665" spans="1:5" hidden="1" x14ac:dyDescent="0.25">
      <c r="A665" s="32">
        <v>1</v>
      </c>
      <c r="B665" s="30" t="s">
        <v>349</v>
      </c>
      <c r="C665" s="32">
        <v>2</v>
      </c>
      <c r="D665" s="29">
        <v>2</v>
      </c>
      <c r="E665" s="32">
        <f>SUM(C665-D665)</f>
        <v>0</v>
      </c>
    </row>
    <row r="666" spans="1:5" hidden="1" x14ac:dyDescent="0.25">
      <c r="A666" s="32">
        <v>2</v>
      </c>
      <c r="B666" s="30" t="s">
        <v>350</v>
      </c>
      <c r="C666" s="32">
        <v>2</v>
      </c>
      <c r="D666" s="29">
        <v>2</v>
      </c>
      <c r="E666" s="32">
        <f>SUM(C666-D666)</f>
        <v>0</v>
      </c>
    </row>
    <row r="667" spans="1:5" hidden="1" x14ac:dyDescent="0.25">
      <c r="D667" s="33" t="s">
        <v>196</v>
      </c>
    </row>
    <row r="668" spans="1:5" ht="18.75" hidden="1" x14ac:dyDescent="0.3">
      <c r="A668" s="105"/>
      <c r="B668" s="106"/>
      <c r="C668" s="107"/>
      <c r="D668" s="108"/>
      <c r="E668" s="108"/>
    </row>
    <row r="669" spans="1:5" hidden="1" x14ac:dyDescent="0.25">
      <c r="A669" s="32">
        <v>1</v>
      </c>
      <c r="B669" s="30" t="s">
        <v>351</v>
      </c>
      <c r="C669" s="32">
        <v>10</v>
      </c>
      <c r="D669" s="29">
        <v>10</v>
      </c>
      <c r="E669" s="32">
        <f>SUM(C669-D669)</f>
        <v>0</v>
      </c>
    </row>
    <row r="670" spans="1:5" hidden="1" x14ac:dyDescent="0.25">
      <c r="A670" s="32">
        <v>2</v>
      </c>
      <c r="B670" s="30" t="s">
        <v>160</v>
      </c>
      <c r="C670" s="32">
        <v>10</v>
      </c>
      <c r="D670" s="29">
        <v>10</v>
      </c>
      <c r="E670" s="32">
        <f>SUM(C670-D670)</f>
        <v>0</v>
      </c>
    </row>
    <row r="671" spans="1:5" hidden="1" x14ac:dyDescent="0.25">
      <c r="A671" s="32">
        <v>3</v>
      </c>
      <c r="B671" s="30" t="s">
        <v>352</v>
      </c>
      <c r="C671" s="32">
        <v>10</v>
      </c>
      <c r="D671" s="29">
        <v>10</v>
      </c>
      <c r="E671" s="32">
        <f>SUM(C671-D671)</f>
        <v>0</v>
      </c>
    </row>
    <row r="672" spans="1:5" x14ac:dyDescent="0.25">
      <c r="A672" s="32">
        <v>4</v>
      </c>
      <c r="B672" s="30" t="s">
        <v>353</v>
      </c>
      <c r="C672" s="32">
        <v>5</v>
      </c>
      <c r="D672" s="29">
        <v>5</v>
      </c>
      <c r="E672" s="32">
        <f>SUM(C672-D672)</f>
        <v>0</v>
      </c>
    </row>
    <row r="673" spans="1:5" hidden="1" x14ac:dyDescent="0.25">
      <c r="D673" s="33" t="s">
        <v>196</v>
      </c>
    </row>
    <row r="674" spans="1:5" ht="18.75" hidden="1" x14ac:dyDescent="0.3">
      <c r="A674" s="105"/>
      <c r="B674" s="106"/>
      <c r="C674" s="107"/>
      <c r="D674" s="108"/>
      <c r="E674" s="108"/>
    </row>
    <row r="675" spans="1:5" hidden="1" x14ac:dyDescent="0.25">
      <c r="A675" s="32">
        <v>1</v>
      </c>
      <c r="B675" s="30" t="s">
        <v>354</v>
      </c>
      <c r="C675" s="32">
        <v>1</v>
      </c>
      <c r="D675" s="29">
        <v>0</v>
      </c>
      <c r="E675" s="32">
        <f>SUM(C675-D675)</f>
        <v>1</v>
      </c>
    </row>
    <row r="676" spans="1:5" hidden="1" x14ac:dyDescent="0.25"/>
    <row r="677" spans="1:5" ht="18.75" hidden="1" x14ac:dyDescent="0.3">
      <c r="A677" s="105"/>
      <c r="B677" s="109"/>
      <c r="C677" s="107"/>
      <c r="D677" s="108"/>
      <c r="E677" s="108"/>
    </row>
    <row r="678" spans="1:5" hidden="1" x14ac:dyDescent="0.25">
      <c r="A678" s="32">
        <v>1</v>
      </c>
      <c r="B678" s="30" t="s">
        <v>309</v>
      </c>
      <c r="C678" s="32">
        <v>44</v>
      </c>
      <c r="D678" s="29">
        <v>0</v>
      </c>
      <c r="E678" s="32">
        <f t="shared" ref="E678:E699" si="20">C678-D678</f>
        <v>44</v>
      </c>
    </row>
    <row r="679" spans="1:5" hidden="1" x14ac:dyDescent="0.25">
      <c r="A679" s="32">
        <v>2</v>
      </c>
      <c r="B679" s="30" t="s">
        <v>310</v>
      </c>
      <c r="C679" s="32">
        <v>120</v>
      </c>
      <c r="D679" s="29">
        <v>0</v>
      </c>
      <c r="E679" s="32">
        <f t="shared" si="20"/>
        <v>120</v>
      </c>
    </row>
    <row r="680" spans="1:5" hidden="1" x14ac:dyDescent="0.25">
      <c r="A680" s="32">
        <v>3</v>
      </c>
      <c r="B680" s="30" t="s">
        <v>102</v>
      </c>
      <c r="C680" s="32">
        <v>5</v>
      </c>
      <c r="D680" s="29">
        <v>0</v>
      </c>
      <c r="E680" s="32">
        <f t="shared" si="20"/>
        <v>5</v>
      </c>
    </row>
    <row r="681" spans="1:5" hidden="1" x14ac:dyDescent="0.25">
      <c r="A681" s="32">
        <v>4</v>
      </c>
      <c r="B681" s="30" t="s">
        <v>268</v>
      </c>
      <c r="C681" s="32">
        <v>5</v>
      </c>
      <c r="D681" s="29">
        <v>0</v>
      </c>
      <c r="E681" s="32">
        <f t="shared" si="20"/>
        <v>5</v>
      </c>
    </row>
    <row r="682" spans="1:5" hidden="1" x14ac:dyDescent="0.25">
      <c r="A682" s="32">
        <v>5</v>
      </c>
      <c r="B682" s="30" t="s">
        <v>322</v>
      </c>
      <c r="C682" s="32">
        <v>5</v>
      </c>
      <c r="D682" s="29">
        <v>0</v>
      </c>
      <c r="E682" s="32">
        <f t="shared" si="20"/>
        <v>5</v>
      </c>
    </row>
    <row r="683" spans="1:5" hidden="1" x14ac:dyDescent="0.25">
      <c r="A683" s="32">
        <v>6</v>
      </c>
      <c r="B683" s="30" t="s">
        <v>323</v>
      </c>
      <c r="C683" s="32">
        <v>5</v>
      </c>
      <c r="D683" s="29">
        <v>5</v>
      </c>
      <c r="E683" s="32">
        <f t="shared" si="20"/>
        <v>0</v>
      </c>
    </row>
    <row r="684" spans="1:5" hidden="1" x14ac:dyDescent="0.25">
      <c r="A684" s="32">
        <v>7</v>
      </c>
      <c r="B684" s="30" t="s">
        <v>324</v>
      </c>
      <c r="C684" s="32">
        <v>5</v>
      </c>
      <c r="D684" s="29">
        <v>5</v>
      </c>
      <c r="E684" s="32">
        <f t="shared" si="20"/>
        <v>0</v>
      </c>
    </row>
    <row r="685" spans="1:5" hidden="1" x14ac:dyDescent="0.25">
      <c r="A685" s="32">
        <v>8</v>
      </c>
      <c r="B685" s="30" t="s">
        <v>325</v>
      </c>
      <c r="C685" s="32">
        <v>3</v>
      </c>
      <c r="D685" s="29">
        <v>0</v>
      </c>
      <c r="E685" s="32">
        <f t="shared" si="20"/>
        <v>3</v>
      </c>
    </row>
    <row r="686" spans="1:5" hidden="1" x14ac:dyDescent="0.25">
      <c r="A686" s="32">
        <v>9</v>
      </c>
      <c r="B686" s="30" t="s">
        <v>326</v>
      </c>
      <c r="C686" s="32">
        <v>3</v>
      </c>
      <c r="D686" s="29">
        <v>0</v>
      </c>
      <c r="E686" s="32">
        <f t="shared" si="20"/>
        <v>3</v>
      </c>
    </row>
    <row r="687" spans="1:5" hidden="1" x14ac:dyDescent="0.25">
      <c r="A687" s="32">
        <v>10</v>
      </c>
      <c r="B687" s="30" t="s">
        <v>327</v>
      </c>
      <c r="C687" s="32">
        <v>5</v>
      </c>
      <c r="D687" s="29">
        <v>0</v>
      </c>
      <c r="E687" s="32">
        <f t="shared" si="20"/>
        <v>5</v>
      </c>
    </row>
    <row r="688" spans="1:5" hidden="1" x14ac:dyDescent="0.25">
      <c r="A688" s="32">
        <v>11</v>
      </c>
      <c r="B688" s="30" t="s">
        <v>241</v>
      </c>
      <c r="C688" s="32">
        <v>5</v>
      </c>
      <c r="D688" s="29">
        <v>5</v>
      </c>
      <c r="E688" s="32">
        <f t="shared" si="20"/>
        <v>0</v>
      </c>
    </row>
    <row r="689" spans="1:5" hidden="1" x14ac:dyDescent="0.25">
      <c r="A689" s="32">
        <v>12</v>
      </c>
      <c r="B689" s="30" t="s">
        <v>330</v>
      </c>
      <c r="C689" s="32">
        <v>5</v>
      </c>
      <c r="D689" s="29">
        <v>5</v>
      </c>
      <c r="E689" s="32">
        <f t="shared" si="20"/>
        <v>0</v>
      </c>
    </row>
    <row r="690" spans="1:5" hidden="1" x14ac:dyDescent="0.25">
      <c r="A690" s="32">
        <v>13</v>
      </c>
      <c r="B690" s="30" t="s">
        <v>398</v>
      </c>
      <c r="C690" s="32">
        <v>5</v>
      </c>
      <c r="D690" s="29">
        <v>0</v>
      </c>
      <c r="E690" s="32">
        <f t="shared" si="20"/>
        <v>5</v>
      </c>
    </row>
    <row r="691" spans="1:5" hidden="1" x14ac:dyDescent="0.25">
      <c r="A691" s="32">
        <v>14</v>
      </c>
      <c r="B691" s="30" t="s">
        <v>112</v>
      </c>
      <c r="C691" s="32">
        <v>5</v>
      </c>
      <c r="D691" s="29">
        <v>5</v>
      </c>
      <c r="E691" s="32">
        <f t="shared" si="20"/>
        <v>0</v>
      </c>
    </row>
    <row r="692" spans="1:5" hidden="1" x14ac:dyDescent="0.25">
      <c r="A692" s="32">
        <v>15</v>
      </c>
      <c r="B692" s="30" t="s">
        <v>508</v>
      </c>
      <c r="C692" s="32">
        <v>5</v>
      </c>
      <c r="D692" s="29">
        <v>5</v>
      </c>
      <c r="E692" s="32">
        <f t="shared" si="20"/>
        <v>0</v>
      </c>
    </row>
    <row r="693" spans="1:5" hidden="1" x14ac:dyDescent="0.25">
      <c r="A693" s="32">
        <v>16</v>
      </c>
      <c r="B693" s="30" t="s">
        <v>168</v>
      </c>
      <c r="C693" s="29">
        <v>1</v>
      </c>
      <c r="D693" s="29">
        <v>1</v>
      </c>
      <c r="E693" s="32">
        <f t="shared" si="20"/>
        <v>0</v>
      </c>
    </row>
    <row r="694" spans="1:5" hidden="1" x14ac:dyDescent="0.25">
      <c r="A694" s="32">
        <v>17</v>
      </c>
      <c r="B694" s="30" t="s">
        <v>225</v>
      </c>
      <c r="C694" s="32">
        <v>3</v>
      </c>
      <c r="D694" s="29">
        <v>3</v>
      </c>
      <c r="E694" s="32">
        <f t="shared" si="20"/>
        <v>0</v>
      </c>
    </row>
    <row r="695" spans="1:5" hidden="1" x14ac:dyDescent="0.25">
      <c r="A695" s="32">
        <v>18</v>
      </c>
      <c r="B695" s="30" t="s">
        <v>341</v>
      </c>
      <c r="C695" s="32">
        <v>5</v>
      </c>
      <c r="D695" s="29">
        <v>5</v>
      </c>
      <c r="E695" s="32">
        <f t="shared" si="20"/>
        <v>0</v>
      </c>
    </row>
    <row r="696" spans="1:5" hidden="1" x14ac:dyDescent="0.25">
      <c r="A696" s="32">
        <v>19</v>
      </c>
      <c r="B696" s="30" t="s">
        <v>342</v>
      </c>
      <c r="C696" s="32">
        <v>5</v>
      </c>
      <c r="D696" s="29">
        <v>5</v>
      </c>
      <c r="E696" s="32">
        <f t="shared" si="20"/>
        <v>0</v>
      </c>
    </row>
    <row r="697" spans="1:5" hidden="1" x14ac:dyDescent="0.25">
      <c r="A697" s="32">
        <v>20</v>
      </c>
      <c r="B697" s="30" t="s">
        <v>344</v>
      </c>
      <c r="C697" s="32">
        <v>3</v>
      </c>
      <c r="D697" s="29">
        <v>3</v>
      </c>
      <c r="E697" s="32">
        <f t="shared" si="20"/>
        <v>0</v>
      </c>
    </row>
    <row r="698" spans="1:5" hidden="1" x14ac:dyDescent="0.25">
      <c r="A698" s="32">
        <v>21</v>
      </c>
      <c r="B698" s="30" t="s">
        <v>345</v>
      </c>
      <c r="C698" s="32">
        <v>3</v>
      </c>
      <c r="D698" s="29">
        <v>0</v>
      </c>
      <c r="E698" s="32">
        <f t="shared" si="20"/>
        <v>3</v>
      </c>
    </row>
    <row r="699" spans="1:5" hidden="1" x14ac:dyDescent="0.25">
      <c r="A699" s="32">
        <v>22</v>
      </c>
      <c r="B699" s="30" t="s">
        <v>346</v>
      </c>
      <c r="C699" s="32">
        <v>1</v>
      </c>
      <c r="D699" s="29">
        <v>1</v>
      </c>
      <c r="E699" s="32">
        <f t="shared" si="20"/>
        <v>0</v>
      </c>
    </row>
    <row r="700" spans="1:5" hidden="1" x14ac:dyDescent="0.25"/>
    <row r="701" spans="1:5" ht="18.75" hidden="1" x14ac:dyDescent="0.3">
      <c r="A701" s="105"/>
      <c r="B701" s="106"/>
      <c r="C701" s="107"/>
      <c r="D701" s="108"/>
      <c r="E701" s="108"/>
    </row>
    <row r="702" spans="1:5" hidden="1" x14ac:dyDescent="0.25">
      <c r="A702" s="32">
        <v>1</v>
      </c>
      <c r="B702" s="30" t="s">
        <v>355</v>
      </c>
      <c r="C702" s="32">
        <v>10</v>
      </c>
      <c r="D702" s="29">
        <v>0</v>
      </c>
      <c r="E702" s="32">
        <f t="shared" ref="E702:E726" si="21">C702-D702</f>
        <v>10</v>
      </c>
    </row>
    <row r="703" spans="1:5" hidden="1" x14ac:dyDescent="0.25">
      <c r="A703" s="32">
        <v>2</v>
      </c>
      <c r="B703" s="30" t="s">
        <v>315</v>
      </c>
      <c r="C703" s="32">
        <v>10</v>
      </c>
      <c r="D703" s="29">
        <v>0</v>
      </c>
      <c r="E703" s="32">
        <f t="shared" si="21"/>
        <v>10</v>
      </c>
    </row>
    <row r="704" spans="1:5" hidden="1" x14ac:dyDescent="0.25">
      <c r="A704" s="32">
        <v>3</v>
      </c>
      <c r="B704" s="30" t="s">
        <v>218</v>
      </c>
      <c r="C704" s="32">
        <v>5</v>
      </c>
      <c r="D704" s="29">
        <v>0</v>
      </c>
      <c r="E704" s="32">
        <f t="shared" si="21"/>
        <v>5</v>
      </c>
    </row>
    <row r="705" spans="1:5" hidden="1" x14ac:dyDescent="0.25">
      <c r="A705" s="32">
        <v>4</v>
      </c>
      <c r="B705" s="30" t="s">
        <v>102</v>
      </c>
      <c r="C705" s="32">
        <v>5</v>
      </c>
      <c r="D705" s="29">
        <v>0</v>
      </c>
      <c r="E705" s="32">
        <f t="shared" si="21"/>
        <v>5</v>
      </c>
    </row>
    <row r="706" spans="1:5" hidden="1" x14ac:dyDescent="0.25">
      <c r="A706" s="32">
        <v>5</v>
      </c>
      <c r="B706" s="30" t="s">
        <v>253</v>
      </c>
      <c r="C706" s="32">
        <v>5</v>
      </c>
      <c r="D706" s="29">
        <v>0</v>
      </c>
      <c r="E706" s="32">
        <f t="shared" si="21"/>
        <v>5</v>
      </c>
    </row>
    <row r="707" spans="1:5" hidden="1" x14ac:dyDescent="0.25">
      <c r="A707" s="32">
        <v>6</v>
      </c>
      <c r="B707" s="30" t="s">
        <v>356</v>
      </c>
      <c r="C707" s="32">
        <v>5</v>
      </c>
      <c r="D707" s="29">
        <v>0</v>
      </c>
      <c r="E707" s="32">
        <f t="shared" si="21"/>
        <v>5</v>
      </c>
    </row>
    <row r="708" spans="1:5" hidden="1" x14ac:dyDescent="0.25">
      <c r="A708" s="32">
        <v>7</v>
      </c>
      <c r="B708" s="30" t="s">
        <v>287</v>
      </c>
      <c r="C708" s="32">
        <v>5</v>
      </c>
      <c r="D708" s="29">
        <v>0</v>
      </c>
      <c r="E708" s="32">
        <f t="shared" si="21"/>
        <v>5</v>
      </c>
    </row>
    <row r="709" spans="1:5" hidden="1" x14ac:dyDescent="0.25">
      <c r="A709" s="32">
        <v>8</v>
      </c>
      <c r="B709" s="30" t="s">
        <v>357</v>
      </c>
      <c r="C709" s="32">
        <v>5</v>
      </c>
      <c r="D709" s="29">
        <v>5</v>
      </c>
      <c r="E709" s="32">
        <f t="shared" si="21"/>
        <v>0</v>
      </c>
    </row>
    <row r="710" spans="1:5" hidden="1" x14ac:dyDescent="0.25">
      <c r="A710" s="32">
        <v>9</v>
      </c>
      <c r="B710" s="30" t="s">
        <v>358</v>
      </c>
      <c r="C710" s="32">
        <v>5</v>
      </c>
      <c r="D710" s="29">
        <v>5</v>
      </c>
      <c r="E710" s="32">
        <f t="shared" si="21"/>
        <v>0</v>
      </c>
    </row>
    <row r="711" spans="1:5" hidden="1" x14ac:dyDescent="0.25">
      <c r="A711" s="32">
        <v>10</v>
      </c>
      <c r="B711" s="30" t="s">
        <v>359</v>
      </c>
      <c r="C711" s="32">
        <v>5</v>
      </c>
      <c r="D711" s="29">
        <v>5</v>
      </c>
      <c r="E711" s="32">
        <f t="shared" si="21"/>
        <v>0</v>
      </c>
    </row>
    <row r="712" spans="1:5" hidden="1" x14ac:dyDescent="0.25">
      <c r="A712" s="32">
        <v>11</v>
      </c>
      <c r="B712" s="30" t="s">
        <v>112</v>
      </c>
      <c r="C712" s="32">
        <v>5</v>
      </c>
      <c r="D712" s="29">
        <v>0</v>
      </c>
      <c r="E712" s="32">
        <f t="shared" si="21"/>
        <v>5</v>
      </c>
    </row>
    <row r="713" spans="1:5" hidden="1" x14ac:dyDescent="0.25">
      <c r="A713" s="32">
        <v>12</v>
      </c>
      <c r="B713" s="30" t="s">
        <v>122</v>
      </c>
      <c r="C713" s="32">
        <v>5</v>
      </c>
      <c r="D713" s="29">
        <v>5</v>
      </c>
      <c r="E713" s="32">
        <f t="shared" si="21"/>
        <v>0</v>
      </c>
    </row>
    <row r="714" spans="1:5" hidden="1" x14ac:dyDescent="0.25">
      <c r="A714" s="32">
        <v>13</v>
      </c>
      <c r="B714" s="74" t="s">
        <v>313</v>
      </c>
      <c r="C714" s="32">
        <v>5</v>
      </c>
      <c r="D714" s="29">
        <v>0</v>
      </c>
      <c r="E714" s="32">
        <f t="shared" si="21"/>
        <v>5</v>
      </c>
    </row>
    <row r="715" spans="1:5" hidden="1" x14ac:dyDescent="0.25">
      <c r="A715" s="32">
        <v>14</v>
      </c>
      <c r="B715" s="30" t="s">
        <v>162</v>
      </c>
      <c r="C715" s="32">
        <v>5</v>
      </c>
      <c r="D715" s="29">
        <v>5</v>
      </c>
      <c r="E715" s="32">
        <f t="shared" si="21"/>
        <v>0</v>
      </c>
    </row>
    <row r="716" spans="1:5" hidden="1" x14ac:dyDescent="0.25">
      <c r="A716" s="32">
        <v>15</v>
      </c>
      <c r="B716" s="30" t="s">
        <v>159</v>
      </c>
      <c r="C716" s="32">
        <v>5</v>
      </c>
      <c r="D716" s="29">
        <v>5</v>
      </c>
      <c r="E716" s="32">
        <f t="shared" si="21"/>
        <v>0</v>
      </c>
    </row>
    <row r="717" spans="1:5" hidden="1" x14ac:dyDescent="0.25">
      <c r="A717" s="32">
        <v>16</v>
      </c>
      <c r="B717" s="30" t="s">
        <v>160</v>
      </c>
      <c r="C717" s="32">
        <v>5</v>
      </c>
      <c r="D717" s="29">
        <v>5</v>
      </c>
      <c r="E717" s="32">
        <f t="shared" si="21"/>
        <v>0</v>
      </c>
    </row>
    <row r="718" spans="1:5" hidden="1" x14ac:dyDescent="0.25">
      <c r="A718" s="32">
        <v>17</v>
      </c>
      <c r="B718" s="74" t="s">
        <v>360</v>
      </c>
      <c r="C718" s="32">
        <v>5</v>
      </c>
      <c r="D718" s="29">
        <v>5</v>
      </c>
      <c r="E718" s="32">
        <f t="shared" si="21"/>
        <v>0</v>
      </c>
    </row>
    <row r="719" spans="1:5" hidden="1" x14ac:dyDescent="0.25">
      <c r="A719" s="32">
        <v>18</v>
      </c>
      <c r="B719" s="30" t="s">
        <v>222</v>
      </c>
      <c r="C719" s="32">
        <v>10</v>
      </c>
      <c r="D719" s="29">
        <v>10</v>
      </c>
      <c r="E719" s="32">
        <f t="shared" si="21"/>
        <v>0</v>
      </c>
    </row>
    <row r="720" spans="1:5" hidden="1" x14ac:dyDescent="0.25">
      <c r="A720" s="32">
        <v>19</v>
      </c>
      <c r="B720" s="74" t="s">
        <v>257</v>
      </c>
      <c r="C720" s="32">
        <v>5</v>
      </c>
      <c r="D720" s="29">
        <v>5</v>
      </c>
      <c r="E720" s="32">
        <f t="shared" si="21"/>
        <v>0</v>
      </c>
    </row>
    <row r="721" spans="1:5" hidden="1" x14ac:dyDescent="0.25">
      <c r="A721" s="32">
        <v>20</v>
      </c>
      <c r="B721" s="30" t="s">
        <v>346</v>
      </c>
      <c r="C721" s="32">
        <v>5</v>
      </c>
      <c r="D721" s="29">
        <v>0</v>
      </c>
      <c r="E721" s="32">
        <f t="shared" si="21"/>
        <v>5</v>
      </c>
    </row>
    <row r="722" spans="1:5" hidden="1" x14ac:dyDescent="0.25">
      <c r="A722" s="32">
        <v>21</v>
      </c>
      <c r="B722" s="30" t="s">
        <v>169</v>
      </c>
      <c r="C722" s="29">
        <v>5</v>
      </c>
      <c r="D722" s="29">
        <v>0</v>
      </c>
      <c r="E722" s="32">
        <f t="shared" si="21"/>
        <v>5</v>
      </c>
    </row>
    <row r="723" spans="1:5" hidden="1" x14ac:dyDescent="0.25">
      <c r="A723" s="32">
        <v>22</v>
      </c>
      <c r="B723" s="30" t="s">
        <v>168</v>
      </c>
      <c r="C723" s="29">
        <v>5</v>
      </c>
      <c r="D723" s="29">
        <v>0</v>
      </c>
      <c r="E723" s="32">
        <f t="shared" si="21"/>
        <v>5</v>
      </c>
    </row>
    <row r="724" spans="1:5" hidden="1" x14ac:dyDescent="0.25">
      <c r="A724" s="32">
        <v>23</v>
      </c>
      <c r="B724" s="30" t="s">
        <v>238</v>
      </c>
      <c r="C724" s="32">
        <v>5</v>
      </c>
      <c r="D724" s="29">
        <v>5</v>
      </c>
      <c r="E724" s="32">
        <f t="shared" si="21"/>
        <v>0</v>
      </c>
    </row>
    <row r="725" spans="1:5" hidden="1" x14ac:dyDescent="0.25">
      <c r="A725" s="32">
        <v>24</v>
      </c>
      <c r="B725" s="74" t="s">
        <v>361</v>
      </c>
      <c r="C725" s="32">
        <v>5</v>
      </c>
      <c r="D725" s="29">
        <v>0</v>
      </c>
      <c r="E725" s="32">
        <f t="shared" si="21"/>
        <v>5</v>
      </c>
    </row>
    <row r="726" spans="1:5" hidden="1" x14ac:dyDescent="0.25">
      <c r="A726" s="32">
        <v>25</v>
      </c>
      <c r="B726" s="74" t="s">
        <v>362</v>
      </c>
      <c r="C726" s="32">
        <v>5</v>
      </c>
      <c r="D726" s="29">
        <v>0</v>
      </c>
      <c r="E726" s="32">
        <f t="shared" si="21"/>
        <v>5</v>
      </c>
    </row>
    <row r="727" spans="1:5" hidden="1" x14ac:dyDescent="0.25"/>
    <row r="728" spans="1:5" ht="18.75" hidden="1" x14ac:dyDescent="0.3">
      <c r="A728" s="105"/>
      <c r="B728" s="106"/>
      <c r="C728" s="107"/>
      <c r="D728" s="108"/>
      <c r="E728" s="108"/>
    </row>
    <row r="729" spans="1:5" hidden="1" x14ac:dyDescent="0.25">
      <c r="A729" s="32">
        <v>1</v>
      </c>
      <c r="B729" s="30" t="s">
        <v>118</v>
      </c>
      <c r="C729" s="32">
        <v>2</v>
      </c>
      <c r="D729" s="29">
        <v>0</v>
      </c>
      <c r="E729" s="32">
        <f>C729-D729</f>
        <v>2</v>
      </c>
    </row>
    <row r="730" spans="1:5" hidden="1" x14ac:dyDescent="0.25">
      <c r="A730" s="32">
        <v>2</v>
      </c>
      <c r="B730" s="30" t="s">
        <v>116</v>
      </c>
      <c r="C730" s="32">
        <v>2</v>
      </c>
      <c r="D730" s="29">
        <v>0</v>
      </c>
      <c r="E730" s="32">
        <f>C730-D730</f>
        <v>2</v>
      </c>
    </row>
    <row r="731" spans="1:5" hidden="1" x14ac:dyDescent="0.25">
      <c r="A731" s="32">
        <v>3</v>
      </c>
      <c r="B731" s="30" t="s">
        <v>363</v>
      </c>
      <c r="C731" s="32">
        <v>2</v>
      </c>
      <c r="D731" s="29">
        <v>0</v>
      </c>
      <c r="E731" s="32">
        <f>C731-D731</f>
        <v>2</v>
      </c>
    </row>
    <row r="732" spans="1:5" hidden="1" x14ac:dyDescent="0.25"/>
    <row r="733" spans="1:5" ht="18.75" hidden="1" x14ac:dyDescent="0.3">
      <c r="A733" s="105"/>
      <c r="B733" s="106"/>
      <c r="C733" s="107"/>
      <c r="D733" s="108"/>
      <c r="E733" s="108"/>
    </row>
    <row r="734" spans="1:5" hidden="1" x14ac:dyDescent="0.25">
      <c r="A734" s="75">
        <v>1</v>
      </c>
      <c r="B734" s="30" t="s">
        <v>364</v>
      </c>
      <c r="C734" s="32">
        <v>1</v>
      </c>
      <c r="D734" s="29">
        <v>0</v>
      </c>
      <c r="E734" s="32">
        <f>C734-D734</f>
        <v>1</v>
      </c>
    </row>
    <row r="735" spans="1:5" hidden="1" x14ac:dyDescent="0.25">
      <c r="D735" s="33" t="s">
        <v>196</v>
      </c>
    </row>
    <row r="736" spans="1:5" ht="18.75" hidden="1" x14ac:dyDescent="0.3">
      <c r="A736" s="105"/>
      <c r="B736" s="106"/>
      <c r="C736" s="107"/>
      <c r="D736" s="108"/>
      <c r="E736" s="108"/>
    </row>
    <row r="737" spans="1:5" hidden="1" x14ac:dyDescent="0.25">
      <c r="A737" s="32">
        <v>4</v>
      </c>
      <c r="B737" s="30" t="s">
        <v>365</v>
      </c>
      <c r="C737" s="32">
        <v>2</v>
      </c>
      <c r="D737" s="29">
        <v>0</v>
      </c>
      <c r="E737" s="32">
        <f>C737-D737</f>
        <v>2</v>
      </c>
    </row>
    <row r="738" spans="1:5" hidden="1" x14ac:dyDescent="0.25">
      <c r="D738" s="33" t="s">
        <v>196</v>
      </c>
    </row>
    <row r="739" spans="1:5" ht="18.75" hidden="1" x14ac:dyDescent="0.3">
      <c r="A739" s="110"/>
      <c r="B739" s="111"/>
      <c r="C739" s="112"/>
      <c r="D739" s="113"/>
      <c r="E739" s="113"/>
    </row>
    <row r="740" spans="1:5" hidden="1" x14ac:dyDescent="0.25">
      <c r="A740" s="76">
        <v>1</v>
      </c>
      <c r="B740" s="77" t="s">
        <v>366</v>
      </c>
      <c r="C740" s="78">
        <v>2</v>
      </c>
      <c r="D740" s="79">
        <v>0</v>
      </c>
      <c r="E740" s="80">
        <f>SUM(C740-D740)</f>
        <v>2</v>
      </c>
    </row>
    <row r="741" spans="1:5" hidden="1" x14ac:dyDescent="0.25"/>
    <row r="742" spans="1:5" ht="18.75" hidden="1" x14ac:dyDescent="0.3">
      <c r="A742" s="110"/>
      <c r="B742" s="111"/>
      <c r="C742" s="112"/>
      <c r="D742" s="113"/>
      <c r="E742" s="113"/>
    </row>
    <row r="743" spans="1:5" hidden="1" x14ac:dyDescent="0.25">
      <c r="A743" s="32">
        <v>1</v>
      </c>
      <c r="B743" s="30" t="s">
        <v>367</v>
      </c>
      <c r="C743" s="32">
        <v>10</v>
      </c>
      <c r="D743" s="29">
        <v>0</v>
      </c>
      <c r="E743" s="32">
        <f>SUM(C743-D743)</f>
        <v>10</v>
      </c>
    </row>
    <row r="744" spans="1:5" hidden="1" x14ac:dyDescent="0.25">
      <c r="A744" s="32">
        <v>2</v>
      </c>
      <c r="B744" s="30" t="s">
        <v>138</v>
      </c>
      <c r="C744" s="32">
        <v>5</v>
      </c>
      <c r="D744" s="29">
        <v>0</v>
      </c>
      <c r="E744" s="32">
        <f>SUM(C744-D744)</f>
        <v>5</v>
      </c>
    </row>
    <row r="745" spans="1:5" hidden="1" x14ac:dyDescent="0.25"/>
    <row r="746" spans="1:5" ht="18.75" hidden="1" x14ac:dyDescent="0.3">
      <c r="A746" s="105"/>
      <c r="B746" s="109"/>
      <c r="C746" s="107"/>
      <c r="D746" s="108"/>
      <c r="E746" s="108"/>
    </row>
    <row r="747" spans="1:5" hidden="1" x14ac:dyDescent="0.25">
      <c r="A747" s="32">
        <v>1</v>
      </c>
      <c r="B747" s="30" t="s">
        <v>309</v>
      </c>
      <c r="C747" s="32">
        <v>44</v>
      </c>
      <c r="D747" s="29">
        <v>0</v>
      </c>
      <c r="E747" s="32">
        <f t="shared" ref="E747:E756" si="22">C747-D747</f>
        <v>44</v>
      </c>
    </row>
    <row r="748" spans="1:5" hidden="1" x14ac:dyDescent="0.25">
      <c r="A748" s="32">
        <v>2</v>
      </c>
      <c r="B748" s="30" t="s">
        <v>310</v>
      </c>
      <c r="C748" s="32">
        <v>120</v>
      </c>
      <c r="D748" s="29">
        <v>0</v>
      </c>
      <c r="E748" s="32">
        <f t="shared" si="22"/>
        <v>120</v>
      </c>
    </row>
    <row r="749" spans="1:5" hidden="1" x14ac:dyDescent="0.25">
      <c r="A749" s="32">
        <v>3</v>
      </c>
      <c r="B749" s="30" t="s">
        <v>102</v>
      </c>
      <c r="C749" s="32">
        <v>5</v>
      </c>
      <c r="D749" s="29">
        <v>0</v>
      </c>
      <c r="E749" s="32">
        <f t="shared" si="22"/>
        <v>5</v>
      </c>
    </row>
    <row r="750" spans="1:5" hidden="1" x14ac:dyDescent="0.25">
      <c r="A750" s="32">
        <v>4</v>
      </c>
      <c r="B750" s="30" t="s">
        <v>268</v>
      </c>
      <c r="C750" s="32">
        <v>5</v>
      </c>
      <c r="D750" s="29">
        <v>0</v>
      </c>
      <c r="E750" s="32">
        <f t="shared" si="22"/>
        <v>5</v>
      </c>
    </row>
    <row r="751" spans="1:5" hidden="1" x14ac:dyDescent="0.25">
      <c r="A751" s="32">
        <v>5</v>
      </c>
      <c r="B751" s="30" t="s">
        <v>322</v>
      </c>
      <c r="C751" s="32">
        <v>5</v>
      </c>
      <c r="D751" s="29">
        <v>0</v>
      </c>
      <c r="E751" s="32">
        <f t="shared" si="22"/>
        <v>5</v>
      </c>
    </row>
    <row r="752" spans="1:5" hidden="1" x14ac:dyDescent="0.25">
      <c r="A752" s="32">
        <v>8</v>
      </c>
      <c r="B752" s="30" t="s">
        <v>325</v>
      </c>
      <c r="C752" s="32">
        <v>3</v>
      </c>
      <c r="D752" s="29">
        <v>0</v>
      </c>
      <c r="E752" s="32">
        <f t="shared" si="22"/>
        <v>3</v>
      </c>
    </row>
    <row r="753" spans="1:5" hidden="1" x14ac:dyDescent="0.25">
      <c r="A753" s="32">
        <v>9</v>
      </c>
      <c r="B753" s="30" t="s">
        <v>326</v>
      </c>
      <c r="C753" s="32">
        <v>3</v>
      </c>
      <c r="D753" s="29">
        <v>0</v>
      </c>
      <c r="E753" s="32">
        <f t="shared" si="22"/>
        <v>3</v>
      </c>
    </row>
    <row r="754" spans="1:5" hidden="1" x14ac:dyDescent="0.25">
      <c r="A754" s="32">
        <v>10</v>
      </c>
      <c r="B754" s="30" t="s">
        <v>327</v>
      </c>
      <c r="C754" s="32">
        <v>5</v>
      </c>
      <c r="D754" s="29">
        <v>0</v>
      </c>
      <c r="E754" s="32">
        <f t="shared" si="22"/>
        <v>5</v>
      </c>
    </row>
    <row r="755" spans="1:5" hidden="1" x14ac:dyDescent="0.25">
      <c r="A755" s="32">
        <v>13</v>
      </c>
      <c r="B755" s="30" t="s">
        <v>398</v>
      </c>
      <c r="C755" s="32">
        <v>5</v>
      </c>
      <c r="D755" s="29">
        <v>0</v>
      </c>
      <c r="E755" s="32">
        <f t="shared" si="22"/>
        <v>5</v>
      </c>
    </row>
    <row r="756" spans="1:5" hidden="1" x14ac:dyDescent="0.25">
      <c r="A756" s="32">
        <v>22</v>
      </c>
      <c r="B756" s="30" t="s">
        <v>346</v>
      </c>
      <c r="C756" s="32">
        <v>1</v>
      </c>
      <c r="D756" s="29">
        <v>1</v>
      </c>
      <c r="E756" s="32">
        <f t="shared" si="22"/>
        <v>0</v>
      </c>
    </row>
    <row r="757" spans="1:5" hidden="1" x14ac:dyDescent="0.25"/>
    <row r="758" spans="1:5" ht="18.75" hidden="1" x14ac:dyDescent="0.3">
      <c r="A758" s="105"/>
      <c r="B758" s="106"/>
      <c r="C758" s="107"/>
      <c r="D758" s="108"/>
      <c r="E758" s="108"/>
    </row>
    <row r="759" spans="1:5" hidden="1" x14ac:dyDescent="0.25">
      <c r="A759" s="32">
        <v>1</v>
      </c>
      <c r="B759" s="30" t="s">
        <v>355</v>
      </c>
      <c r="C759" s="32">
        <v>10</v>
      </c>
      <c r="D759" s="29">
        <v>0</v>
      </c>
      <c r="E759" s="32">
        <f t="shared" ref="E759:E769" si="23">C759-D759</f>
        <v>10</v>
      </c>
    </row>
    <row r="760" spans="1:5" hidden="1" x14ac:dyDescent="0.25">
      <c r="A760" s="32">
        <v>2</v>
      </c>
      <c r="B760" s="30" t="s">
        <v>315</v>
      </c>
      <c r="C760" s="32">
        <v>10</v>
      </c>
      <c r="D760" s="29">
        <v>0</v>
      </c>
      <c r="E760" s="32">
        <f t="shared" si="23"/>
        <v>10</v>
      </c>
    </row>
    <row r="761" spans="1:5" hidden="1" x14ac:dyDescent="0.25">
      <c r="A761" s="32">
        <v>3</v>
      </c>
      <c r="B761" s="30" t="s">
        <v>218</v>
      </c>
      <c r="C761" s="32">
        <v>5</v>
      </c>
      <c r="D761" s="29">
        <v>0</v>
      </c>
      <c r="E761" s="32">
        <f t="shared" si="23"/>
        <v>5</v>
      </c>
    </row>
    <row r="762" spans="1:5" hidden="1" x14ac:dyDescent="0.25">
      <c r="A762" s="32">
        <v>4</v>
      </c>
      <c r="B762" s="30" t="s">
        <v>102</v>
      </c>
      <c r="C762" s="32">
        <v>5</v>
      </c>
      <c r="D762" s="29">
        <v>0</v>
      </c>
      <c r="E762" s="32">
        <f t="shared" si="23"/>
        <v>5</v>
      </c>
    </row>
    <row r="763" spans="1:5" hidden="1" x14ac:dyDescent="0.25">
      <c r="A763" s="32">
        <v>5</v>
      </c>
      <c r="B763" s="30" t="s">
        <v>253</v>
      </c>
      <c r="C763" s="32">
        <v>5</v>
      </c>
      <c r="D763" s="29">
        <v>0</v>
      </c>
      <c r="E763" s="32">
        <f t="shared" si="23"/>
        <v>5</v>
      </c>
    </row>
    <row r="764" spans="1:5" hidden="1" x14ac:dyDescent="0.25">
      <c r="A764" s="32">
        <v>6</v>
      </c>
      <c r="B764" s="30" t="s">
        <v>356</v>
      </c>
      <c r="C764" s="32">
        <v>5</v>
      </c>
      <c r="D764" s="29">
        <v>0</v>
      </c>
      <c r="E764" s="32">
        <f t="shared" si="23"/>
        <v>5</v>
      </c>
    </row>
    <row r="765" spans="1:5" hidden="1" x14ac:dyDescent="0.25">
      <c r="A765" s="32">
        <v>7</v>
      </c>
      <c r="B765" s="30" t="s">
        <v>287</v>
      </c>
      <c r="C765" s="32">
        <v>5</v>
      </c>
      <c r="D765" s="29">
        <v>0</v>
      </c>
      <c r="E765" s="32">
        <f t="shared" si="23"/>
        <v>5</v>
      </c>
    </row>
    <row r="766" spans="1:5" hidden="1" x14ac:dyDescent="0.25">
      <c r="A766" s="32">
        <v>11</v>
      </c>
      <c r="B766" s="30" t="s">
        <v>112</v>
      </c>
      <c r="C766" s="32">
        <v>5</v>
      </c>
      <c r="D766" s="29">
        <v>0</v>
      </c>
      <c r="E766" s="32">
        <f t="shared" si="23"/>
        <v>5</v>
      </c>
    </row>
    <row r="767" spans="1:5" hidden="1" x14ac:dyDescent="0.25">
      <c r="A767" s="32">
        <v>13</v>
      </c>
      <c r="B767" s="74" t="s">
        <v>313</v>
      </c>
      <c r="C767" s="32">
        <v>5</v>
      </c>
      <c r="D767" s="29">
        <v>0</v>
      </c>
      <c r="E767" s="32">
        <f t="shared" si="23"/>
        <v>5</v>
      </c>
    </row>
    <row r="768" spans="1:5" hidden="1" x14ac:dyDescent="0.25">
      <c r="A768" s="32">
        <v>24</v>
      </c>
      <c r="B768" s="74" t="s">
        <v>361</v>
      </c>
      <c r="C768" s="32">
        <v>5</v>
      </c>
      <c r="D768" s="29">
        <v>0</v>
      </c>
      <c r="E768" s="32">
        <f t="shared" si="23"/>
        <v>5</v>
      </c>
    </row>
    <row r="769" spans="1:5" hidden="1" x14ac:dyDescent="0.25">
      <c r="A769" s="32">
        <v>25</v>
      </c>
      <c r="B769" s="74" t="s">
        <v>362</v>
      </c>
      <c r="C769" s="32">
        <v>5</v>
      </c>
      <c r="D769" s="29">
        <v>0</v>
      </c>
      <c r="E769" s="32">
        <f t="shared" si="23"/>
        <v>5</v>
      </c>
    </row>
    <row r="770" spans="1:5" hidden="1" x14ac:dyDescent="0.25"/>
    <row r="771" spans="1:5" ht="18.75" hidden="1" x14ac:dyDescent="0.3">
      <c r="A771" s="105"/>
      <c r="B771" s="106"/>
      <c r="C771" s="107"/>
      <c r="D771" s="108"/>
      <c r="E771" s="108"/>
    </row>
    <row r="772" spans="1:5" hidden="1" x14ac:dyDescent="0.25">
      <c r="A772" s="75">
        <v>1</v>
      </c>
      <c r="B772" s="30" t="s">
        <v>368</v>
      </c>
      <c r="C772" s="32">
        <v>1</v>
      </c>
      <c r="D772" s="29">
        <v>0</v>
      </c>
      <c r="E772" s="32">
        <f>C772-D772</f>
        <v>1</v>
      </c>
    </row>
    <row r="773" spans="1:5" hidden="1" x14ac:dyDescent="0.25"/>
    <row r="774" spans="1:5" ht="18.75" hidden="1" x14ac:dyDescent="0.3">
      <c r="A774" s="105"/>
      <c r="B774" s="106"/>
      <c r="C774" s="107"/>
      <c r="D774" s="108"/>
      <c r="E774" s="108"/>
    </row>
    <row r="775" spans="1:5" hidden="1" x14ac:dyDescent="0.25">
      <c r="A775" s="32">
        <v>1</v>
      </c>
      <c r="B775" s="30" t="s">
        <v>220</v>
      </c>
      <c r="C775" s="32">
        <v>0</v>
      </c>
      <c r="D775" s="29">
        <v>0</v>
      </c>
      <c r="E775" s="32">
        <f>C775-D775</f>
        <v>0</v>
      </c>
    </row>
    <row r="776" spans="1:5" hidden="1" x14ac:dyDescent="0.25">
      <c r="A776" s="32">
        <v>2</v>
      </c>
      <c r="B776" s="30" t="s">
        <v>369</v>
      </c>
      <c r="C776" s="32">
        <v>1</v>
      </c>
      <c r="D776" s="29">
        <v>0</v>
      </c>
      <c r="E776" s="32">
        <f>C776-D776</f>
        <v>1</v>
      </c>
    </row>
    <row r="777" spans="1:5" hidden="1" x14ac:dyDescent="0.25">
      <c r="A777" s="32">
        <v>3</v>
      </c>
      <c r="B777" s="30" t="s">
        <v>219</v>
      </c>
      <c r="C777" s="32">
        <v>1</v>
      </c>
      <c r="D777" s="29">
        <v>0</v>
      </c>
      <c r="E777" s="32">
        <f>C777-D777</f>
        <v>1</v>
      </c>
    </row>
    <row r="778" spans="1:5" hidden="1" x14ac:dyDescent="0.25"/>
    <row r="779" spans="1:5" hidden="1" x14ac:dyDescent="0.25">
      <c r="D779" s="64" t="s">
        <v>266</v>
      </c>
    </row>
    <row r="780" spans="1:5" ht="18.75" hidden="1" x14ac:dyDescent="0.3">
      <c r="A780" s="110"/>
      <c r="B780" s="111"/>
      <c r="C780" s="112"/>
      <c r="D780" s="113"/>
      <c r="E780" s="113"/>
    </row>
    <row r="781" spans="1:5" hidden="1" x14ac:dyDescent="0.25">
      <c r="A781" s="78">
        <v>1</v>
      </c>
      <c r="B781" s="77" t="s">
        <v>146</v>
      </c>
      <c r="C781" s="78">
        <v>20</v>
      </c>
      <c r="D781" s="79">
        <v>15</v>
      </c>
      <c r="E781" s="78">
        <f>SUM(C781-D781)</f>
        <v>5</v>
      </c>
    </row>
    <row r="782" spans="1:5" hidden="1" x14ac:dyDescent="0.25">
      <c r="A782" s="32">
        <v>2</v>
      </c>
      <c r="B782" s="30" t="s">
        <v>136</v>
      </c>
      <c r="C782" s="32">
        <v>15</v>
      </c>
      <c r="D782" s="29">
        <v>0</v>
      </c>
      <c r="E782" s="32">
        <f>SUM(C782-D782)</f>
        <v>15</v>
      </c>
    </row>
    <row r="783" spans="1:5" hidden="1" x14ac:dyDescent="0.25">
      <c r="A783" s="32">
        <v>3</v>
      </c>
      <c r="B783" s="30" t="s">
        <v>260</v>
      </c>
      <c r="C783" s="32">
        <v>20</v>
      </c>
      <c r="D783" s="29">
        <v>5</v>
      </c>
      <c r="E783" s="32">
        <f>SUM(C783-D783)</f>
        <v>15</v>
      </c>
    </row>
    <row r="784" spans="1:5" hidden="1" x14ac:dyDescent="0.25"/>
    <row r="785" spans="1:10" ht="18.75" hidden="1" x14ac:dyDescent="0.3">
      <c r="A785" s="105"/>
      <c r="B785" s="106"/>
      <c r="C785" s="107"/>
      <c r="D785" s="108"/>
      <c r="E785" s="108"/>
    </row>
    <row r="786" spans="1:10" hidden="1" x14ac:dyDescent="0.25">
      <c r="A786" s="32">
        <v>1</v>
      </c>
      <c r="B786" s="30" t="s">
        <v>370</v>
      </c>
      <c r="C786" s="32">
        <v>10</v>
      </c>
      <c r="D786" s="29">
        <v>0</v>
      </c>
      <c r="E786" s="32">
        <f t="shared" ref="E786:E792" si="24">C786-D786</f>
        <v>10</v>
      </c>
    </row>
    <row r="787" spans="1:10" hidden="1" x14ac:dyDescent="0.25">
      <c r="A787" s="32">
        <v>2</v>
      </c>
      <c r="B787" s="30" t="s">
        <v>371</v>
      </c>
      <c r="C787" s="32">
        <v>1</v>
      </c>
      <c r="D787" s="29">
        <v>0</v>
      </c>
      <c r="E787" s="32">
        <f t="shared" si="24"/>
        <v>1</v>
      </c>
      <c r="J787" s="64"/>
    </row>
    <row r="788" spans="1:10" hidden="1" x14ac:dyDescent="0.25">
      <c r="A788" s="32">
        <v>3</v>
      </c>
      <c r="B788" s="30" t="s">
        <v>372</v>
      </c>
      <c r="C788" s="32">
        <v>6</v>
      </c>
      <c r="D788" s="29">
        <v>0</v>
      </c>
      <c r="E788" s="32">
        <f t="shared" si="24"/>
        <v>6</v>
      </c>
    </row>
    <row r="789" spans="1:10" hidden="1" x14ac:dyDescent="0.25">
      <c r="A789" s="32">
        <v>4</v>
      </c>
      <c r="B789" s="30" t="s">
        <v>218</v>
      </c>
      <c r="C789" s="32">
        <v>6</v>
      </c>
      <c r="D789" s="29">
        <v>0</v>
      </c>
      <c r="E789" s="32">
        <f t="shared" si="24"/>
        <v>6</v>
      </c>
    </row>
    <row r="790" spans="1:10" hidden="1" x14ac:dyDescent="0.25">
      <c r="A790" s="32">
        <v>5</v>
      </c>
      <c r="B790" s="30" t="s">
        <v>239</v>
      </c>
      <c r="C790" s="32">
        <v>5</v>
      </c>
      <c r="D790" s="29">
        <v>0</v>
      </c>
      <c r="E790" s="32">
        <f t="shared" si="24"/>
        <v>5</v>
      </c>
    </row>
    <row r="791" spans="1:10" hidden="1" x14ac:dyDescent="0.25">
      <c r="A791" s="32">
        <v>6</v>
      </c>
      <c r="B791" s="30" t="s">
        <v>241</v>
      </c>
      <c r="C791" s="32">
        <v>3</v>
      </c>
      <c r="D791" s="29">
        <v>0</v>
      </c>
      <c r="E791" s="32">
        <f t="shared" si="24"/>
        <v>3</v>
      </c>
    </row>
    <row r="792" spans="1:10" hidden="1" x14ac:dyDescent="0.25">
      <c r="A792" s="32">
        <v>7</v>
      </c>
      <c r="B792" s="30" t="s">
        <v>158</v>
      </c>
      <c r="C792" s="32">
        <v>2</v>
      </c>
      <c r="D792" s="29">
        <v>0</v>
      </c>
      <c r="E792" s="32">
        <f t="shared" si="24"/>
        <v>2</v>
      </c>
    </row>
    <row r="793" spans="1:10" hidden="1" x14ac:dyDescent="0.25">
      <c r="D793" s="33" t="s">
        <v>196</v>
      </c>
    </row>
    <row r="794" spans="1:10" hidden="1" x14ac:dyDescent="0.25"/>
    <row r="795" spans="1:10" ht="18.75" hidden="1" x14ac:dyDescent="0.3">
      <c r="A795" s="105"/>
      <c r="B795" s="106"/>
      <c r="C795" s="107"/>
      <c r="D795" s="108"/>
      <c r="E795" s="108"/>
    </row>
    <row r="796" spans="1:10" hidden="1" x14ac:dyDescent="0.25">
      <c r="A796" s="75">
        <v>1</v>
      </c>
      <c r="B796" s="30" t="s">
        <v>373</v>
      </c>
      <c r="C796" s="32">
        <v>5</v>
      </c>
      <c r="D796" s="29">
        <v>0</v>
      </c>
      <c r="E796" s="32">
        <f>C796-D796</f>
        <v>5</v>
      </c>
    </row>
    <row r="797" spans="1:10" hidden="1" x14ac:dyDescent="0.25">
      <c r="B797" s="64"/>
      <c r="C797" s="64">
        <f>C791+C688+C658+C623+C468+C301+C140+C24</f>
        <v>45</v>
      </c>
    </row>
    <row r="798" spans="1:10" hidden="1" x14ac:dyDescent="0.25">
      <c r="B798" s="64"/>
      <c r="C798" s="64">
        <f>C790+C657+C594+C581+C551+C434+C299+C192+C138</f>
        <v>41</v>
      </c>
    </row>
    <row r="799" spans="1:10" hidden="1" x14ac:dyDescent="0.25">
      <c r="B799" s="64"/>
      <c r="C799" s="64">
        <f>C766+C712+C691+C627+C401+C371+C29</f>
        <v>35</v>
      </c>
    </row>
    <row r="800" spans="1:10" hidden="1" x14ac:dyDescent="0.25">
      <c r="B800" s="64"/>
      <c r="C800" s="64">
        <f>C792+C659+C624+C116+C128</f>
        <v>19</v>
      </c>
    </row>
    <row r="801" spans="2:3" x14ac:dyDescent="0.25">
      <c r="B801" s="64"/>
      <c r="C801" s="64"/>
    </row>
  </sheetData>
  <autoFilter ref="B1:C800" xr:uid="{00000000-0009-0000-0000-000001000000}">
    <filterColumn colId="0">
      <filters>
        <filter val="FAIS TRAC YOUG 4R TR"/>
        <filter val="FAIS TRAC YOUG 5R"/>
        <filter val="FAIS TRACT Y 4R TR"/>
        <filter val="FAIS TRACT YOG 4R NL"/>
        <filter val="FAIS TRACT YOG 5R NL"/>
      </filters>
    </filterColumn>
  </autoFilter>
  <conditionalFormatting sqref="D78:D79 D214:D218 D229:D242 D256:D260 D266:D268 D395:D398 D547:D567 D573:D584 D606:D608">
    <cfRule type="cellIs" dxfId="205" priority="174" operator="equal">
      <formula>0</formula>
    </cfRule>
  </conditionalFormatting>
  <conditionalFormatting sqref="D82:D91">
    <cfRule type="cellIs" dxfId="204" priority="171" operator="equal">
      <formula>0</formula>
    </cfRule>
  </conditionalFormatting>
  <conditionalFormatting sqref="D93:D101">
    <cfRule type="cellIs" dxfId="203" priority="168" operator="equal">
      <formula>0</formula>
    </cfRule>
  </conditionalFormatting>
  <conditionalFormatting sqref="D103:D104">
    <cfRule type="cellIs" dxfId="202" priority="165" operator="equal">
      <formula>0</formula>
    </cfRule>
  </conditionalFormatting>
  <conditionalFormatting sqref="D106:D149">
    <cfRule type="cellIs" dxfId="201" priority="162" operator="equal">
      <formula>0</formula>
    </cfRule>
  </conditionalFormatting>
  <conditionalFormatting sqref="D151:D157">
    <cfRule type="cellIs" dxfId="200" priority="159" operator="equal">
      <formula>0</formula>
    </cfRule>
  </conditionalFormatting>
  <conditionalFormatting sqref="D159:D161">
    <cfRule type="cellIs" dxfId="199" priority="156" operator="equal">
      <formula>0</formula>
    </cfRule>
  </conditionalFormatting>
  <conditionalFormatting sqref="D163:D171">
    <cfRule type="cellIs" dxfId="198" priority="153" operator="equal">
      <formula>0</formula>
    </cfRule>
  </conditionalFormatting>
  <conditionalFormatting sqref="D173">
    <cfRule type="cellIs" dxfId="197" priority="150" operator="equal">
      <formula>0</formula>
    </cfRule>
  </conditionalFormatting>
  <conditionalFormatting sqref="D176:D212">
    <cfRule type="cellIs" dxfId="196" priority="147" operator="equal">
      <formula>0</formula>
    </cfRule>
  </conditionalFormatting>
  <conditionalFormatting sqref="D220">
    <cfRule type="cellIs" dxfId="195" priority="144" operator="equal">
      <formula>0</formula>
    </cfRule>
  </conditionalFormatting>
  <conditionalFormatting sqref="D225">
    <cfRule type="cellIs" dxfId="194" priority="141" operator="equal">
      <formula>0</formula>
    </cfRule>
  </conditionalFormatting>
  <conditionalFormatting sqref="D244:D246">
    <cfRule type="cellIs" dxfId="193" priority="138" operator="equal">
      <formula>0</formula>
    </cfRule>
  </conditionalFormatting>
  <conditionalFormatting sqref="D248:D250">
    <cfRule type="cellIs" dxfId="192" priority="135" operator="equal">
      <formula>0</formula>
    </cfRule>
  </conditionalFormatting>
  <conditionalFormatting sqref="D252:D254">
    <cfRule type="cellIs" dxfId="191" priority="132" operator="equal">
      <formula>0</formula>
    </cfRule>
  </conditionalFormatting>
  <conditionalFormatting sqref="D262:D264">
    <cfRule type="cellIs" dxfId="190" priority="129" operator="equal">
      <formula>0</formula>
    </cfRule>
  </conditionalFormatting>
  <conditionalFormatting sqref="D270:D276">
    <cfRule type="cellIs" dxfId="189" priority="126" operator="equal">
      <formula>0</formula>
    </cfRule>
  </conditionalFormatting>
  <conditionalFormatting sqref="D278:D280">
    <cfRule type="cellIs" dxfId="188" priority="123" operator="equal">
      <formula>0</formula>
    </cfRule>
  </conditionalFormatting>
  <conditionalFormatting sqref="D282:D286">
    <cfRule type="cellIs" dxfId="187" priority="120" operator="equal">
      <formula>0</formula>
    </cfRule>
  </conditionalFormatting>
  <conditionalFormatting sqref="D288:D290">
    <cfRule type="cellIs" dxfId="186" priority="117" operator="equal">
      <formula>0</formula>
    </cfRule>
  </conditionalFormatting>
  <conditionalFormatting sqref="D292:D302">
    <cfRule type="cellIs" dxfId="185" priority="108" operator="equal">
      <formula>0</formula>
    </cfRule>
  </conditionalFormatting>
  <conditionalFormatting sqref="D304:D306">
    <cfRule type="cellIs" dxfId="184" priority="114" operator="equal">
      <formula>0</formula>
    </cfRule>
  </conditionalFormatting>
  <conditionalFormatting sqref="D308:D314">
    <cfRule type="cellIs" dxfId="183" priority="111" operator="equal">
      <formula>0</formula>
    </cfRule>
  </conditionalFormatting>
  <conditionalFormatting sqref="D316:D321">
    <cfRule type="cellIs" dxfId="182" priority="105" operator="equal">
      <formula>0</formula>
    </cfRule>
  </conditionalFormatting>
  <conditionalFormatting sqref="D323:D330">
    <cfRule type="cellIs" dxfId="181" priority="102" operator="equal">
      <formula>0</formula>
    </cfRule>
  </conditionalFormatting>
  <conditionalFormatting sqref="D332:D334">
    <cfRule type="cellIs" dxfId="180" priority="99" operator="equal">
      <formula>0</formula>
    </cfRule>
  </conditionalFormatting>
  <conditionalFormatting sqref="D336:D344">
    <cfRule type="cellIs" dxfId="179" priority="96" operator="equal">
      <formula>0</formula>
    </cfRule>
  </conditionalFormatting>
  <conditionalFormatting sqref="D347:D349">
    <cfRule type="cellIs" dxfId="178" priority="93" operator="equal">
      <formula>0</formula>
    </cfRule>
  </conditionalFormatting>
  <conditionalFormatting sqref="D352:D354">
    <cfRule type="cellIs" dxfId="177" priority="90" operator="equal">
      <formula>0</formula>
    </cfRule>
  </conditionalFormatting>
  <conditionalFormatting sqref="D356:D358">
    <cfRule type="cellIs" dxfId="176" priority="84" operator="equal">
      <formula>0</formula>
    </cfRule>
  </conditionalFormatting>
  <conditionalFormatting sqref="D359:D380">
    <cfRule type="cellIs" dxfId="175" priority="87" operator="equal">
      <formula>0</formula>
    </cfRule>
  </conditionalFormatting>
  <conditionalFormatting sqref="D366:D380">
    <cfRule type="cellIs" dxfId="174" priority="82" operator="equal">
      <formula>0</formula>
    </cfRule>
  </conditionalFormatting>
  <conditionalFormatting sqref="D382:D384">
    <cfRule type="cellIs" dxfId="173" priority="78" operator="equal">
      <formula>0</formula>
    </cfRule>
  </conditionalFormatting>
  <conditionalFormatting sqref="D386:D388">
    <cfRule type="cellIs" dxfId="172" priority="75" operator="equal">
      <formula>0</formula>
    </cfRule>
  </conditionalFormatting>
  <conditionalFormatting sqref="D390:D393">
    <cfRule type="cellIs" dxfId="171" priority="72" operator="equal">
      <formula>0</formula>
    </cfRule>
  </conditionalFormatting>
  <conditionalFormatting sqref="D400:D406">
    <cfRule type="cellIs" dxfId="170" priority="70" operator="equal">
      <formula>0</formula>
    </cfRule>
  </conditionalFormatting>
  <conditionalFormatting sqref="D408:D410">
    <cfRule type="cellIs" dxfId="169" priority="66" operator="equal">
      <formula>0</formula>
    </cfRule>
  </conditionalFormatting>
  <conditionalFormatting sqref="D412:D414">
    <cfRule type="cellIs" dxfId="168" priority="63" operator="equal">
      <formula>0</formula>
    </cfRule>
  </conditionalFormatting>
  <conditionalFormatting sqref="D416:D418">
    <cfRule type="cellIs" dxfId="167" priority="60" operator="equal">
      <formula>0</formula>
    </cfRule>
  </conditionalFormatting>
  <conditionalFormatting sqref="D420:D422">
    <cfRule type="cellIs" dxfId="166" priority="57" operator="equal">
      <formula>0</formula>
    </cfRule>
  </conditionalFormatting>
  <conditionalFormatting sqref="D424:D449">
    <cfRule type="cellIs" dxfId="165" priority="54" operator="equal">
      <formula>0</formula>
    </cfRule>
  </conditionalFormatting>
  <conditionalFormatting sqref="D451:D453">
    <cfRule type="cellIs" dxfId="164" priority="46" operator="equal">
      <formula>0</formula>
    </cfRule>
  </conditionalFormatting>
  <conditionalFormatting sqref="D454 D458">
    <cfRule type="cellIs" dxfId="163" priority="52" operator="equal">
      <formula>0</formula>
    </cfRule>
  </conditionalFormatting>
  <conditionalFormatting sqref="D455:D457">
    <cfRule type="cellIs" dxfId="162" priority="49" operator="equal">
      <formula>0</formula>
    </cfRule>
  </conditionalFormatting>
  <conditionalFormatting sqref="D459:D461">
    <cfRule type="cellIs" dxfId="161" priority="43" operator="equal">
      <formula>0</formula>
    </cfRule>
  </conditionalFormatting>
  <conditionalFormatting sqref="D463:D486">
    <cfRule type="cellIs" dxfId="160" priority="40" operator="equal">
      <formula>0</formula>
    </cfRule>
  </conditionalFormatting>
  <conditionalFormatting sqref="D488:D507">
    <cfRule type="cellIs" dxfId="159" priority="37" operator="equal">
      <formula>0</formula>
    </cfRule>
  </conditionalFormatting>
  <conditionalFormatting sqref="D509:D513">
    <cfRule type="cellIs" dxfId="158" priority="33" operator="equal">
      <formula>0</formula>
    </cfRule>
  </conditionalFormatting>
  <conditionalFormatting sqref="D516:D518">
    <cfRule type="cellIs" dxfId="157" priority="30" operator="equal">
      <formula>0</formula>
    </cfRule>
  </conditionalFormatting>
  <conditionalFormatting sqref="D520:D522">
    <cfRule type="cellIs" dxfId="156" priority="27" operator="equal">
      <formula>0</formula>
    </cfRule>
  </conditionalFormatting>
  <conditionalFormatting sqref="D524:D538">
    <cfRule type="cellIs" dxfId="155" priority="26" operator="equal">
      <formula>0</formula>
    </cfRule>
  </conditionalFormatting>
  <conditionalFormatting sqref="D537:D538">
    <cfRule type="containsBlanks" dxfId="154" priority="25">
      <formula>LEN(TRIM(D537))=0</formula>
    </cfRule>
  </conditionalFormatting>
  <conditionalFormatting sqref="D539">
    <cfRule type="cellIs" dxfId="153" priority="21" operator="equal">
      <formula>0</formula>
    </cfRule>
  </conditionalFormatting>
  <conditionalFormatting sqref="D541:D544">
    <cfRule type="cellIs" dxfId="152" priority="18" operator="equal">
      <formula>0</formula>
    </cfRule>
  </conditionalFormatting>
  <conditionalFormatting sqref="D569:D571">
    <cfRule type="cellIs" dxfId="151" priority="15" operator="equal">
      <formula>0</formula>
    </cfRule>
  </conditionalFormatting>
  <conditionalFormatting sqref="D586:D597">
    <cfRule type="cellIs" dxfId="150" priority="12" operator="equal">
      <formula>0</formula>
    </cfRule>
  </conditionalFormatting>
  <conditionalFormatting sqref="D598">
    <cfRule type="cellIs" dxfId="149" priority="9" operator="equal">
      <formula>0</formula>
    </cfRule>
  </conditionalFormatting>
  <conditionalFormatting sqref="D600:D605 D609">
    <cfRule type="cellIs" dxfId="148" priority="4" operator="equal">
      <formula>0</formula>
    </cfRule>
  </conditionalFormatting>
  <conditionalFormatting sqref="D611:D646">
    <cfRule type="cellIs" dxfId="147" priority="1" operator="equal">
      <formula>0</formula>
    </cfRule>
  </conditionalFormatting>
  <conditionalFormatting sqref="D82:E91">
    <cfRule type="containsBlanks" dxfId="146" priority="169">
      <formula>LEN(TRIM(D82))=0</formula>
    </cfRule>
  </conditionalFormatting>
  <conditionalFormatting sqref="D93:E101">
    <cfRule type="containsBlanks" dxfId="145" priority="166">
      <formula>LEN(TRIM(D93))=0</formula>
    </cfRule>
  </conditionalFormatting>
  <conditionalFormatting sqref="D103:E104">
    <cfRule type="containsBlanks" dxfId="144" priority="163">
      <formula>LEN(TRIM(D103))=0</formula>
    </cfRule>
  </conditionalFormatting>
  <conditionalFormatting sqref="D106:E149">
    <cfRule type="containsBlanks" dxfId="143" priority="160">
      <formula>LEN(TRIM(D106))=0</formula>
    </cfRule>
  </conditionalFormatting>
  <conditionalFormatting sqref="D151:E157">
    <cfRule type="containsBlanks" dxfId="142" priority="157">
      <formula>LEN(TRIM(D151))=0</formula>
    </cfRule>
  </conditionalFormatting>
  <conditionalFormatting sqref="D159:E161">
    <cfRule type="containsBlanks" dxfId="141" priority="154">
      <formula>LEN(TRIM(D159))=0</formula>
    </cfRule>
  </conditionalFormatting>
  <conditionalFormatting sqref="D163:E171">
    <cfRule type="containsBlanks" dxfId="140" priority="151">
      <formula>LEN(TRIM(D163))=0</formula>
    </cfRule>
  </conditionalFormatting>
  <conditionalFormatting sqref="D173:E173">
    <cfRule type="containsBlanks" dxfId="139" priority="148">
      <formula>LEN(TRIM(D173))=0</formula>
    </cfRule>
  </conditionalFormatting>
  <conditionalFormatting sqref="D176:E212">
    <cfRule type="containsBlanks" dxfId="138" priority="145">
      <formula>LEN(TRIM(D176))=0</formula>
    </cfRule>
  </conditionalFormatting>
  <conditionalFormatting sqref="D220:E220">
    <cfRule type="containsBlanks" dxfId="137" priority="142">
      <formula>LEN(TRIM(D220))=0</formula>
    </cfRule>
  </conditionalFormatting>
  <conditionalFormatting sqref="D225:E225">
    <cfRule type="containsBlanks" dxfId="136" priority="139">
      <formula>LEN(TRIM(D225))=0</formula>
    </cfRule>
  </conditionalFormatting>
  <conditionalFormatting sqref="D244:E246">
    <cfRule type="containsBlanks" dxfId="135" priority="136">
      <formula>LEN(TRIM(D244))=0</formula>
    </cfRule>
  </conditionalFormatting>
  <conditionalFormatting sqref="D248:E250">
    <cfRule type="containsBlanks" dxfId="134" priority="133">
      <formula>LEN(TRIM(D248))=0</formula>
    </cfRule>
  </conditionalFormatting>
  <conditionalFormatting sqref="D252:E254">
    <cfRule type="containsBlanks" dxfId="133" priority="130">
      <formula>LEN(TRIM(D252))=0</formula>
    </cfRule>
  </conditionalFormatting>
  <conditionalFormatting sqref="D262:E264">
    <cfRule type="containsBlanks" dxfId="132" priority="127">
      <formula>LEN(TRIM(D262))=0</formula>
    </cfRule>
  </conditionalFormatting>
  <conditionalFormatting sqref="D270:E276">
    <cfRule type="containsBlanks" dxfId="131" priority="124">
      <formula>LEN(TRIM(D270))=0</formula>
    </cfRule>
  </conditionalFormatting>
  <conditionalFormatting sqref="D278:E280">
    <cfRule type="containsBlanks" dxfId="130" priority="121">
      <formula>LEN(TRIM(D278))=0</formula>
    </cfRule>
  </conditionalFormatting>
  <conditionalFormatting sqref="D282:E286">
    <cfRule type="containsBlanks" dxfId="129" priority="118">
      <formula>LEN(TRIM(D282))=0</formula>
    </cfRule>
  </conditionalFormatting>
  <conditionalFormatting sqref="D288:E290">
    <cfRule type="containsBlanks" dxfId="128" priority="115">
      <formula>LEN(TRIM(D288))=0</formula>
    </cfRule>
  </conditionalFormatting>
  <conditionalFormatting sqref="D292:E302">
    <cfRule type="containsBlanks" dxfId="127" priority="106">
      <formula>LEN(TRIM(D292))=0</formula>
    </cfRule>
  </conditionalFormatting>
  <conditionalFormatting sqref="D304:E306">
    <cfRule type="containsBlanks" dxfId="126" priority="112">
      <formula>LEN(TRIM(D304))=0</formula>
    </cfRule>
  </conditionalFormatting>
  <conditionalFormatting sqref="D308:E314">
    <cfRule type="containsBlanks" dxfId="125" priority="109">
      <formula>LEN(TRIM(D308))=0</formula>
    </cfRule>
  </conditionalFormatting>
  <conditionalFormatting sqref="D316:E321">
    <cfRule type="containsBlanks" dxfId="124" priority="103">
      <formula>LEN(TRIM(D316))=0</formula>
    </cfRule>
  </conditionalFormatting>
  <conditionalFormatting sqref="D323:E330">
    <cfRule type="containsBlanks" dxfId="123" priority="100">
      <formula>LEN(TRIM(D323))=0</formula>
    </cfRule>
  </conditionalFormatting>
  <conditionalFormatting sqref="D332:E334">
    <cfRule type="containsBlanks" dxfId="122" priority="97">
      <formula>LEN(TRIM(D332))=0</formula>
    </cfRule>
  </conditionalFormatting>
  <conditionalFormatting sqref="D336:E344">
    <cfRule type="containsBlanks" dxfId="121" priority="94">
      <formula>LEN(TRIM(D336))=0</formula>
    </cfRule>
  </conditionalFormatting>
  <conditionalFormatting sqref="D347:E349">
    <cfRule type="containsBlanks" dxfId="120" priority="91">
      <formula>LEN(TRIM(D347))=0</formula>
    </cfRule>
  </conditionalFormatting>
  <conditionalFormatting sqref="D352:E354">
    <cfRule type="containsBlanks" dxfId="119" priority="88">
      <formula>LEN(TRIM(D352))=0</formula>
    </cfRule>
  </conditionalFormatting>
  <conditionalFormatting sqref="D356:E380">
    <cfRule type="containsBlanks" dxfId="118" priority="85">
      <formula>LEN(TRIM(D356))=0</formula>
    </cfRule>
  </conditionalFormatting>
  <conditionalFormatting sqref="D366:E380">
    <cfRule type="containsBlanks" dxfId="117" priority="80">
      <formula>LEN(TRIM(D366))=0</formula>
    </cfRule>
  </conditionalFormatting>
  <conditionalFormatting sqref="D382:E384">
    <cfRule type="containsBlanks" dxfId="116" priority="77">
      <formula>LEN(TRIM(D382))=0</formula>
    </cfRule>
  </conditionalFormatting>
  <conditionalFormatting sqref="D386:E388">
    <cfRule type="containsBlanks" dxfId="115" priority="74">
      <formula>LEN(TRIM(D386))=0</formula>
    </cfRule>
  </conditionalFormatting>
  <conditionalFormatting sqref="D390:E393">
    <cfRule type="containsBlanks" dxfId="114" priority="71">
      <formula>LEN(TRIM(D390))=0</formula>
    </cfRule>
  </conditionalFormatting>
  <conditionalFormatting sqref="D400:E406">
    <cfRule type="containsBlanks" dxfId="113" priority="68">
      <formula>LEN(TRIM(D400))=0</formula>
    </cfRule>
  </conditionalFormatting>
  <conditionalFormatting sqref="D408:E410">
    <cfRule type="containsBlanks" dxfId="112" priority="65">
      <formula>LEN(TRIM(D408))=0</formula>
    </cfRule>
  </conditionalFormatting>
  <conditionalFormatting sqref="D412:E414">
    <cfRule type="containsBlanks" dxfId="111" priority="62">
      <formula>LEN(TRIM(D412))=0</formula>
    </cfRule>
  </conditionalFormatting>
  <conditionalFormatting sqref="D416:E418">
    <cfRule type="containsBlanks" dxfId="110" priority="61">
      <formula>LEN(TRIM(D416))=0</formula>
    </cfRule>
  </conditionalFormatting>
  <conditionalFormatting sqref="D420:E422">
    <cfRule type="containsBlanks" dxfId="109" priority="58">
      <formula>LEN(TRIM(D420))=0</formula>
    </cfRule>
  </conditionalFormatting>
  <conditionalFormatting sqref="D424:E449">
    <cfRule type="containsBlanks" dxfId="108" priority="55">
      <formula>LEN(TRIM(D424))=0</formula>
    </cfRule>
  </conditionalFormatting>
  <conditionalFormatting sqref="D451:E453">
    <cfRule type="containsBlanks" dxfId="107" priority="47">
      <formula>LEN(TRIM(D451))=0</formula>
    </cfRule>
  </conditionalFormatting>
  <conditionalFormatting sqref="D454:E458">
    <cfRule type="containsBlanks" dxfId="106" priority="50">
      <formula>LEN(TRIM(D454))=0</formula>
    </cfRule>
  </conditionalFormatting>
  <conditionalFormatting sqref="D459:E461">
    <cfRule type="containsBlanks" dxfId="105" priority="44">
      <formula>LEN(TRIM(D459))=0</formula>
    </cfRule>
  </conditionalFormatting>
  <conditionalFormatting sqref="D463:E486">
    <cfRule type="containsBlanks" dxfId="104" priority="41">
      <formula>LEN(TRIM(D463))=0</formula>
    </cfRule>
  </conditionalFormatting>
  <conditionalFormatting sqref="D488:E503 D504:D505 D506:E507">
    <cfRule type="containsBlanks" dxfId="103" priority="38">
      <formula>LEN(TRIM(D488))=0</formula>
    </cfRule>
  </conditionalFormatting>
  <conditionalFormatting sqref="D509:E514">
    <cfRule type="containsBlanks" dxfId="102" priority="34">
      <formula>LEN(TRIM(D509))=0</formula>
    </cfRule>
  </conditionalFormatting>
  <conditionalFormatting sqref="D516:E518">
    <cfRule type="containsBlanks" dxfId="101" priority="32">
      <formula>LEN(TRIM(D516))=0</formula>
    </cfRule>
  </conditionalFormatting>
  <conditionalFormatting sqref="D520:E522">
    <cfRule type="containsBlanks" dxfId="100" priority="29">
      <formula>LEN(TRIM(D520))=0</formula>
    </cfRule>
  </conditionalFormatting>
  <conditionalFormatting sqref="D524:E536">
    <cfRule type="containsBlanks" dxfId="99" priority="22">
      <formula>LEN(TRIM(D524))=0</formula>
    </cfRule>
  </conditionalFormatting>
  <conditionalFormatting sqref="D539:E539">
    <cfRule type="containsBlanks" dxfId="98" priority="23">
      <formula>LEN(TRIM(D539))=0</formula>
    </cfRule>
  </conditionalFormatting>
  <conditionalFormatting sqref="D541:E544">
    <cfRule type="containsBlanks" dxfId="97" priority="17">
      <formula>LEN(TRIM(D541))=0</formula>
    </cfRule>
  </conditionalFormatting>
  <conditionalFormatting sqref="D547:E567 D78:E79 D214:E218 D229:E242 D256:E260 D266:E268 D395:E398 D573:E584">
    <cfRule type="containsBlanks" dxfId="96" priority="172">
      <formula>LEN(TRIM(D78))=0</formula>
    </cfRule>
  </conditionalFormatting>
  <conditionalFormatting sqref="D569:E571">
    <cfRule type="containsBlanks" dxfId="95" priority="14">
      <formula>LEN(TRIM(D569))=0</formula>
    </cfRule>
  </conditionalFormatting>
  <conditionalFormatting sqref="D586:E598">
    <cfRule type="containsBlanks" dxfId="94" priority="10">
      <formula>LEN(TRIM(D586))=0</formula>
    </cfRule>
  </conditionalFormatting>
  <conditionalFormatting sqref="D600:E604">
    <cfRule type="containsBlanks" dxfId="93" priority="7">
      <formula>LEN(TRIM(D600))=0</formula>
    </cfRule>
  </conditionalFormatting>
  <conditionalFormatting sqref="D605:E609">
    <cfRule type="containsBlanks" dxfId="92" priority="5">
      <formula>LEN(TRIM(D605))=0</formula>
    </cfRule>
  </conditionalFormatting>
  <conditionalFormatting sqref="D611:E646">
    <cfRule type="containsBlanks" dxfId="91" priority="2">
      <formula>LEN(TRIM(D611))=0</formula>
    </cfRule>
  </conditionalFormatting>
  <conditionalFormatting sqref="E78:E79 E214:E218 E229:E242 E256:E260 E266:E268 E395:E398 E547:E566 E573:E584">
    <cfRule type="cellIs" dxfId="90" priority="173" operator="equal">
      <formula>0</formula>
    </cfRule>
  </conditionalFormatting>
  <conditionalFormatting sqref="E82:E91">
    <cfRule type="cellIs" dxfId="89" priority="170" operator="equal">
      <formula>0</formula>
    </cfRule>
  </conditionalFormatting>
  <conditionalFormatting sqref="E93:E101">
    <cfRule type="cellIs" dxfId="88" priority="167" operator="equal">
      <formula>0</formula>
    </cfRule>
  </conditionalFormatting>
  <conditionalFormatting sqref="E103:E104">
    <cfRule type="cellIs" dxfId="87" priority="164" operator="equal">
      <formula>0</formula>
    </cfRule>
  </conditionalFormatting>
  <conditionalFormatting sqref="E106:E149">
    <cfRule type="cellIs" dxfId="86" priority="161" operator="equal">
      <formula>0</formula>
    </cfRule>
  </conditionalFormatting>
  <conditionalFormatting sqref="E151:E157">
    <cfRule type="cellIs" dxfId="85" priority="158" operator="equal">
      <formula>0</formula>
    </cfRule>
  </conditionalFormatting>
  <conditionalFormatting sqref="E159:E161">
    <cfRule type="cellIs" dxfId="84" priority="155" operator="equal">
      <formula>0</formula>
    </cfRule>
  </conditionalFormatting>
  <conditionalFormatting sqref="E163:E171">
    <cfRule type="cellIs" dxfId="83" priority="152" operator="equal">
      <formula>0</formula>
    </cfRule>
  </conditionalFormatting>
  <conditionalFormatting sqref="E173">
    <cfRule type="cellIs" dxfId="82" priority="149" operator="equal">
      <formula>0</formula>
    </cfRule>
  </conditionalFormatting>
  <conditionalFormatting sqref="E176:E212">
    <cfRule type="cellIs" dxfId="81" priority="146" operator="equal">
      <formula>0</formula>
    </cfRule>
  </conditionalFormatting>
  <conditionalFormatting sqref="E220">
    <cfRule type="cellIs" dxfId="80" priority="143" operator="equal">
      <formula>0</formula>
    </cfRule>
  </conditionalFormatting>
  <conditionalFormatting sqref="E225">
    <cfRule type="cellIs" dxfId="79" priority="140" operator="equal">
      <formula>0</formula>
    </cfRule>
  </conditionalFormatting>
  <conditionalFormatting sqref="E244:E246">
    <cfRule type="cellIs" dxfId="78" priority="137" operator="equal">
      <formula>0</formula>
    </cfRule>
  </conditionalFormatting>
  <conditionalFormatting sqref="E248:E250">
    <cfRule type="cellIs" dxfId="77" priority="134" operator="equal">
      <formula>0</formula>
    </cfRule>
  </conditionalFormatting>
  <conditionalFormatting sqref="E252:E254">
    <cfRule type="cellIs" dxfId="76" priority="131" operator="equal">
      <formula>0</formula>
    </cfRule>
  </conditionalFormatting>
  <conditionalFormatting sqref="E262:E264">
    <cfRule type="cellIs" dxfId="75" priority="128" operator="equal">
      <formula>0</formula>
    </cfRule>
  </conditionalFormatting>
  <conditionalFormatting sqref="E270:E276">
    <cfRule type="cellIs" dxfId="74" priority="125" operator="equal">
      <formula>0</formula>
    </cfRule>
  </conditionalFormatting>
  <conditionalFormatting sqref="E278:E280">
    <cfRule type="cellIs" dxfId="73" priority="122" operator="equal">
      <formula>0</formula>
    </cfRule>
  </conditionalFormatting>
  <conditionalFormatting sqref="E282:E286">
    <cfRule type="cellIs" dxfId="72" priority="119" operator="equal">
      <formula>0</formula>
    </cfRule>
  </conditionalFormatting>
  <conditionalFormatting sqref="E288:E290">
    <cfRule type="cellIs" dxfId="71" priority="116" operator="equal">
      <formula>0</formula>
    </cfRule>
  </conditionalFormatting>
  <conditionalFormatting sqref="E292:E302">
    <cfRule type="cellIs" dxfId="70" priority="107" operator="equal">
      <formula>0</formula>
    </cfRule>
  </conditionalFormatting>
  <conditionalFormatting sqref="E304:E306">
    <cfRule type="cellIs" dxfId="69" priority="113" operator="equal">
      <formula>0</formula>
    </cfRule>
  </conditionalFormatting>
  <conditionalFormatting sqref="E308:E314">
    <cfRule type="cellIs" dxfId="68" priority="110" operator="equal">
      <formula>0</formula>
    </cfRule>
  </conditionalFormatting>
  <conditionalFormatting sqref="E316:E321">
    <cfRule type="cellIs" dxfId="67" priority="104" operator="equal">
      <formula>0</formula>
    </cfRule>
  </conditionalFormatting>
  <conditionalFormatting sqref="E323:E330">
    <cfRule type="cellIs" dxfId="66" priority="101" operator="equal">
      <formula>0</formula>
    </cfRule>
  </conditionalFormatting>
  <conditionalFormatting sqref="E332:E334">
    <cfRule type="cellIs" dxfId="65" priority="98" operator="equal">
      <formula>0</formula>
    </cfRule>
  </conditionalFormatting>
  <conditionalFormatting sqref="E336:E344">
    <cfRule type="cellIs" dxfId="64" priority="95" operator="equal">
      <formula>0</formula>
    </cfRule>
  </conditionalFormatting>
  <conditionalFormatting sqref="E347:E349">
    <cfRule type="cellIs" dxfId="63" priority="92" operator="equal">
      <formula>0</formula>
    </cfRule>
  </conditionalFormatting>
  <conditionalFormatting sqref="E352:E354">
    <cfRule type="cellIs" dxfId="62" priority="89" operator="equal">
      <formula>0</formula>
    </cfRule>
  </conditionalFormatting>
  <conditionalFormatting sqref="E356:E358">
    <cfRule type="cellIs" dxfId="61" priority="83" operator="equal">
      <formula>0</formula>
    </cfRule>
  </conditionalFormatting>
  <conditionalFormatting sqref="E359:E380">
    <cfRule type="cellIs" dxfId="60" priority="86" operator="equal">
      <formula>0</formula>
    </cfRule>
  </conditionalFormatting>
  <conditionalFormatting sqref="E366:E380">
    <cfRule type="cellIs" dxfId="59" priority="81" operator="equal">
      <formula>0</formula>
    </cfRule>
  </conditionalFormatting>
  <conditionalFormatting sqref="E382:E384">
    <cfRule type="cellIs" dxfId="58" priority="79" operator="equal">
      <formula>0</formula>
    </cfRule>
  </conditionalFormatting>
  <conditionalFormatting sqref="E386:E388">
    <cfRule type="cellIs" dxfId="57" priority="76" operator="equal">
      <formula>0</formula>
    </cfRule>
  </conditionalFormatting>
  <conditionalFormatting sqref="E390:E393">
    <cfRule type="cellIs" dxfId="56" priority="73" operator="equal">
      <formula>0</formula>
    </cfRule>
  </conditionalFormatting>
  <conditionalFormatting sqref="E400:E406">
    <cfRule type="cellIs" dxfId="55" priority="69" operator="equal">
      <formula>0</formula>
    </cfRule>
  </conditionalFormatting>
  <conditionalFormatting sqref="E408:E410">
    <cfRule type="cellIs" dxfId="54" priority="67" operator="equal">
      <formula>0</formula>
    </cfRule>
  </conditionalFormatting>
  <conditionalFormatting sqref="E412:E414">
    <cfRule type="cellIs" dxfId="53" priority="64" operator="equal">
      <formula>0</formula>
    </cfRule>
  </conditionalFormatting>
  <conditionalFormatting sqref="E416:E418">
    <cfRule type="cellIs" dxfId="52" priority="59" operator="equal">
      <formula>0</formula>
    </cfRule>
  </conditionalFormatting>
  <conditionalFormatting sqref="E420:E422">
    <cfRule type="cellIs" dxfId="51" priority="56" operator="equal">
      <formula>0</formula>
    </cfRule>
  </conditionalFormatting>
  <conditionalFormatting sqref="E424:E449">
    <cfRule type="cellIs" dxfId="50" priority="53" operator="equal">
      <formula>0</formula>
    </cfRule>
  </conditionalFormatting>
  <conditionalFormatting sqref="E451:E453">
    <cfRule type="cellIs" dxfId="49" priority="45" operator="equal">
      <formula>0</formula>
    </cfRule>
  </conditionalFormatting>
  <conditionalFormatting sqref="E454 E458">
    <cfRule type="cellIs" dxfId="48" priority="51" operator="equal">
      <formula>0</formula>
    </cfRule>
  </conditionalFormatting>
  <conditionalFormatting sqref="E455:E457">
    <cfRule type="cellIs" dxfId="47" priority="48" operator="equal">
      <formula>0</formula>
    </cfRule>
  </conditionalFormatting>
  <conditionalFormatting sqref="E459:E461">
    <cfRule type="cellIs" dxfId="46" priority="42" operator="equal">
      <formula>0</formula>
    </cfRule>
  </conditionalFormatting>
  <conditionalFormatting sqref="E463:E486">
    <cfRule type="cellIs" dxfId="45" priority="39" operator="equal">
      <formula>0</formula>
    </cfRule>
  </conditionalFormatting>
  <conditionalFormatting sqref="E488:E503 E506:E507">
    <cfRule type="cellIs" dxfId="44" priority="36" operator="equal">
      <formula>0</formula>
    </cfRule>
  </conditionalFormatting>
  <conditionalFormatting sqref="E509:E513">
    <cfRule type="cellIs" dxfId="43" priority="35" operator="equal">
      <formula>0</formula>
    </cfRule>
  </conditionalFormatting>
  <conditionalFormatting sqref="E516:E518">
    <cfRule type="cellIs" dxfId="42" priority="31" operator="equal">
      <formula>0</formula>
    </cfRule>
  </conditionalFormatting>
  <conditionalFormatting sqref="E520:E522">
    <cfRule type="cellIs" dxfId="41" priority="28" operator="equal">
      <formula>0</formula>
    </cfRule>
  </conditionalFormatting>
  <conditionalFormatting sqref="E524:E536">
    <cfRule type="cellIs" dxfId="40" priority="24" operator="equal">
      <formula>0</formula>
    </cfRule>
  </conditionalFormatting>
  <conditionalFormatting sqref="E539">
    <cfRule type="cellIs" dxfId="39" priority="20" operator="equal">
      <formula>0</formula>
    </cfRule>
  </conditionalFormatting>
  <conditionalFormatting sqref="E541:E544">
    <cfRule type="cellIs" dxfId="38" priority="19" operator="equal">
      <formula>0</formula>
    </cfRule>
  </conditionalFormatting>
  <conditionalFormatting sqref="E567">
    <cfRule type="cellIs" dxfId="37" priority="16" operator="equal">
      <formula>0</formula>
    </cfRule>
  </conditionalFormatting>
  <conditionalFormatting sqref="E569:E571">
    <cfRule type="cellIs" dxfId="36" priority="13" operator="equal">
      <formula>0</formula>
    </cfRule>
  </conditionalFormatting>
  <conditionalFormatting sqref="E586:E598">
    <cfRule type="cellIs" dxfId="35" priority="11" operator="equal">
      <formula>0</formula>
    </cfRule>
  </conditionalFormatting>
  <conditionalFormatting sqref="E600">
    <cfRule type="cellIs" dxfId="34" priority="6" operator="equal">
      <formula>0</formula>
    </cfRule>
  </conditionalFormatting>
  <conditionalFormatting sqref="E601:E609">
    <cfRule type="cellIs" dxfId="33" priority="8" operator="equal">
      <formula>0</formula>
    </cfRule>
  </conditionalFormatting>
  <conditionalFormatting sqref="E611:E646">
    <cfRule type="cellIs" dxfId="32" priority="3" operator="equal">
      <formula>0</formula>
    </cfRule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C125"/>
  <sheetViews>
    <sheetView workbookViewId="0"/>
  </sheetViews>
  <sheetFormatPr baseColWidth="10" defaultColWidth="11.42578125" defaultRowHeight="15.75" x14ac:dyDescent="0.25"/>
  <cols>
    <col min="2" max="2" width="67.7109375" style="116" customWidth="1"/>
  </cols>
  <sheetData>
    <row r="3" spans="2:3" x14ac:dyDescent="0.25">
      <c r="B3" s="115" t="s">
        <v>242</v>
      </c>
      <c r="C3">
        <v>1</v>
      </c>
    </row>
    <row r="4" spans="2:3" x14ac:dyDescent="0.25">
      <c r="B4" s="115" t="s">
        <v>230</v>
      </c>
      <c r="C4">
        <v>1</v>
      </c>
    </row>
    <row r="5" spans="2:3" ht="16.5" thickBot="1" x14ac:dyDescent="0.3">
      <c r="B5" s="115" t="s">
        <v>248</v>
      </c>
    </row>
    <row r="6" spans="2:3" ht="16.5" thickBot="1" x14ac:dyDescent="0.3">
      <c r="B6" s="117" t="s">
        <v>298</v>
      </c>
      <c r="C6" s="122">
        <v>1</v>
      </c>
    </row>
    <row r="7" spans="2:3" x14ac:dyDescent="0.25">
      <c r="B7" s="115" t="s">
        <v>231</v>
      </c>
      <c r="C7" s="122">
        <v>1</v>
      </c>
    </row>
    <row r="8" spans="2:3" x14ac:dyDescent="0.25">
      <c r="B8" s="117" t="s">
        <v>296</v>
      </c>
      <c r="C8" s="123">
        <v>5</v>
      </c>
    </row>
    <row r="9" spans="2:3" x14ac:dyDescent="0.25">
      <c r="B9" s="117" t="s">
        <v>375</v>
      </c>
      <c r="C9" s="124">
        <v>10</v>
      </c>
    </row>
    <row r="10" spans="2:3" x14ac:dyDescent="0.25">
      <c r="B10" s="117" t="s">
        <v>377</v>
      </c>
      <c r="C10" s="123">
        <v>2</v>
      </c>
    </row>
    <row r="11" spans="2:3" x14ac:dyDescent="0.25">
      <c r="B11" s="117" t="s">
        <v>376</v>
      </c>
      <c r="C11" s="123">
        <v>4</v>
      </c>
    </row>
    <row r="12" spans="2:3" ht="16.5" thickBot="1" x14ac:dyDescent="0.3">
      <c r="B12" s="117" t="s">
        <v>379</v>
      </c>
      <c r="C12" s="123">
        <v>2</v>
      </c>
    </row>
    <row r="13" spans="2:3" x14ac:dyDescent="0.25">
      <c r="B13" s="117" t="s">
        <v>249</v>
      </c>
      <c r="C13" s="122">
        <v>1</v>
      </c>
    </row>
    <row r="14" spans="2:3" x14ac:dyDescent="0.25">
      <c r="B14" s="117" t="s">
        <v>380</v>
      </c>
      <c r="C14" s="123">
        <v>2</v>
      </c>
    </row>
    <row r="15" spans="2:3" x14ac:dyDescent="0.25">
      <c r="B15" s="117" t="s">
        <v>378</v>
      </c>
      <c r="C15" s="123">
        <v>4</v>
      </c>
    </row>
    <row r="16" spans="2:3" x14ac:dyDescent="0.25">
      <c r="B16" s="117" t="s">
        <v>331</v>
      </c>
      <c r="C16" s="62">
        <v>15</v>
      </c>
    </row>
    <row r="17" spans="2:3" x14ac:dyDescent="0.25">
      <c r="B17" s="117" t="s">
        <v>311</v>
      </c>
      <c r="C17" s="123">
        <v>5</v>
      </c>
    </row>
    <row r="18" spans="2:3" x14ac:dyDescent="0.25">
      <c r="B18" s="117" t="s">
        <v>336</v>
      </c>
      <c r="C18" s="62">
        <v>2</v>
      </c>
    </row>
    <row r="19" spans="2:3" x14ac:dyDescent="0.25">
      <c r="B19" s="117" t="s">
        <v>381</v>
      </c>
      <c r="C19" s="123">
        <v>4</v>
      </c>
    </row>
    <row r="20" spans="2:3" x14ac:dyDescent="0.25">
      <c r="B20" s="117" t="s">
        <v>337</v>
      </c>
      <c r="C20" s="123">
        <v>5</v>
      </c>
    </row>
    <row r="21" spans="2:3" x14ac:dyDescent="0.25">
      <c r="B21" s="117" t="s">
        <v>330</v>
      </c>
      <c r="C21" s="62">
        <v>10</v>
      </c>
    </row>
    <row r="22" spans="2:3" x14ac:dyDescent="0.25">
      <c r="B22" s="117" t="s">
        <v>382</v>
      </c>
      <c r="C22" s="123">
        <v>7</v>
      </c>
    </row>
    <row r="23" spans="2:3" x14ac:dyDescent="0.25">
      <c r="B23" s="117" t="s">
        <v>328</v>
      </c>
      <c r="C23" s="62">
        <v>10</v>
      </c>
    </row>
    <row r="24" spans="2:3" x14ac:dyDescent="0.25">
      <c r="B24" s="117" t="s">
        <v>339</v>
      </c>
      <c r="C24" s="123">
        <v>5</v>
      </c>
    </row>
    <row r="25" spans="2:3" x14ac:dyDescent="0.25">
      <c r="B25" s="117" t="s">
        <v>340</v>
      </c>
      <c r="C25" s="123">
        <v>5</v>
      </c>
    </row>
    <row r="26" spans="2:3" x14ac:dyDescent="0.25">
      <c r="B26" s="117" t="s">
        <v>332</v>
      </c>
      <c r="C26" s="62">
        <v>10</v>
      </c>
    </row>
    <row r="27" spans="2:3" x14ac:dyDescent="0.25">
      <c r="B27" s="117" t="s">
        <v>333</v>
      </c>
      <c r="C27" s="123">
        <v>5</v>
      </c>
    </row>
    <row r="28" spans="2:3" x14ac:dyDescent="0.25">
      <c r="B28" s="117" t="s">
        <v>329</v>
      </c>
      <c r="C28" s="123">
        <v>5</v>
      </c>
    </row>
    <row r="29" spans="2:3" x14ac:dyDescent="0.25">
      <c r="B29" s="117" t="s">
        <v>383</v>
      </c>
      <c r="C29" s="123">
        <v>4</v>
      </c>
    </row>
    <row r="30" spans="2:3" x14ac:dyDescent="0.25">
      <c r="B30" s="117" t="s">
        <v>335</v>
      </c>
      <c r="C30" s="62">
        <v>10</v>
      </c>
    </row>
    <row r="31" spans="2:3" x14ac:dyDescent="0.25">
      <c r="B31" s="117" t="s">
        <v>334</v>
      </c>
      <c r="C31" s="123">
        <v>5</v>
      </c>
    </row>
    <row r="36" spans="2:3" x14ac:dyDescent="0.25">
      <c r="B36" s="117" t="s">
        <v>111</v>
      </c>
      <c r="C36" s="62">
        <v>10</v>
      </c>
    </row>
    <row r="37" spans="2:3" x14ac:dyDescent="0.25">
      <c r="B37" s="117" t="s">
        <v>163</v>
      </c>
      <c r="C37" s="125">
        <v>15</v>
      </c>
    </row>
    <row r="38" spans="2:3" x14ac:dyDescent="0.25">
      <c r="B38" s="117" t="s">
        <v>164</v>
      </c>
      <c r="C38" s="62">
        <v>10</v>
      </c>
    </row>
    <row r="39" spans="2:3" x14ac:dyDescent="0.25">
      <c r="B39" s="117" t="s">
        <v>355</v>
      </c>
      <c r="C39" s="62">
        <v>30</v>
      </c>
    </row>
    <row r="40" spans="2:3" x14ac:dyDescent="0.25">
      <c r="B40" s="115" t="s">
        <v>257</v>
      </c>
      <c r="C40" s="123">
        <v>10</v>
      </c>
    </row>
    <row r="41" spans="2:3" ht="16.5" thickBot="1" x14ac:dyDescent="0.3">
      <c r="B41" s="115" t="s">
        <v>392</v>
      </c>
      <c r="C41" s="126">
        <v>10</v>
      </c>
    </row>
    <row r="42" spans="2:3" ht="16.5" thickBot="1" x14ac:dyDescent="0.3">
      <c r="B42" s="115" t="s">
        <v>258</v>
      </c>
      <c r="C42" s="62">
        <v>30</v>
      </c>
    </row>
    <row r="43" spans="2:3" x14ac:dyDescent="0.25">
      <c r="B43" s="117" t="s">
        <v>391</v>
      </c>
      <c r="C43" s="122">
        <v>20</v>
      </c>
    </row>
    <row r="44" spans="2:3" x14ac:dyDescent="0.25">
      <c r="B44" s="117" t="s">
        <v>223</v>
      </c>
      <c r="C44" s="127">
        <v>31</v>
      </c>
    </row>
    <row r="45" spans="2:3" x14ac:dyDescent="0.25">
      <c r="B45" s="115" t="s">
        <v>319</v>
      </c>
      <c r="C45" s="127">
        <v>5</v>
      </c>
    </row>
    <row r="46" spans="2:3" x14ac:dyDescent="0.25">
      <c r="B46" s="117" t="s">
        <v>343</v>
      </c>
      <c r="C46" s="62">
        <v>28</v>
      </c>
    </row>
    <row r="47" spans="2:3" x14ac:dyDescent="0.25">
      <c r="B47" s="117" t="s">
        <v>313</v>
      </c>
      <c r="C47" s="62">
        <v>13</v>
      </c>
    </row>
    <row r="48" spans="2:3" x14ac:dyDescent="0.25">
      <c r="B48" s="117" t="s">
        <v>165</v>
      </c>
      <c r="C48" s="62">
        <v>12</v>
      </c>
    </row>
    <row r="49" spans="2:3" x14ac:dyDescent="0.25">
      <c r="B49" s="117" t="s">
        <v>225</v>
      </c>
      <c r="C49" s="62">
        <v>9</v>
      </c>
    </row>
    <row r="50" spans="2:3" ht="16.5" thickBot="1" x14ac:dyDescent="0.3">
      <c r="B50" s="117" t="s">
        <v>321</v>
      </c>
      <c r="C50" s="62">
        <v>20</v>
      </c>
    </row>
    <row r="51" spans="2:3" x14ac:dyDescent="0.25">
      <c r="B51" s="117" t="s">
        <v>226</v>
      </c>
      <c r="C51" s="122">
        <v>1</v>
      </c>
    </row>
    <row r="52" spans="2:3" x14ac:dyDescent="0.25">
      <c r="B52" s="117" t="s">
        <v>338</v>
      </c>
      <c r="C52" s="123">
        <v>9</v>
      </c>
    </row>
    <row r="53" spans="2:3" x14ac:dyDescent="0.25">
      <c r="B53" s="117" t="s">
        <v>202</v>
      </c>
      <c r="C53" s="62">
        <v>25</v>
      </c>
    </row>
    <row r="54" spans="2:3" x14ac:dyDescent="0.25">
      <c r="B54" s="117" t="s">
        <v>201</v>
      </c>
      <c r="C54" s="125">
        <v>3</v>
      </c>
    </row>
    <row r="55" spans="2:3" x14ac:dyDescent="0.25">
      <c r="B55" s="117" t="s">
        <v>197</v>
      </c>
      <c r="C55" s="125">
        <v>10</v>
      </c>
    </row>
    <row r="56" spans="2:3" x14ac:dyDescent="0.25">
      <c r="B56" s="117" t="s">
        <v>198</v>
      </c>
      <c r="C56" s="125">
        <v>5</v>
      </c>
    </row>
    <row r="57" spans="2:3" x14ac:dyDescent="0.25">
      <c r="B57" s="117" t="s">
        <v>199</v>
      </c>
      <c r="C57" s="125">
        <v>5</v>
      </c>
    </row>
    <row r="58" spans="2:3" x14ac:dyDescent="0.25">
      <c r="B58" s="117" t="s">
        <v>247</v>
      </c>
      <c r="C58" s="128">
        <v>30</v>
      </c>
    </row>
    <row r="62" spans="2:3" ht="15" x14ac:dyDescent="0.25">
      <c r="B62" s="30" t="s">
        <v>131</v>
      </c>
      <c r="C62" s="29">
        <v>2</v>
      </c>
    </row>
    <row r="63" spans="2:3" x14ac:dyDescent="0.25">
      <c r="B63" s="40" t="s">
        <v>318</v>
      </c>
      <c r="C63" s="73">
        <v>5</v>
      </c>
    </row>
    <row r="64" spans="2:3" ht="15" x14ac:dyDescent="0.25">
      <c r="B64" s="30" t="s">
        <v>271</v>
      </c>
      <c r="C64" s="32">
        <v>6</v>
      </c>
    </row>
    <row r="65" spans="2:3" ht="15" x14ac:dyDescent="0.25">
      <c r="B65" s="30" t="s">
        <v>99</v>
      </c>
      <c r="C65" s="29">
        <v>2</v>
      </c>
    </row>
    <row r="66" spans="2:3" x14ac:dyDescent="0.25">
      <c r="B66" s="40" t="s">
        <v>170</v>
      </c>
      <c r="C66" s="29">
        <v>5</v>
      </c>
    </row>
    <row r="67" spans="2:3" ht="15" x14ac:dyDescent="0.25">
      <c r="B67" s="30" t="s">
        <v>300</v>
      </c>
      <c r="C67" s="114">
        <v>8</v>
      </c>
    </row>
    <row r="68" spans="2:3" ht="15" x14ac:dyDescent="0.25">
      <c r="B68" s="41" t="s">
        <v>380</v>
      </c>
      <c r="C68" s="32">
        <v>7</v>
      </c>
    </row>
    <row r="69" spans="2:3" thickBot="1" x14ac:dyDescent="0.3">
      <c r="B69" s="30" t="s">
        <v>109</v>
      </c>
      <c r="C69" s="29">
        <v>15</v>
      </c>
    </row>
    <row r="70" spans="2:3" ht="15" x14ac:dyDescent="0.25">
      <c r="B70" s="43" t="s">
        <v>397</v>
      </c>
      <c r="C70" s="29">
        <v>24</v>
      </c>
    </row>
    <row r="71" spans="2:3" ht="15" x14ac:dyDescent="0.25">
      <c r="B71" s="30" t="s">
        <v>110</v>
      </c>
      <c r="C71" s="29">
        <v>5</v>
      </c>
    </row>
    <row r="72" spans="2:3" ht="15" x14ac:dyDescent="0.25">
      <c r="B72" s="30" t="s">
        <v>172</v>
      </c>
      <c r="C72" s="29">
        <v>6</v>
      </c>
    </row>
    <row r="73" spans="2:3" ht="15" x14ac:dyDescent="0.25">
      <c r="B73" s="30" t="s">
        <v>173</v>
      </c>
      <c r="C73" s="29">
        <v>9</v>
      </c>
    </row>
    <row r="74" spans="2:3" ht="15" x14ac:dyDescent="0.25">
      <c r="B74" s="30" t="s">
        <v>206</v>
      </c>
      <c r="C74" s="29">
        <v>5</v>
      </c>
    </row>
    <row r="75" spans="2:3" ht="15" x14ac:dyDescent="0.25">
      <c r="B75" s="30" t="s">
        <v>301</v>
      </c>
      <c r="C75" s="32">
        <v>4</v>
      </c>
    </row>
    <row r="76" spans="2:3" ht="15" x14ac:dyDescent="0.25">
      <c r="B76" s="129" t="s">
        <v>166</v>
      </c>
      <c r="C76" s="29">
        <v>15</v>
      </c>
    </row>
    <row r="77" spans="2:3" ht="15" x14ac:dyDescent="0.25">
      <c r="B77" s="30" t="s">
        <v>398</v>
      </c>
      <c r="C77" s="29">
        <v>15</v>
      </c>
    </row>
    <row r="78" spans="2:3" ht="15" x14ac:dyDescent="0.25">
      <c r="B78" s="30" t="s">
        <v>167</v>
      </c>
      <c r="C78" s="29">
        <v>10</v>
      </c>
    </row>
    <row r="79" spans="2:3" ht="15" x14ac:dyDescent="0.25">
      <c r="B79" s="129" t="s">
        <v>168</v>
      </c>
      <c r="C79" s="29">
        <v>16</v>
      </c>
    </row>
    <row r="80" spans="2:3" ht="15" x14ac:dyDescent="0.25">
      <c r="B80" s="30" t="s">
        <v>169</v>
      </c>
      <c r="C80" s="29">
        <v>8</v>
      </c>
    </row>
    <row r="81" spans="2:3" ht="15" x14ac:dyDescent="0.25">
      <c r="B81" s="30" t="s">
        <v>346</v>
      </c>
      <c r="C81" s="29">
        <v>14</v>
      </c>
    </row>
    <row r="82" spans="2:3" ht="15" x14ac:dyDescent="0.25">
      <c r="B82" s="30" t="s">
        <v>344</v>
      </c>
      <c r="C82" s="29">
        <v>16</v>
      </c>
    </row>
    <row r="83" spans="2:3" ht="15" x14ac:dyDescent="0.25">
      <c r="B83" s="30" t="s">
        <v>160</v>
      </c>
      <c r="C83" s="29">
        <v>58</v>
      </c>
    </row>
    <row r="84" spans="2:3" ht="15" x14ac:dyDescent="0.25">
      <c r="B84" s="30" t="s">
        <v>159</v>
      </c>
      <c r="C84" s="114">
        <v>10</v>
      </c>
    </row>
    <row r="85" spans="2:3" ht="15" x14ac:dyDescent="0.25">
      <c r="B85" s="30" t="s">
        <v>107</v>
      </c>
      <c r="C85" s="29">
        <v>5</v>
      </c>
    </row>
    <row r="86" spans="2:3" ht="15" x14ac:dyDescent="0.25">
      <c r="B86" s="30" t="s">
        <v>197</v>
      </c>
      <c r="C86" s="114">
        <v>5</v>
      </c>
    </row>
    <row r="87" spans="2:3" thickBot="1" x14ac:dyDescent="0.3">
      <c r="B87" s="30" t="s">
        <v>198</v>
      </c>
      <c r="C87" s="114">
        <v>5</v>
      </c>
    </row>
    <row r="88" spans="2:3" ht="15" x14ac:dyDescent="0.25">
      <c r="B88" s="43" t="s">
        <v>503</v>
      </c>
      <c r="C88" s="114">
        <v>20</v>
      </c>
    </row>
    <row r="89" spans="2:3" ht="15" x14ac:dyDescent="0.25">
      <c r="B89" s="30" t="s">
        <v>199</v>
      </c>
      <c r="C89" s="114">
        <v>5</v>
      </c>
    </row>
    <row r="90" spans="2:3" ht="15" x14ac:dyDescent="0.25">
      <c r="B90" s="30" t="s">
        <v>174</v>
      </c>
      <c r="C90" s="29">
        <v>4</v>
      </c>
    </row>
    <row r="91" spans="2:3" ht="15" x14ac:dyDescent="0.25">
      <c r="B91" s="30" t="s">
        <v>341</v>
      </c>
      <c r="C91" s="114">
        <v>10</v>
      </c>
    </row>
    <row r="92" spans="2:3" ht="15" x14ac:dyDescent="0.25">
      <c r="B92" s="30" t="s">
        <v>342</v>
      </c>
      <c r="C92" s="114">
        <v>10</v>
      </c>
    </row>
    <row r="93" spans="2:3" ht="15" x14ac:dyDescent="0.25">
      <c r="B93" s="30" t="s">
        <v>239</v>
      </c>
      <c r="C93" s="114">
        <v>41</v>
      </c>
    </row>
    <row r="94" spans="2:3" ht="15" x14ac:dyDescent="0.25">
      <c r="B94" s="30" t="s">
        <v>205</v>
      </c>
      <c r="C94" s="29">
        <v>5</v>
      </c>
    </row>
    <row r="95" spans="2:3" ht="15" x14ac:dyDescent="0.25">
      <c r="B95" s="30" t="s">
        <v>241</v>
      </c>
      <c r="C95" s="114">
        <v>45</v>
      </c>
    </row>
    <row r="96" spans="2:3" ht="15" x14ac:dyDescent="0.25">
      <c r="B96" s="30" t="s">
        <v>161</v>
      </c>
      <c r="C96" s="114">
        <v>6</v>
      </c>
    </row>
    <row r="97" spans="2:3" ht="15" x14ac:dyDescent="0.25">
      <c r="B97" s="30" t="s">
        <v>162</v>
      </c>
      <c r="C97" s="114">
        <v>15</v>
      </c>
    </row>
    <row r="98" spans="2:3" ht="15" x14ac:dyDescent="0.25">
      <c r="B98" s="30" t="s">
        <v>352</v>
      </c>
      <c r="C98" s="32">
        <v>10</v>
      </c>
    </row>
    <row r="99" spans="2:3" ht="15" x14ac:dyDescent="0.25">
      <c r="B99" s="30" t="s">
        <v>254</v>
      </c>
      <c r="C99" s="114">
        <v>7</v>
      </c>
    </row>
    <row r="100" spans="2:3" thickBot="1" x14ac:dyDescent="0.3">
      <c r="B100" s="53" t="s">
        <v>504</v>
      </c>
      <c r="C100" s="50">
        <v>5</v>
      </c>
    </row>
    <row r="101" spans="2:3" ht="15" x14ac:dyDescent="0.25">
      <c r="B101" s="30" t="s">
        <v>302</v>
      </c>
      <c r="C101" s="32">
        <v>2</v>
      </c>
    </row>
    <row r="102" spans="2:3" ht="15" x14ac:dyDescent="0.25">
      <c r="B102" s="30" t="s">
        <v>175</v>
      </c>
      <c r="C102" s="148">
        <v>6</v>
      </c>
    </row>
    <row r="103" spans="2:3" ht="15" x14ac:dyDescent="0.25">
      <c r="B103" s="74" t="s">
        <v>362</v>
      </c>
      <c r="C103" s="148">
        <v>10</v>
      </c>
    </row>
    <row r="104" spans="2:3" ht="15" x14ac:dyDescent="0.25">
      <c r="B104" s="74" t="s">
        <v>505</v>
      </c>
      <c r="C104" s="149">
        <v>10</v>
      </c>
    </row>
    <row r="105" spans="2:3" ht="15" x14ac:dyDescent="0.25">
      <c r="B105" s="30" t="s">
        <v>274</v>
      </c>
      <c r="C105" s="32">
        <v>4</v>
      </c>
    </row>
    <row r="106" spans="2:3" ht="15" x14ac:dyDescent="0.25">
      <c r="B106" s="30" t="s">
        <v>98</v>
      </c>
      <c r="C106" s="29">
        <v>2</v>
      </c>
    </row>
    <row r="107" spans="2:3" ht="15" x14ac:dyDescent="0.25">
      <c r="B107" s="30" t="s">
        <v>122</v>
      </c>
      <c r="C107" s="149">
        <v>26</v>
      </c>
    </row>
    <row r="108" spans="2:3" ht="15" x14ac:dyDescent="0.25">
      <c r="B108" s="30" t="s">
        <v>112</v>
      </c>
      <c r="C108" s="149">
        <v>35</v>
      </c>
    </row>
    <row r="109" spans="2:3" ht="15" x14ac:dyDescent="0.25">
      <c r="B109" s="30" t="s">
        <v>506</v>
      </c>
      <c r="C109" s="29">
        <v>1</v>
      </c>
    </row>
    <row r="110" spans="2:3" ht="15" x14ac:dyDescent="0.25">
      <c r="B110" s="30" t="s">
        <v>158</v>
      </c>
      <c r="C110" s="149">
        <v>19</v>
      </c>
    </row>
    <row r="111" spans="2:3" ht="15" x14ac:dyDescent="0.25">
      <c r="B111" s="30" t="s">
        <v>157</v>
      </c>
      <c r="C111" s="29">
        <v>5</v>
      </c>
    </row>
    <row r="112" spans="2:3" ht="15" x14ac:dyDescent="0.25">
      <c r="B112" s="30" t="s">
        <v>185</v>
      </c>
      <c r="C112" s="29">
        <v>6</v>
      </c>
    </row>
    <row r="113" spans="2:3" ht="15" x14ac:dyDescent="0.25">
      <c r="B113" s="30" t="s">
        <v>345</v>
      </c>
      <c r="C113" s="32">
        <v>3</v>
      </c>
    </row>
    <row r="114" spans="2:3" ht="15" x14ac:dyDescent="0.25">
      <c r="B114" s="30" t="s">
        <v>345</v>
      </c>
      <c r="C114" s="32">
        <v>3</v>
      </c>
    </row>
    <row r="115" spans="2:3" ht="15" x14ac:dyDescent="0.25">
      <c r="B115" s="30" t="s">
        <v>358</v>
      </c>
      <c r="C115" s="32">
        <v>5</v>
      </c>
    </row>
    <row r="116" spans="2:3" ht="15" x14ac:dyDescent="0.25">
      <c r="B116" s="30" t="s">
        <v>359</v>
      </c>
      <c r="C116" s="32">
        <v>5</v>
      </c>
    </row>
    <row r="117" spans="2:3" ht="15" x14ac:dyDescent="0.25">
      <c r="B117" s="30" t="s">
        <v>238</v>
      </c>
      <c r="C117" s="148">
        <v>37</v>
      </c>
    </row>
    <row r="118" spans="2:3" ht="15" x14ac:dyDescent="0.25">
      <c r="B118" s="30" t="s">
        <v>508</v>
      </c>
      <c r="C118" s="148">
        <v>35</v>
      </c>
    </row>
    <row r="119" spans="2:3" x14ac:dyDescent="0.25">
      <c r="B119" s="117" t="s">
        <v>396</v>
      </c>
      <c r="C119" s="123">
        <v>5</v>
      </c>
    </row>
    <row r="120" spans="2:3" x14ac:dyDescent="0.25">
      <c r="B120" s="117" t="s">
        <v>394</v>
      </c>
      <c r="C120" s="123">
        <v>17</v>
      </c>
    </row>
    <row r="121" spans="2:3" x14ac:dyDescent="0.25">
      <c r="B121" s="117" t="s">
        <v>395</v>
      </c>
      <c r="C121" s="125">
        <v>5</v>
      </c>
    </row>
    <row r="122" spans="2:3" x14ac:dyDescent="0.25">
      <c r="B122" s="117" t="s">
        <v>509</v>
      </c>
      <c r="C122" s="123">
        <v>16</v>
      </c>
    </row>
    <row r="123" spans="2:3" x14ac:dyDescent="0.25">
      <c r="B123" s="117" t="s">
        <v>511</v>
      </c>
      <c r="C123" s="125">
        <v>10</v>
      </c>
    </row>
    <row r="124" spans="2:3" x14ac:dyDescent="0.25">
      <c r="B124" s="115" t="s">
        <v>510</v>
      </c>
      <c r="C124" s="125">
        <v>10</v>
      </c>
    </row>
    <row r="125" spans="2:3" ht="15" x14ac:dyDescent="0.25">
      <c r="B125" s="30" t="s">
        <v>354</v>
      </c>
      <c r="C125" s="32">
        <v>1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E2:G217"/>
  <sheetViews>
    <sheetView workbookViewId="0">
      <selection activeCell="G224" sqref="G224"/>
    </sheetView>
  </sheetViews>
  <sheetFormatPr baseColWidth="10" defaultColWidth="11.42578125" defaultRowHeight="18" customHeight="1" x14ac:dyDescent="0.3"/>
  <cols>
    <col min="5" max="5" width="7.140625" style="195" customWidth="1"/>
    <col min="6" max="6" width="23" style="188" bestFit="1" customWidth="1"/>
    <col min="7" max="7" width="23.5703125" style="188" bestFit="1" customWidth="1"/>
  </cols>
  <sheetData>
    <row r="2" spans="5:7" ht="18" customHeight="1" x14ac:dyDescent="0.3">
      <c r="E2" s="195" t="s">
        <v>1272</v>
      </c>
      <c r="F2" s="16" t="s">
        <v>18</v>
      </c>
      <c r="G2" s="16" t="s">
        <v>1271</v>
      </c>
    </row>
    <row r="3" spans="5:7" ht="18" hidden="1" customHeight="1" x14ac:dyDescent="0.3">
      <c r="E3" s="22">
        <v>1</v>
      </c>
      <c r="F3" s="146"/>
      <c r="G3" s="146" t="s">
        <v>1139</v>
      </c>
    </row>
    <row r="4" spans="5:7" ht="18" hidden="1" customHeight="1" x14ac:dyDescent="0.3">
      <c r="E4" s="22">
        <v>1</v>
      </c>
      <c r="F4" s="146" t="s">
        <v>1140</v>
      </c>
      <c r="G4" s="183" t="s">
        <v>1141</v>
      </c>
    </row>
    <row r="5" spans="5:7" ht="18" hidden="1" customHeight="1" x14ac:dyDescent="0.3">
      <c r="E5" s="22">
        <v>1</v>
      </c>
      <c r="F5" s="183"/>
      <c r="G5" s="3" t="s">
        <v>1142</v>
      </c>
    </row>
    <row r="6" spans="5:7" ht="18" hidden="1" customHeight="1" x14ac:dyDescent="0.3">
      <c r="E6" s="22">
        <v>1</v>
      </c>
      <c r="F6" s="146"/>
      <c r="G6" s="3" t="s">
        <v>861</v>
      </c>
    </row>
    <row r="7" spans="5:7" ht="18" hidden="1" customHeight="1" x14ac:dyDescent="0.3">
      <c r="E7" s="22">
        <v>1</v>
      </c>
      <c r="F7" s="3"/>
      <c r="G7" s="3" t="s">
        <v>1143</v>
      </c>
    </row>
    <row r="8" spans="5:7" ht="18" hidden="1" customHeight="1" x14ac:dyDescent="0.3">
      <c r="E8" s="22">
        <v>1</v>
      </c>
      <c r="F8" s="146"/>
      <c r="G8" s="146" t="s">
        <v>1144</v>
      </c>
    </row>
    <row r="9" spans="5:7" ht="18" hidden="1" customHeight="1" x14ac:dyDescent="0.3">
      <c r="E9" s="22">
        <v>1</v>
      </c>
      <c r="F9" s="6"/>
      <c r="G9" s="183" t="s">
        <v>1145</v>
      </c>
    </row>
    <row r="10" spans="5:7" ht="18" hidden="1" customHeight="1" x14ac:dyDescent="0.3">
      <c r="E10" s="22">
        <v>1</v>
      </c>
      <c r="F10" s="146"/>
      <c r="G10" s="146" t="s">
        <v>1146</v>
      </c>
    </row>
    <row r="11" spans="5:7" ht="18" hidden="1" customHeight="1" x14ac:dyDescent="0.3">
      <c r="E11" s="22">
        <v>1</v>
      </c>
      <c r="F11" s="146"/>
      <c r="G11" s="146" t="s">
        <v>1147</v>
      </c>
    </row>
    <row r="12" spans="5:7" ht="18" hidden="1" customHeight="1" x14ac:dyDescent="0.3">
      <c r="E12" s="22">
        <v>1</v>
      </c>
      <c r="F12" s="146" t="s">
        <v>800</v>
      </c>
      <c r="G12" s="6" t="s">
        <v>1175</v>
      </c>
    </row>
    <row r="13" spans="5:7" ht="18" hidden="1" customHeight="1" x14ac:dyDescent="0.3">
      <c r="E13" s="22">
        <v>1</v>
      </c>
      <c r="F13" s="3"/>
      <c r="G13" s="3" t="s">
        <v>1148</v>
      </c>
    </row>
    <row r="14" spans="5:7" ht="18" hidden="1" customHeight="1" x14ac:dyDescent="0.3">
      <c r="E14" s="22">
        <v>1</v>
      </c>
      <c r="F14" s="3"/>
      <c r="G14" s="3" t="s">
        <v>1149</v>
      </c>
    </row>
    <row r="15" spans="5:7" ht="18" hidden="1" customHeight="1" x14ac:dyDescent="0.3">
      <c r="E15" s="22">
        <v>1</v>
      </c>
      <c r="F15" s="146" t="s">
        <v>1150</v>
      </c>
      <c r="G15" s="3"/>
    </row>
    <row r="16" spans="5:7" ht="18" hidden="1" customHeight="1" x14ac:dyDescent="0.3">
      <c r="E16" s="22">
        <v>1</v>
      </c>
      <c r="F16" s="146" t="s">
        <v>1151</v>
      </c>
      <c r="G16" s="146" t="s">
        <v>1152</v>
      </c>
    </row>
    <row r="17" spans="5:7" ht="18" hidden="1" customHeight="1" x14ac:dyDescent="0.3">
      <c r="E17" s="22">
        <v>1</v>
      </c>
      <c r="F17" s="146" t="s">
        <v>1153</v>
      </c>
      <c r="G17" s="146"/>
    </row>
    <row r="18" spans="5:7" ht="18" hidden="1" customHeight="1" x14ac:dyDescent="0.3">
      <c r="E18" s="22">
        <v>13</v>
      </c>
      <c r="F18" s="3"/>
      <c r="G18" s="184"/>
    </row>
    <row r="19" spans="5:7" ht="18" hidden="1" customHeight="1" x14ac:dyDescent="0.3">
      <c r="E19" s="22">
        <v>13</v>
      </c>
      <c r="F19" s="3"/>
      <c r="G19" s="3"/>
    </row>
    <row r="20" spans="5:7" ht="18" hidden="1" customHeight="1" x14ac:dyDescent="0.3">
      <c r="E20" s="22">
        <v>1</v>
      </c>
      <c r="F20" s="3" t="s">
        <v>1154</v>
      </c>
      <c r="G20" s="3"/>
    </row>
    <row r="21" spans="5:7" ht="18" hidden="1" customHeight="1" x14ac:dyDescent="0.3">
      <c r="E21" s="22">
        <v>10</v>
      </c>
      <c r="F21" s="6" t="s">
        <v>497</v>
      </c>
      <c r="G21" s="3" t="s">
        <v>1155</v>
      </c>
    </row>
    <row r="22" spans="5:7" ht="18" hidden="1" customHeight="1" x14ac:dyDescent="0.3">
      <c r="E22" s="189">
        <v>1</v>
      </c>
      <c r="F22" s="175"/>
      <c r="G22" s="175" t="s">
        <v>862</v>
      </c>
    </row>
    <row r="23" spans="5:7" ht="18" hidden="1" customHeight="1" x14ac:dyDescent="0.3">
      <c r="E23" s="22">
        <v>1</v>
      </c>
      <c r="F23" s="3"/>
      <c r="G23" s="184" t="s">
        <v>1156</v>
      </c>
    </row>
    <row r="24" spans="5:7" ht="18" customHeight="1" x14ac:dyDescent="0.3">
      <c r="E24" s="22">
        <v>1</v>
      </c>
      <c r="F24" s="3" t="s">
        <v>1157</v>
      </c>
      <c r="G24" s="184"/>
    </row>
    <row r="25" spans="5:7" ht="18" hidden="1" customHeight="1" x14ac:dyDescent="0.3">
      <c r="E25" s="22">
        <v>1</v>
      </c>
      <c r="F25" s="6" t="s">
        <v>1139</v>
      </c>
      <c r="G25" s="6"/>
    </row>
    <row r="26" spans="5:7" ht="18" hidden="1" customHeight="1" x14ac:dyDescent="0.3">
      <c r="E26" s="22">
        <v>1</v>
      </c>
      <c r="F26" s="3"/>
      <c r="G26" s="3"/>
    </row>
    <row r="27" spans="5:7" ht="18" hidden="1" customHeight="1" x14ac:dyDescent="0.3">
      <c r="E27" s="190">
        <v>1</v>
      </c>
      <c r="F27" s="146" t="s">
        <v>1158</v>
      </c>
      <c r="G27" s="146"/>
    </row>
    <row r="28" spans="5:7" ht="18" hidden="1" customHeight="1" x14ac:dyDescent="0.3">
      <c r="E28" s="190">
        <v>2</v>
      </c>
      <c r="F28" s="3"/>
      <c r="G28" s="3" t="s">
        <v>1145</v>
      </c>
    </row>
    <row r="29" spans="5:7" ht="18" hidden="1" customHeight="1" x14ac:dyDescent="0.3">
      <c r="E29" s="190">
        <v>1</v>
      </c>
      <c r="F29" s="3"/>
      <c r="G29" s="3">
        <v>403</v>
      </c>
    </row>
    <row r="30" spans="5:7" ht="18" hidden="1" customHeight="1" x14ac:dyDescent="0.3">
      <c r="E30" s="190">
        <v>1</v>
      </c>
      <c r="F30" s="5"/>
      <c r="G30" s="3" t="s">
        <v>1159</v>
      </c>
    </row>
    <row r="31" spans="5:7" ht="18" hidden="1" customHeight="1" x14ac:dyDescent="0.3">
      <c r="E31" s="22">
        <v>1</v>
      </c>
      <c r="F31" s="3"/>
      <c r="G31" s="6" t="s">
        <v>1160</v>
      </c>
    </row>
    <row r="32" spans="5:7" ht="18" hidden="1" customHeight="1" x14ac:dyDescent="0.3">
      <c r="E32" s="190">
        <v>2</v>
      </c>
      <c r="F32" s="3"/>
      <c r="G32" s="6" t="s">
        <v>1161</v>
      </c>
    </row>
    <row r="33" spans="5:7" ht="18" hidden="1" customHeight="1" x14ac:dyDescent="0.3">
      <c r="E33" s="22">
        <v>1</v>
      </c>
      <c r="F33" s="5" t="s">
        <v>1162</v>
      </c>
      <c r="G33" s="3" t="s">
        <v>1163</v>
      </c>
    </row>
    <row r="34" spans="5:7" ht="18" hidden="1" customHeight="1" x14ac:dyDescent="0.3">
      <c r="E34" s="22">
        <v>7</v>
      </c>
      <c r="F34" s="3"/>
      <c r="G34" s="3" t="s">
        <v>1164</v>
      </c>
    </row>
    <row r="35" spans="5:7" ht="18" hidden="1" customHeight="1" x14ac:dyDescent="0.3">
      <c r="E35" s="22">
        <v>2</v>
      </c>
      <c r="F35" s="3"/>
      <c r="G35" s="3" t="s">
        <v>1165</v>
      </c>
    </row>
    <row r="36" spans="5:7" ht="18" hidden="1" customHeight="1" x14ac:dyDescent="0.3">
      <c r="E36" s="22">
        <v>10</v>
      </c>
      <c r="F36" s="6" t="s">
        <v>515</v>
      </c>
      <c r="G36" s="185" t="s">
        <v>514</v>
      </c>
    </row>
    <row r="37" spans="5:7" ht="18" hidden="1" customHeight="1" x14ac:dyDescent="0.3">
      <c r="E37" s="22">
        <v>1</v>
      </c>
      <c r="F37" s="6"/>
      <c r="G37" s="182" t="s">
        <v>1019</v>
      </c>
    </row>
    <row r="38" spans="5:7" ht="18" hidden="1" customHeight="1" x14ac:dyDescent="0.3">
      <c r="E38" s="22">
        <v>4</v>
      </c>
      <c r="F38" s="6" t="s">
        <v>547</v>
      </c>
      <c r="G38" s="3" t="s">
        <v>1166</v>
      </c>
    </row>
    <row r="39" spans="5:7" ht="18" hidden="1" customHeight="1" x14ac:dyDescent="0.3">
      <c r="E39" s="22">
        <v>1</v>
      </c>
      <c r="F39" s="6"/>
      <c r="G39" s="6" t="s">
        <v>1167</v>
      </c>
    </row>
    <row r="40" spans="5:7" ht="18" hidden="1" customHeight="1" x14ac:dyDescent="0.3">
      <c r="E40" s="22">
        <v>1</v>
      </c>
      <c r="F40" s="6" t="s">
        <v>1151</v>
      </c>
      <c r="G40" s="6" t="s">
        <v>1168</v>
      </c>
    </row>
    <row r="41" spans="5:7" ht="18" hidden="1" customHeight="1" x14ac:dyDescent="0.3">
      <c r="E41" s="22">
        <v>1</v>
      </c>
      <c r="F41" s="175"/>
      <c r="G41" s="175" t="s">
        <v>862</v>
      </c>
    </row>
    <row r="42" spans="5:7" ht="18" hidden="1" customHeight="1" x14ac:dyDescent="0.3">
      <c r="E42" s="22">
        <v>1</v>
      </c>
      <c r="F42" s="6"/>
      <c r="G42" s="175" t="s">
        <v>862</v>
      </c>
    </row>
    <row r="43" spans="5:7" ht="18" hidden="1" customHeight="1" x14ac:dyDescent="0.3">
      <c r="E43" s="22">
        <v>5</v>
      </c>
      <c r="F43" s="3" t="s">
        <v>555</v>
      </c>
      <c r="G43" s="3" t="s">
        <v>1169</v>
      </c>
    </row>
    <row r="44" spans="5:7" ht="18" hidden="1" customHeight="1" x14ac:dyDescent="0.3">
      <c r="E44" s="22">
        <v>1</v>
      </c>
      <c r="F44" s="6"/>
      <c r="G44" s="6" t="s">
        <v>1170</v>
      </c>
    </row>
    <row r="45" spans="5:7" ht="18" hidden="1" customHeight="1" x14ac:dyDescent="0.3">
      <c r="E45" s="22">
        <v>1</v>
      </c>
      <c r="F45" s="6" t="s">
        <v>1171</v>
      </c>
      <c r="G45" s="6"/>
    </row>
    <row r="46" spans="5:7" ht="18" hidden="1" customHeight="1" x14ac:dyDescent="0.3">
      <c r="E46" s="22">
        <v>4</v>
      </c>
      <c r="F46" s="6" t="s">
        <v>497</v>
      </c>
      <c r="G46" s="3" t="s">
        <v>1155</v>
      </c>
    </row>
    <row r="47" spans="5:7" ht="18" hidden="1" customHeight="1" x14ac:dyDescent="0.3">
      <c r="E47" s="22">
        <v>2</v>
      </c>
      <c r="F47" s="6"/>
      <c r="G47" s="6" t="s">
        <v>1172</v>
      </c>
    </row>
    <row r="48" spans="5:7" ht="18" hidden="1" customHeight="1" x14ac:dyDescent="0.3">
      <c r="E48" s="22">
        <v>1</v>
      </c>
      <c r="F48" s="6" t="s">
        <v>555</v>
      </c>
      <c r="G48" s="6" t="s">
        <v>1173</v>
      </c>
    </row>
    <row r="49" spans="5:7" ht="18" hidden="1" customHeight="1" x14ac:dyDescent="0.3">
      <c r="E49" s="22">
        <v>1</v>
      </c>
      <c r="F49" s="3" t="s">
        <v>1032</v>
      </c>
      <c r="G49" s="3" t="s">
        <v>1174</v>
      </c>
    </row>
    <row r="50" spans="5:7" ht="18" hidden="1" customHeight="1" x14ac:dyDescent="0.3">
      <c r="E50" s="22">
        <v>1</v>
      </c>
      <c r="F50" s="6" t="s">
        <v>800</v>
      </c>
      <c r="G50" s="6" t="s">
        <v>1175</v>
      </c>
    </row>
    <row r="51" spans="5:7" ht="18" hidden="1" customHeight="1" x14ac:dyDescent="0.3">
      <c r="E51" s="22">
        <v>6</v>
      </c>
      <c r="F51" s="146" t="s">
        <v>487</v>
      </c>
      <c r="G51" s="146" t="s">
        <v>486</v>
      </c>
    </row>
    <row r="52" spans="5:7" ht="18" hidden="1" customHeight="1" x14ac:dyDescent="0.3">
      <c r="E52" s="22">
        <v>2</v>
      </c>
      <c r="F52" s="146" t="s">
        <v>487</v>
      </c>
      <c r="G52" s="146" t="s">
        <v>486</v>
      </c>
    </row>
    <row r="53" spans="5:7" ht="18" hidden="1" customHeight="1" x14ac:dyDescent="0.3">
      <c r="E53" s="22">
        <v>2</v>
      </c>
      <c r="F53" s="6"/>
      <c r="G53" s="146" t="s">
        <v>1176</v>
      </c>
    </row>
    <row r="54" spans="5:7" ht="18" hidden="1" customHeight="1" x14ac:dyDescent="0.3">
      <c r="E54" s="22">
        <v>1</v>
      </c>
      <c r="F54" s="6"/>
      <c r="G54" s="6" t="s">
        <v>1177</v>
      </c>
    </row>
    <row r="55" spans="5:7" ht="18" hidden="1" customHeight="1" x14ac:dyDescent="0.3">
      <c r="E55" s="22">
        <v>1</v>
      </c>
      <c r="F55" s="6"/>
      <c r="G55" s="6" t="s">
        <v>1146</v>
      </c>
    </row>
    <row r="56" spans="5:7" ht="18" hidden="1" customHeight="1" x14ac:dyDescent="0.3">
      <c r="E56" s="22">
        <v>1</v>
      </c>
      <c r="F56" s="6" t="s">
        <v>800</v>
      </c>
      <c r="G56" s="6" t="s">
        <v>1178</v>
      </c>
    </row>
    <row r="57" spans="5:7" ht="18" hidden="1" customHeight="1" x14ac:dyDescent="0.3">
      <c r="E57" s="22">
        <v>2</v>
      </c>
      <c r="F57" s="6"/>
      <c r="G57" s="6"/>
    </row>
    <row r="58" spans="5:7" ht="18" hidden="1" customHeight="1" x14ac:dyDescent="0.3">
      <c r="E58" s="22">
        <v>1</v>
      </c>
      <c r="F58" s="6" t="s">
        <v>1179</v>
      </c>
      <c r="G58" s="6" t="s">
        <v>1180</v>
      </c>
    </row>
    <row r="59" spans="5:7" ht="18" hidden="1" customHeight="1" x14ac:dyDescent="0.3">
      <c r="E59" s="22">
        <v>30</v>
      </c>
      <c r="F59" s="6"/>
      <c r="G59" s="6" t="s">
        <v>1181</v>
      </c>
    </row>
    <row r="60" spans="5:7" ht="18" hidden="1" customHeight="1" x14ac:dyDescent="0.3">
      <c r="E60" s="22">
        <v>5</v>
      </c>
      <c r="F60" s="146" t="s">
        <v>800</v>
      </c>
      <c r="G60" s="6" t="s">
        <v>1175</v>
      </c>
    </row>
    <row r="61" spans="5:7" ht="18" hidden="1" customHeight="1" x14ac:dyDescent="0.3">
      <c r="E61" s="22">
        <v>5</v>
      </c>
      <c r="F61" s="6" t="s">
        <v>1182</v>
      </c>
      <c r="G61" s="6"/>
    </row>
    <row r="62" spans="5:7" ht="18" hidden="1" customHeight="1" x14ac:dyDescent="0.3">
      <c r="E62" s="22">
        <v>2</v>
      </c>
      <c r="F62" s="6"/>
      <c r="G62" s="6" t="s">
        <v>805</v>
      </c>
    </row>
    <row r="63" spans="5:7" ht="18" hidden="1" customHeight="1" x14ac:dyDescent="0.3">
      <c r="E63" s="22">
        <v>1</v>
      </c>
      <c r="F63" s="6"/>
      <c r="G63" s="6" t="s">
        <v>1183</v>
      </c>
    </row>
    <row r="64" spans="5:7" ht="18" hidden="1" customHeight="1" x14ac:dyDescent="0.3">
      <c r="E64" s="22">
        <v>1</v>
      </c>
      <c r="F64" s="6" t="s">
        <v>1184</v>
      </c>
      <c r="G64" s="6">
        <v>329</v>
      </c>
    </row>
    <row r="65" spans="5:7" ht="18" hidden="1" customHeight="1" x14ac:dyDescent="0.3">
      <c r="E65" s="22">
        <v>1</v>
      </c>
      <c r="F65" s="6"/>
      <c r="G65" s="6" t="s">
        <v>861</v>
      </c>
    </row>
    <row r="66" spans="5:7" ht="18" hidden="1" customHeight="1" x14ac:dyDescent="0.3">
      <c r="E66" s="22">
        <v>1</v>
      </c>
      <c r="F66" s="6"/>
      <c r="G66" s="6" t="s">
        <v>1185</v>
      </c>
    </row>
    <row r="67" spans="5:7" ht="18" hidden="1" customHeight="1" x14ac:dyDescent="0.3">
      <c r="E67" s="22">
        <v>2</v>
      </c>
      <c r="F67" s="6"/>
      <c r="G67" s="6" t="s">
        <v>1144</v>
      </c>
    </row>
    <row r="68" spans="5:7" ht="18" hidden="1" customHeight="1" x14ac:dyDescent="0.3">
      <c r="E68" s="22">
        <v>1</v>
      </c>
      <c r="F68" s="6"/>
      <c r="G68" s="6"/>
    </row>
    <row r="69" spans="5:7" ht="18" hidden="1" customHeight="1" x14ac:dyDescent="0.3">
      <c r="E69" s="22">
        <v>1</v>
      </c>
      <c r="F69" s="6"/>
      <c r="G69" s="6"/>
    </row>
    <row r="70" spans="5:7" ht="18" hidden="1" customHeight="1" x14ac:dyDescent="0.3">
      <c r="E70" s="22">
        <v>6</v>
      </c>
      <c r="F70" s="6" t="s">
        <v>497</v>
      </c>
      <c r="G70" s="3" t="s">
        <v>1155</v>
      </c>
    </row>
    <row r="71" spans="5:7" ht="18" hidden="1" customHeight="1" x14ac:dyDescent="0.3">
      <c r="E71" s="22">
        <v>1</v>
      </c>
      <c r="F71" s="6" t="s">
        <v>1186</v>
      </c>
      <c r="G71" s="6"/>
    </row>
    <row r="72" spans="5:7" ht="18" hidden="1" customHeight="1" x14ac:dyDescent="0.3">
      <c r="E72" s="22">
        <v>1</v>
      </c>
      <c r="F72" s="6"/>
      <c r="G72" s="6" t="s">
        <v>1187</v>
      </c>
    </row>
    <row r="73" spans="5:7" ht="18" hidden="1" customHeight="1" x14ac:dyDescent="0.3">
      <c r="E73" s="22">
        <v>1</v>
      </c>
      <c r="F73" s="26" t="s">
        <v>1179</v>
      </c>
      <c r="G73" s="6" t="s">
        <v>1188</v>
      </c>
    </row>
    <row r="74" spans="5:7" ht="18" hidden="1" customHeight="1" x14ac:dyDescent="0.3">
      <c r="E74" s="22">
        <v>2</v>
      </c>
      <c r="F74" s="6"/>
      <c r="G74" s="6"/>
    </row>
    <row r="75" spans="5:7" ht="18" hidden="1" customHeight="1" x14ac:dyDescent="0.3">
      <c r="E75" s="19">
        <v>10</v>
      </c>
      <c r="F75" s="6" t="s">
        <v>497</v>
      </c>
      <c r="G75" s="3" t="s">
        <v>1155</v>
      </c>
    </row>
    <row r="76" spans="5:7" ht="18" hidden="1" customHeight="1" x14ac:dyDescent="0.3">
      <c r="E76" s="19">
        <v>4</v>
      </c>
      <c r="F76" s="6" t="s">
        <v>798</v>
      </c>
      <c r="G76" s="6" t="s">
        <v>1189</v>
      </c>
    </row>
    <row r="77" spans="5:7" ht="18" hidden="1" customHeight="1" x14ac:dyDescent="0.3">
      <c r="E77" s="22">
        <v>1</v>
      </c>
      <c r="F77" s="6"/>
      <c r="G77" s="6"/>
    </row>
    <row r="78" spans="5:7" ht="18" hidden="1" customHeight="1" x14ac:dyDescent="0.3">
      <c r="E78" s="22">
        <v>1</v>
      </c>
      <c r="F78" s="6"/>
      <c r="G78" s="6" t="s">
        <v>1190</v>
      </c>
    </row>
    <row r="79" spans="5:7" ht="18" hidden="1" customHeight="1" x14ac:dyDescent="0.3">
      <c r="E79" s="22">
        <v>1</v>
      </c>
      <c r="F79" s="6"/>
      <c r="G79" s="6" t="s">
        <v>1191</v>
      </c>
    </row>
    <row r="80" spans="5:7" ht="18" hidden="1" customHeight="1" x14ac:dyDescent="0.3">
      <c r="E80" s="22">
        <v>1</v>
      </c>
      <c r="F80" s="6"/>
      <c r="G80" s="6" t="s">
        <v>634</v>
      </c>
    </row>
    <row r="81" spans="5:7" ht="18" hidden="1" customHeight="1" x14ac:dyDescent="0.3">
      <c r="E81" s="22">
        <v>2</v>
      </c>
      <c r="F81" s="6" t="s">
        <v>800</v>
      </c>
      <c r="G81" s="6"/>
    </row>
    <row r="82" spans="5:7" ht="18" hidden="1" customHeight="1" x14ac:dyDescent="0.3">
      <c r="E82" s="19">
        <v>1</v>
      </c>
      <c r="F82" s="6" t="s">
        <v>800</v>
      </c>
      <c r="G82" s="6" t="s">
        <v>1192</v>
      </c>
    </row>
    <row r="83" spans="5:7" ht="18" hidden="1" customHeight="1" x14ac:dyDescent="0.3">
      <c r="E83" s="22">
        <v>1</v>
      </c>
      <c r="F83" s="6"/>
      <c r="G83" s="175" t="s">
        <v>862</v>
      </c>
    </row>
    <row r="84" spans="5:7" ht="18" hidden="1" customHeight="1" x14ac:dyDescent="0.3">
      <c r="E84" s="22">
        <v>1</v>
      </c>
      <c r="F84" s="6"/>
      <c r="G84" s="6"/>
    </row>
    <row r="85" spans="5:7" ht="18" hidden="1" customHeight="1" x14ac:dyDescent="0.3">
      <c r="E85" s="19">
        <v>1</v>
      </c>
      <c r="F85" s="146"/>
      <c r="G85" s="6" t="s">
        <v>1193</v>
      </c>
    </row>
    <row r="86" spans="5:7" ht="18" hidden="1" customHeight="1" x14ac:dyDescent="0.25">
      <c r="E86" s="16">
        <v>10</v>
      </c>
      <c r="F86" s="6"/>
      <c r="G86" s="6" t="s">
        <v>1194</v>
      </c>
    </row>
    <row r="87" spans="5:7" ht="18" hidden="1" customHeight="1" x14ac:dyDescent="0.25">
      <c r="E87" s="16">
        <v>1</v>
      </c>
      <c r="F87" s="6"/>
      <c r="G87" s="6" t="s">
        <v>1195</v>
      </c>
    </row>
    <row r="88" spans="5:7" ht="18" hidden="1" customHeight="1" x14ac:dyDescent="0.3">
      <c r="E88" s="22">
        <v>3</v>
      </c>
      <c r="F88" s="186" t="s">
        <v>1196</v>
      </c>
      <c r="G88" s="6"/>
    </row>
    <row r="89" spans="5:7" ht="18" hidden="1" customHeight="1" x14ac:dyDescent="0.3">
      <c r="E89" s="22">
        <v>7</v>
      </c>
      <c r="F89" s="6" t="s">
        <v>1197</v>
      </c>
      <c r="G89" s="6" t="s">
        <v>514</v>
      </c>
    </row>
    <row r="90" spans="5:7" ht="18" hidden="1" customHeight="1" x14ac:dyDescent="0.3">
      <c r="E90" s="22">
        <v>23</v>
      </c>
      <c r="F90" s="6" t="s">
        <v>1198</v>
      </c>
      <c r="G90" s="6"/>
    </row>
    <row r="91" spans="5:7" ht="18" hidden="1" customHeight="1" x14ac:dyDescent="0.3">
      <c r="E91" s="22">
        <v>1</v>
      </c>
      <c r="F91" s="6" t="s">
        <v>1199</v>
      </c>
      <c r="G91" s="6"/>
    </row>
    <row r="92" spans="5:7" ht="18" hidden="1" customHeight="1" x14ac:dyDescent="0.3">
      <c r="E92" s="22">
        <v>1</v>
      </c>
      <c r="F92" s="6" t="s">
        <v>1200</v>
      </c>
      <c r="G92" s="6"/>
    </row>
    <row r="93" spans="5:7" ht="18" hidden="1" customHeight="1" x14ac:dyDescent="0.3">
      <c r="E93" s="22">
        <v>2</v>
      </c>
      <c r="F93" s="6" t="s">
        <v>1201</v>
      </c>
      <c r="G93" s="6" t="s">
        <v>1202</v>
      </c>
    </row>
    <row r="94" spans="5:7" ht="18" hidden="1" customHeight="1" x14ac:dyDescent="0.3">
      <c r="E94" s="191">
        <v>1</v>
      </c>
      <c r="F94" s="6"/>
      <c r="G94" s="6" t="s">
        <v>1203</v>
      </c>
    </row>
    <row r="95" spans="5:7" ht="18" hidden="1" customHeight="1" x14ac:dyDescent="0.3">
      <c r="E95" s="191">
        <v>1</v>
      </c>
      <c r="F95" s="3" t="s">
        <v>1154</v>
      </c>
      <c r="G95" s="3"/>
    </row>
    <row r="96" spans="5:7" ht="18" hidden="1" customHeight="1" x14ac:dyDescent="0.3">
      <c r="E96" s="22">
        <v>2</v>
      </c>
      <c r="F96" s="6" t="s">
        <v>497</v>
      </c>
      <c r="G96" s="3" t="s">
        <v>1155</v>
      </c>
    </row>
    <row r="97" spans="5:7" ht="18" hidden="1" customHeight="1" x14ac:dyDescent="0.3">
      <c r="E97" s="22">
        <v>1</v>
      </c>
      <c r="F97" s="6" t="s">
        <v>800</v>
      </c>
      <c r="G97" s="6" t="s">
        <v>1204</v>
      </c>
    </row>
    <row r="98" spans="5:7" ht="18" hidden="1" customHeight="1" x14ac:dyDescent="0.3">
      <c r="E98" s="22">
        <v>1</v>
      </c>
      <c r="F98" s="6"/>
      <c r="G98" s="6" t="s">
        <v>1205</v>
      </c>
    </row>
    <row r="99" spans="5:7" ht="18" hidden="1" customHeight="1" x14ac:dyDescent="0.3">
      <c r="E99" s="22">
        <v>1</v>
      </c>
      <c r="F99" s="146" t="s">
        <v>1206</v>
      </c>
      <c r="G99" s="6" t="s">
        <v>1207</v>
      </c>
    </row>
    <row r="100" spans="5:7" ht="18" hidden="1" customHeight="1" x14ac:dyDescent="0.3">
      <c r="E100" s="22">
        <v>1</v>
      </c>
      <c r="F100" s="6"/>
      <c r="G100" s="6" t="s">
        <v>1208</v>
      </c>
    </row>
    <row r="101" spans="5:7" ht="18" hidden="1" customHeight="1" x14ac:dyDescent="0.3">
      <c r="E101" s="22">
        <v>1</v>
      </c>
      <c r="F101" s="6" t="s">
        <v>1032</v>
      </c>
      <c r="G101" s="6" t="s">
        <v>1174</v>
      </c>
    </row>
    <row r="102" spans="5:7" ht="18" hidden="1" customHeight="1" x14ac:dyDescent="0.3">
      <c r="E102" s="189">
        <v>1</v>
      </c>
      <c r="F102" s="17"/>
      <c r="G102" s="17" t="s">
        <v>1209</v>
      </c>
    </row>
    <row r="103" spans="5:7" ht="18" hidden="1" customHeight="1" x14ac:dyDescent="0.3">
      <c r="E103" s="22">
        <v>1</v>
      </c>
      <c r="F103" s="6" t="s">
        <v>497</v>
      </c>
      <c r="G103" s="3" t="s">
        <v>1155</v>
      </c>
    </row>
    <row r="104" spans="5:7" ht="18" hidden="1" customHeight="1" x14ac:dyDescent="0.3">
      <c r="E104" s="22">
        <v>1</v>
      </c>
      <c r="F104" s="6" t="s">
        <v>1210</v>
      </c>
      <c r="G104" s="6" t="s">
        <v>1211</v>
      </c>
    </row>
    <row r="105" spans="5:7" ht="18" hidden="1" customHeight="1" x14ac:dyDescent="0.3">
      <c r="E105" s="22">
        <v>1</v>
      </c>
      <c r="F105" s="6"/>
      <c r="G105" s="6" t="s">
        <v>1212</v>
      </c>
    </row>
    <row r="106" spans="5:7" ht="18" hidden="1" customHeight="1" x14ac:dyDescent="0.3">
      <c r="E106" s="22">
        <v>1</v>
      </c>
      <c r="F106" s="6"/>
      <c r="G106" s="6" t="s">
        <v>1187</v>
      </c>
    </row>
    <row r="107" spans="5:7" ht="18" hidden="1" customHeight="1" x14ac:dyDescent="0.3">
      <c r="E107" s="22">
        <v>1</v>
      </c>
      <c r="F107" s="6"/>
      <c r="G107" s="6" t="s">
        <v>1213</v>
      </c>
    </row>
    <row r="108" spans="5:7" ht="18" hidden="1" customHeight="1" x14ac:dyDescent="0.3">
      <c r="E108" s="189">
        <v>10</v>
      </c>
      <c r="F108" s="17" t="s">
        <v>1214</v>
      </c>
      <c r="G108" s="17"/>
    </row>
    <row r="109" spans="5:7" ht="18" hidden="1" customHeight="1" x14ac:dyDescent="0.3">
      <c r="E109" s="22">
        <v>1</v>
      </c>
      <c r="F109" s="6"/>
      <c r="G109" s="6" t="s">
        <v>1215</v>
      </c>
    </row>
    <row r="110" spans="5:7" ht="18" hidden="1" customHeight="1" x14ac:dyDescent="0.3">
      <c r="E110" s="22">
        <v>2</v>
      </c>
      <c r="F110" s="6"/>
      <c r="G110" s="6" t="s">
        <v>1216</v>
      </c>
    </row>
    <row r="111" spans="5:7" ht="18" hidden="1" customHeight="1" x14ac:dyDescent="0.3">
      <c r="E111" s="22">
        <v>1</v>
      </c>
      <c r="F111" s="6"/>
      <c r="G111" s="6" t="s">
        <v>1217</v>
      </c>
    </row>
    <row r="112" spans="5:7" ht="18" hidden="1" customHeight="1" x14ac:dyDescent="0.3">
      <c r="E112" s="22">
        <v>2</v>
      </c>
      <c r="F112" s="6"/>
      <c r="G112" s="6" t="s">
        <v>1167</v>
      </c>
    </row>
    <row r="113" spans="5:7" ht="18" hidden="1" customHeight="1" x14ac:dyDescent="0.25">
      <c r="E113" s="150">
        <v>5</v>
      </c>
      <c r="F113" s="6" t="s">
        <v>1218</v>
      </c>
      <c r="G113" s="6"/>
    </row>
    <row r="114" spans="5:7" ht="18" hidden="1" customHeight="1" x14ac:dyDescent="0.3">
      <c r="E114" s="22">
        <v>1</v>
      </c>
      <c r="F114" s="6" t="s">
        <v>547</v>
      </c>
      <c r="G114" s="6" t="s">
        <v>1219</v>
      </c>
    </row>
    <row r="115" spans="5:7" ht="18" hidden="1" customHeight="1" x14ac:dyDescent="0.3">
      <c r="E115" s="22">
        <v>1</v>
      </c>
      <c r="F115" s="6"/>
      <c r="G115" s="6" t="s">
        <v>1220</v>
      </c>
    </row>
    <row r="116" spans="5:7" ht="18" hidden="1" customHeight="1" x14ac:dyDescent="0.3">
      <c r="E116" s="22">
        <v>1</v>
      </c>
      <c r="F116" s="6"/>
      <c r="G116" s="6" t="s">
        <v>1221</v>
      </c>
    </row>
    <row r="117" spans="5:7" ht="18" hidden="1" customHeight="1" x14ac:dyDescent="0.3">
      <c r="E117" s="22">
        <v>1</v>
      </c>
      <c r="F117" s="183"/>
      <c r="G117" s="6" t="s">
        <v>1222</v>
      </c>
    </row>
    <row r="118" spans="5:7" ht="18" hidden="1" customHeight="1" x14ac:dyDescent="0.3">
      <c r="E118" s="22">
        <v>1</v>
      </c>
      <c r="F118" s="6" t="s">
        <v>1223</v>
      </c>
      <c r="G118" s="6">
        <v>504</v>
      </c>
    </row>
    <row r="119" spans="5:7" ht="18" hidden="1" customHeight="1" x14ac:dyDescent="0.3">
      <c r="E119" s="189">
        <v>4</v>
      </c>
      <c r="F119" s="17"/>
      <c r="G119" s="17" t="s">
        <v>1224</v>
      </c>
    </row>
    <row r="120" spans="5:7" ht="18" hidden="1" customHeight="1" x14ac:dyDescent="0.3">
      <c r="E120" s="22">
        <v>1</v>
      </c>
      <c r="F120" s="6"/>
      <c r="G120" s="6" t="s">
        <v>1225</v>
      </c>
    </row>
    <row r="121" spans="5:7" ht="18" hidden="1" customHeight="1" x14ac:dyDescent="0.3">
      <c r="E121" s="22">
        <v>6</v>
      </c>
      <c r="F121" s="183"/>
      <c r="G121" s="6" t="s">
        <v>1226</v>
      </c>
    </row>
    <row r="122" spans="5:7" ht="18" hidden="1" customHeight="1" x14ac:dyDescent="0.3">
      <c r="E122" s="189">
        <v>1</v>
      </c>
      <c r="F122" s="17" t="s">
        <v>1227</v>
      </c>
      <c r="G122" s="17"/>
    </row>
    <row r="123" spans="5:7" ht="18" hidden="1" customHeight="1" x14ac:dyDescent="0.3">
      <c r="E123" s="22">
        <v>1</v>
      </c>
      <c r="F123" s="6" t="s">
        <v>1167</v>
      </c>
      <c r="G123" s="6"/>
    </row>
    <row r="124" spans="5:7" ht="18" hidden="1" customHeight="1" x14ac:dyDescent="0.3">
      <c r="E124" s="19">
        <v>4</v>
      </c>
      <c r="F124" s="6"/>
      <c r="G124" s="6" t="s">
        <v>776</v>
      </c>
    </row>
    <row r="125" spans="5:7" ht="18" hidden="1" customHeight="1" x14ac:dyDescent="0.3">
      <c r="E125" s="19">
        <v>10</v>
      </c>
      <c r="F125" s="6" t="s">
        <v>515</v>
      </c>
      <c r="G125" s="6" t="s">
        <v>514</v>
      </c>
    </row>
    <row r="126" spans="5:7" ht="18" hidden="1" customHeight="1" x14ac:dyDescent="0.3">
      <c r="E126" s="19">
        <v>1</v>
      </c>
      <c r="F126" s="6"/>
      <c r="G126" s="6"/>
    </row>
    <row r="127" spans="5:7" ht="18" hidden="1" customHeight="1" x14ac:dyDescent="0.3">
      <c r="E127" s="22">
        <v>1</v>
      </c>
      <c r="F127" s="6" t="s">
        <v>30</v>
      </c>
      <c r="G127" s="6" t="s">
        <v>1228</v>
      </c>
    </row>
    <row r="128" spans="5:7" ht="18" hidden="1" customHeight="1" x14ac:dyDescent="0.3">
      <c r="E128" s="22">
        <v>1</v>
      </c>
      <c r="F128" s="6"/>
      <c r="G128" s="6" t="s">
        <v>1229</v>
      </c>
    </row>
    <row r="129" spans="5:7" ht="18" hidden="1" customHeight="1" x14ac:dyDescent="0.3">
      <c r="E129" s="22">
        <v>1</v>
      </c>
      <c r="F129" s="6" t="s">
        <v>497</v>
      </c>
      <c r="G129" s="6" t="s">
        <v>1230</v>
      </c>
    </row>
    <row r="130" spans="5:7" ht="18" hidden="1" customHeight="1" x14ac:dyDescent="0.3">
      <c r="E130" s="22">
        <v>1</v>
      </c>
      <c r="F130" s="6"/>
      <c r="G130" s="6"/>
    </row>
    <row r="131" spans="5:7" ht="18" hidden="1" customHeight="1" x14ac:dyDescent="0.3">
      <c r="E131" s="22">
        <v>1</v>
      </c>
      <c r="F131" s="6"/>
      <c r="G131" s="6"/>
    </row>
    <row r="132" spans="5:7" ht="18" hidden="1" customHeight="1" x14ac:dyDescent="0.3">
      <c r="E132" s="22">
        <v>5</v>
      </c>
      <c r="F132" s="6"/>
      <c r="G132" s="182" t="s">
        <v>1019</v>
      </c>
    </row>
    <row r="133" spans="5:7" ht="18" hidden="1" customHeight="1" x14ac:dyDescent="0.3">
      <c r="E133" s="22">
        <v>1</v>
      </c>
      <c r="F133" s="6"/>
      <c r="G133" s="6" t="s">
        <v>1231</v>
      </c>
    </row>
    <row r="134" spans="5:7" ht="18" hidden="1" customHeight="1" x14ac:dyDescent="0.3">
      <c r="E134" s="22">
        <v>1</v>
      </c>
      <c r="F134" s="6"/>
      <c r="G134" s="6" t="s">
        <v>1232</v>
      </c>
    </row>
    <row r="135" spans="5:7" ht="18" hidden="1" customHeight="1" x14ac:dyDescent="0.3">
      <c r="E135" s="19">
        <v>6</v>
      </c>
      <c r="F135" s="146" t="s">
        <v>487</v>
      </c>
      <c r="G135" s="6" t="s">
        <v>486</v>
      </c>
    </row>
    <row r="136" spans="5:7" ht="18" hidden="1" customHeight="1" x14ac:dyDescent="0.3">
      <c r="E136" s="19">
        <v>4</v>
      </c>
      <c r="F136" s="16"/>
      <c r="G136" s="6" t="s">
        <v>783</v>
      </c>
    </row>
    <row r="137" spans="5:7" ht="18" hidden="1" customHeight="1" x14ac:dyDescent="0.3">
      <c r="E137" s="22">
        <v>1</v>
      </c>
      <c r="F137" s="6" t="s">
        <v>1233</v>
      </c>
      <c r="G137" s="6" t="s">
        <v>1234</v>
      </c>
    </row>
    <row r="138" spans="5:7" ht="18" hidden="1" customHeight="1" x14ac:dyDescent="0.3">
      <c r="E138" s="22">
        <v>3</v>
      </c>
      <c r="F138" s="6"/>
      <c r="G138" s="6" t="s">
        <v>1235</v>
      </c>
    </row>
    <row r="139" spans="5:7" ht="18" hidden="1" customHeight="1" x14ac:dyDescent="0.3">
      <c r="E139" s="22">
        <v>1</v>
      </c>
      <c r="F139" s="6" t="s">
        <v>1236</v>
      </c>
      <c r="G139" s="6"/>
    </row>
    <row r="140" spans="5:7" ht="18" hidden="1" customHeight="1" x14ac:dyDescent="0.3">
      <c r="E140" s="22">
        <v>1</v>
      </c>
      <c r="F140" s="6" t="s">
        <v>1214</v>
      </c>
      <c r="G140" s="6" t="s">
        <v>1237</v>
      </c>
    </row>
    <row r="141" spans="5:7" ht="18" hidden="1" customHeight="1" x14ac:dyDescent="0.3">
      <c r="E141" s="22"/>
      <c r="F141" s="6" t="s">
        <v>547</v>
      </c>
      <c r="G141" s="6" t="s">
        <v>1219</v>
      </c>
    </row>
    <row r="142" spans="5:7" ht="18" hidden="1" customHeight="1" x14ac:dyDescent="0.3">
      <c r="E142" s="22">
        <v>1</v>
      </c>
      <c r="F142" s="6"/>
      <c r="G142" s="6" t="s">
        <v>1238</v>
      </c>
    </row>
    <row r="143" spans="5:7" ht="18" hidden="1" customHeight="1" x14ac:dyDescent="0.3">
      <c r="E143" s="22">
        <v>2</v>
      </c>
      <c r="F143" s="6" t="s">
        <v>1032</v>
      </c>
      <c r="G143" s="6"/>
    </row>
    <row r="144" spans="5:7" ht="18" hidden="1" customHeight="1" x14ac:dyDescent="0.3">
      <c r="E144" s="22">
        <v>1</v>
      </c>
      <c r="F144" s="6"/>
      <c r="G144" s="6" t="s">
        <v>1195</v>
      </c>
    </row>
    <row r="145" spans="5:7" ht="18" hidden="1" customHeight="1" x14ac:dyDescent="0.3">
      <c r="E145" s="19">
        <v>2</v>
      </c>
      <c r="F145" s="6" t="s">
        <v>1239</v>
      </c>
      <c r="G145" s="6" t="s">
        <v>1240</v>
      </c>
    </row>
    <row r="146" spans="5:7" ht="18" hidden="1" customHeight="1" x14ac:dyDescent="0.3">
      <c r="E146" s="19">
        <v>12</v>
      </c>
      <c r="F146" s="6" t="s">
        <v>1214</v>
      </c>
      <c r="G146" s="183"/>
    </row>
    <row r="147" spans="5:7" ht="18" hidden="1" customHeight="1" x14ac:dyDescent="0.3">
      <c r="E147" s="19">
        <v>1</v>
      </c>
      <c r="F147" s="6"/>
      <c r="G147" s="6"/>
    </row>
    <row r="148" spans="5:7" ht="18" hidden="1" customHeight="1" x14ac:dyDescent="0.3">
      <c r="E148" s="19">
        <v>1</v>
      </c>
      <c r="F148" s="6" t="s">
        <v>30</v>
      </c>
      <c r="G148" s="6" t="s">
        <v>1241</v>
      </c>
    </row>
    <row r="149" spans="5:7" ht="18" hidden="1" customHeight="1" x14ac:dyDescent="0.3">
      <c r="E149" s="19">
        <v>1</v>
      </c>
      <c r="F149" s="6" t="s">
        <v>1242</v>
      </c>
      <c r="G149" s="6" t="s">
        <v>1243</v>
      </c>
    </row>
    <row r="150" spans="5:7" ht="18" hidden="1" customHeight="1" x14ac:dyDescent="0.3">
      <c r="E150" s="22">
        <v>1</v>
      </c>
      <c r="F150" s="6"/>
      <c r="G150" s="6"/>
    </row>
    <row r="151" spans="5:7" ht="18" hidden="1" customHeight="1" x14ac:dyDescent="0.3">
      <c r="E151" s="22">
        <v>10</v>
      </c>
      <c r="F151" s="6" t="s">
        <v>515</v>
      </c>
      <c r="G151" s="6" t="s">
        <v>514</v>
      </c>
    </row>
    <row r="152" spans="5:7" ht="18" hidden="1" customHeight="1" x14ac:dyDescent="0.3">
      <c r="E152" s="22">
        <v>10</v>
      </c>
      <c r="F152" s="146" t="s">
        <v>487</v>
      </c>
      <c r="G152" s="6" t="s">
        <v>486</v>
      </c>
    </row>
    <row r="153" spans="5:7" ht="18" hidden="1" customHeight="1" x14ac:dyDescent="0.3">
      <c r="E153" s="22">
        <v>1</v>
      </c>
      <c r="F153" s="6"/>
      <c r="G153" s="6"/>
    </row>
    <row r="154" spans="5:7" ht="18" hidden="1" customHeight="1" x14ac:dyDescent="0.3">
      <c r="E154" s="22">
        <v>1</v>
      </c>
      <c r="F154" s="6"/>
      <c r="G154" s="6"/>
    </row>
    <row r="155" spans="5:7" ht="18" hidden="1" customHeight="1" x14ac:dyDescent="0.3">
      <c r="E155" s="19">
        <v>1</v>
      </c>
      <c r="F155" s="6"/>
      <c r="G155" s="6"/>
    </row>
    <row r="156" spans="5:7" ht="18" hidden="1" customHeight="1" x14ac:dyDescent="0.3">
      <c r="E156" s="22">
        <v>1</v>
      </c>
      <c r="F156" s="6" t="s">
        <v>30</v>
      </c>
      <c r="G156" s="6" t="s">
        <v>1244</v>
      </c>
    </row>
    <row r="157" spans="5:7" ht="18" hidden="1" customHeight="1" x14ac:dyDescent="0.3">
      <c r="E157" s="22">
        <v>1</v>
      </c>
      <c r="F157" s="6"/>
      <c r="G157" s="6"/>
    </row>
    <row r="158" spans="5:7" ht="18" hidden="1" customHeight="1" x14ac:dyDescent="0.3">
      <c r="E158" s="22">
        <v>1</v>
      </c>
      <c r="F158" s="6"/>
      <c r="G158" s="6" t="s">
        <v>1245</v>
      </c>
    </row>
    <row r="159" spans="5:7" ht="18" hidden="1" customHeight="1" x14ac:dyDescent="0.3">
      <c r="E159" s="22">
        <v>1</v>
      </c>
      <c r="F159" s="6" t="s">
        <v>497</v>
      </c>
      <c r="G159" s="6" t="s">
        <v>1246</v>
      </c>
    </row>
    <row r="160" spans="5:7" ht="18" hidden="1" customHeight="1" x14ac:dyDescent="0.3">
      <c r="E160" s="22">
        <v>4</v>
      </c>
      <c r="F160" s="6" t="s">
        <v>497</v>
      </c>
      <c r="G160" s="3" t="s">
        <v>1155</v>
      </c>
    </row>
    <row r="161" spans="5:7" ht="18" hidden="1" customHeight="1" x14ac:dyDescent="0.3">
      <c r="E161" s="189">
        <v>1</v>
      </c>
      <c r="F161" s="17"/>
      <c r="G161" s="17"/>
    </row>
    <row r="162" spans="5:7" ht="18" hidden="1" customHeight="1" x14ac:dyDescent="0.3">
      <c r="E162" s="189">
        <v>1</v>
      </c>
      <c r="F162" s="17"/>
      <c r="G162" s="17"/>
    </row>
    <row r="163" spans="5:7" ht="18" hidden="1" customHeight="1" x14ac:dyDescent="0.3">
      <c r="E163" s="189">
        <v>1</v>
      </c>
      <c r="F163" s="17"/>
      <c r="G163" s="17" t="s">
        <v>776</v>
      </c>
    </row>
    <row r="164" spans="5:7" ht="18" hidden="1" customHeight="1" x14ac:dyDescent="0.3">
      <c r="E164" s="189">
        <v>1</v>
      </c>
      <c r="F164" s="17" t="s">
        <v>30</v>
      </c>
      <c r="G164" s="17"/>
    </row>
    <row r="165" spans="5:7" ht="18" hidden="1" customHeight="1" x14ac:dyDescent="0.3">
      <c r="E165" s="189">
        <v>1</v>
      </c>
      <c r="F165" s="17" t="s">
        <v>1247</v>
      </c>
      <c r="G165" s="17"/>
    </row>
    <row r="166" spans="5:7" ht="18" hidden="1" customHeight="1" x14ac:dyDescent="0.3">
      <c r="E166" s="22">
        <v>25</v>
      </c>
      <c r="F166" s="6"/>
      <c r="G166" s="6" t="s">
        <v>1181</v>
      </c>
    </row>
    <row r="167" spans="5:7" ht="18" hidden="1" customHeight="1" x14ac:dyDescent="0.3">
      <c r="E167" s="189">
        <v>1</v>
      </c>
      <c r="F167" s="17"/>
      <c r="G167" s="17"/>
    </row>
    <row r="168" spans="5:7" ht="18" hidden="1" customHeight="1" x14ac:dyDescent="0.3">
      <c r="E168" s="22">
        <v>1</v>
      </c>
      <c r="F168" s="6"/>
      <c r="G168" s="6"/>
    </row>
    <row r="169" spans="5:7" ht="18" hidden="1" customHeight="1" x14ac:dyDescent="0.3">
      <c r="E169" s="22">
        <v>3</v>
      </c>
      <c r="F169" s="6"/>
      <c r="G169" s="6" t="s">
        <v>1248</v>
      </c>
    </row>
    <row r="170" spans="5:7" ht="18" hidden="1" customHeight="1" x14ac:dyDescent="0.3">
      <c r="E170" s="189">
        <v>4</v>
      </c>
      <c r="F170" s="17"/>
      <c r="G170" s="17" t="s">
        <v>1249</v>
      </c>
    </row>
    <row r="171" spans="5:7" ht="18" hidden="1" customHeight="1" x14ac:dyDescent="0.3">
      <c r="E171" s="22">
        <v>1</v>
      </c>
      <c r="F171" s="6"/>
      <c r="G171" s="6" t="s">
        <v>94</v>
      </c>
    </row>
    <row r="172" spans="5:7" ht="18" hidden="1" customHeight="1" x14ac:dyDescent="0.3">
      <c r="E172" s="22">
        <v>3</v>
      </c>
      <c r="F172" s="6" t="s">
        <v>515</v>
      </c>
      <c r="G172" s="6" t="s">
        <v>1250</v>
      </c>
    </row>
    <row r="173" spans="5:7" ht="18" hidden="1" customHeight="1" x14ac:dyDescent="0.3">
      <c r="E173" s="22">
        <v>1</v>
      </c>
      <c r="F173" s="6" t="s">
        <v>1214</v>
      </c>
      <c r="G173" s="6" t="s">
        <v>1237</v>
      </c>
    </row>
    <row r="174" spans="5:7" ht="18" hidden="1" customHeight="1" x14ac:dyDescent="0.3">
      <c r="E174" s="22">
        <v>1</v>
      </c>
      <c r="F174" s="6" t="s">
        <v>800</v>
      </c>
      <c r="G174" s="6" t="s">
        <v>1251</v>
      </c>
    </row>
    <row r="175" spans="5:7" ht="18" hidden="1" customHeight="1" x14ac:dyDescent="0.3">
      <c r="E175" s="22">
        <v>1</v>
      </c>
      <c r="F175" s="6"/>
      <c r="G175" s="6" t="s">
        <v>1252</v>
      </c>
    </row>
    <row r="176" spans="5:7" ht="18" hidden="1" customHeight="1" x14ac:dyDescent="0.3">
      <c r="E176" s="22">
        <v>3</v>
      </c>
      <c r="F176" s="6"/>
      <c r="G176" s="6" t="s">
        <v>1253</v>
      </c>
    </row>
    <row r="177" spans="5:7" ht="18" hidden="1" customHeight="1" x14ac:dyDescent="0.3">
      <c r="E177" s="22">
        <v>2</v>
      </c>
      <c r="F177" s="6" t="s">
        <v>497</v>
      </c>
      <c r="G177" s="6" t="s">
        <v>1246</v>
      </c>
    </row>
    <row r="178" spans="5:7" ht="18" hidden="1" customHeight="1" x14ac:dyDescent="0.3">
      <c r="E178" s="22">
        <v>1</v>
      </c>
      <c r="F178" s="6"/>
      <c r="G178" s="6" t="s">
        <v>1254</v>
      </c>
    </row>
    <row r="179" spans="5:7" ht="18" hidden="1" customHeight="1" x14ac:dyDescent="0.3">
      <c r="E179" s="22">
        <v>1</v>
      </c>
      <c r="F179" s="6" t="s">
        <v>1255</v>
      </c>
      <c r="G179" s="183" t="s">
        <v>1241</v>
      </c>
    </row>
    <row r="180" spans="5:7" ht="18" hidden="1" customHeight="1" x14ac:dyDescent="0.3">
      <c r="E180" s="22">
        <v>1</v>
      </c>
      <c r="F180" s="6"/>
      <c r="G180" s="6"/>
    </row>
    <row r="181" spans="5:7" ht="18" hidden="1" customHeight="1" x14ac:dyDescent="0.3">
      <c r="E181" s="22">
        <v>1</v>
      </c>
      <c r="F181" s="6" t="s">
        <v>547</v>
      </c>
      <c r="G181" s="6" t="s">
        <v>1166</v>
      </c>
    </row>
    <row r="182" spans="5:7" ht="18" hidden="1" customHeight="1" x14ac:dyDescent="0.3">
      <c r="E182" s="22">
        <v>1</v>
      </c>
      <c r="F182" s="6"/>
      <c r="G182" s="6" t="s">
        <v>1256</v>
      </c>
    </row>
    <row r="183" spans="5:7" ht="18" hidden="1" customHeight="1" x14ac:dyDescent="0.3">
      <c r="E183" s="22">
        <v>1</v>
      </c>
      <c r="F183" s="6" t="s">
        <v>800</v>
      </c>
      <c r="G183" s="6" t="s">
        <v>1257</v>
      </c>
    </row>
    <row r="184" spans="5:7" ht="18" hidden="1" customHeight="1" x14ac:dyDescent="0.3">
      <c r="E184" s="22">
        <v>4</v>
      </c>
      <c r="F184" s="6" t="s">
        <v>861</v>
      </c>
      <c r="G184" s="6" t="s">
        <v>1258</v>
      </c>
    </row>
    <row r="185" spans="5:7" ht="18" hidden="1" customHeight="1" x14ac:dyDescent="0.3">
      <c r="E185" s="22">
        <v>2</v>
      </c>
      <c r="F185" s="6"/>
      <c r="G185" s="6" t="s">
        <v>1259</v>
      </c>
    </row>
    <row r="186" spans="5:7" ht="18" hidden="1" customHeight="1" x14ac:dyDescent="0.3">
      <c r="E186" s="22">
        <v>1</v>
      </c>
      <c r="F186" s="6"/>
      <c r="G186" s="6" t="s">
        <v>1260</v>
      </c>
    </row>
    <row r="187" spans="5:7" ht="18" hidden="1" customHeight="1" x14ac:dyDescent="0.3">
      <c r="E187" s="22">
        <v>1</v>
      </c>
      <c r="F187" s="6" t="s">
        <v>497</v>
      </c>
      <c r="G187" s="6" t="s">
        <v>1261</v>
      </c>
    </row>
    <row r="188" spans="5:7" ht="18" hidden="1" customHeight="1" x14ac:dyDescent="0.3">
      <c r="E188" s="22">
        <v>1</v>
      </c>
      <c r="F188" s="6"/>
      <c r="G188" s="6"/>
    </row>
    <row r="189" spans="5:7" ht="18" hidden="1" customHeight="1" x14ac:dyDescent="0.3">
      <c r="E189" s="22">
        <v>1</v>
      </c>
      <c r="F189" s="6" t="s">
        <v>1247</v>
      </c>
      <c r="G189" s="6" t="s">
        <v>1262</v>
      </c>
    </row>
    <row r="190" spans="5:7" ht="18" hidden="1" customHeight="1" x14ac:dyDescent="0.3">
      <c r="E190" s="22">
        <v>7</v>
      </c>
      <c r="F190" s="6" t="s">
        <v>515</v>
      </c>
      <c r="G190" s="6" t="s">
        <v>514</v>
      </c>
    </row>
    <row r="191" spans="5:7" ht="18" hidden="1" customHeight="1" x14ac:dyDescent="0.3">
      <c r="E191" s="22">
        <v>1</v>
      </c>
      <c r="F191" s="6"/>
      <c r="G191" s="6" t="s">
        <v>1253</v>
      </c>
    </row>
    <row r="192" spans="5:7" ht="18" hidden="1" customHeight="1" x14ac:dyDescent="0.3">
      <c r="E192" s="22">
        <v>4</v>
      </c>
      <c r="F192" s="6" t="s">
        <v>798</v>
      </c>
      <c r="G192" s="6" t="s">
        <v>1189</v>
      </c>
    </row>
    <row r="193" spans="5:7" ht="18" hidden="1" customHeight="1" x14ac:dyDescent="0.3">
      <c r="E193" s="22">
        <v>1</v>
      </c>
      <c r="F193" s="6"/>
      <c r="G193" s="6"/>
    </row>
    <row r="194" spans="5:7" ht="18" hidden="1" customHeight="1" x14ac:dyDescent="0.3">
      <c r="E194" s="22">
        <v>1</v>
      </c>
      <c r="F194" s="6"/>
      <c r="G194" s="6" t="s">
        <v>1263</v>
      </c>
    </row>
    <row r="195" spans="5:7" ht="18" hidden="1" customHeight="1" x14ac:dyDescent="0.3">
      <c r="E195" s="22">
        <v>6</v>
      </c>
      <c r="F195" s="6"/>
      <c r="G195" s="6" t="s">
        <v>1248</v>
      </c>
    </row>
    <row r="196" spans="5:7" ht="18" hidden="1" customHeight="1" x14ac:dyDescent="0.3">
      <c r="E196" s="22">
        <v>2</v>
      </c>
      <c r="F196" s="6" t="s">
        <v>1264</v>
      </c>
      <c r="G196" s="6" t="s">
        <v>1265</v>
      </c>
    </row>
    <row r="197" spans="5:7" ht="18" hidden="1" customHeight="1" x14ac:dyDescent="0.3">
      <c r="E197" s="22">
        <v>2</v>
      </c>
      <c r="F197" s="6" t="s">
        <v>1264</v>
      </c>
      <c r="G197" s="6" t="s">
        <v>1266</v>
      </c>
    </row>
    <row r="198" spans="5:7" ht="18" hidden="1" customHeight="1" x14ac:dyDescent="0.3">
      <c r="E198" s="22">
        <v>1</v>
      </c>
      <c r="F198" s="6" t="s">
        <v>634</v>
      </c>
      <c r="G198" s="6" t="s">
        <v>1267</v>
      </c>
    </row>
    <row r="199" spans="5:7" ht="18" hidden="1" customHeight="1" x14ac:dyDescent="0.3">
      <c r="E199" s="192">
        <v>1</v>
      </c>
      <c r="F199" s="6"/>
      <c r="G199" s="6" t="s">
        <v>1167</v>
      </c>
    </row>
    <row r="200" spans="5:7" ht="18" hidden="1" customHeight="1" x14ac:dyDescent="0.3">
      <c r="E200" s="193">
        <v>1</v>
      </c>
      <c r="F200" s="6"/>
      <c r="G200" s="6"/>
    </row>
    <row r="201" spans="5:7" ht="18" hidden="1" customHeight="1" x14ac:dyDescent="0.3">
      <c r="E201" s="192">
        <v>1</v>
      </c>
      <c r="F201" s="6"/>
      <c r="G201" s="6" t="s">
        <v>1195</v>
      </c>
    </row>
    <row r="202" spans="5:7" ht="18" hidden="1" customHeight="1" x14ac:dyDescent="0.3">
      <c r="E202" s="193">
        <v>1</v>
      </c>
      <c r="F202" s="6" t="s">
        <v>798</v>
      </c>
      <c r="G202" s="183"/>
    </row>
    <row r="203" spans="5:7" ht="18" hidden="1" customHeight="1" x14ac:dyDescent="0.3">
      <c r="E203" s="193">
        <v>1</v>
      </c>
      <c r="F203" s="183"/>
      <c r="G203" s="6" t="s">
        <v>634</v>
      </c>
    </row>
    <row r="204" spans="5:7" ht="18" hidden="1" customHeight="1" x14ac:dyDescent="0.3">
      <c r="E204" s="22">
        <v>16</v>
      </c>
      <c r="F204" s="6"/>
      <c r="G204" s="6" t="s">
        <v>1164</v>
      </c>
    </row>
    <row r="205" spans="5:7" ht="18" hidden="1" customHeight="1" x14ac:dyDescent="0.3">
      <c r="E205" s="22">
        <v>6</v>
      </c>
      <c r="F205" s="6"/>
      <c r="G205" s="6" t="s">
        <v>1165</v>
      </c>
    </row>
    <row r="206" spans="5:7" ht="18" hidden="1" customHeight="1" x14ac:dyDescent="0.3">
      <c r="E206" s="22">
        <v>2</v>
      </c>
      <c r="F206" s="6"/>
      <c r="G206" s="6" t="s">
        <v>1195</v>
      </c>
    </row>
    <row r="207" spans="5:7" ht="18" hidden="1" customHeight="1" x14ac:dyDescent="0.3">
      <c r="E207" s="22">
        <v>1</v>
      </c>
      <c r="F207" s="6"/>
      <c r="G207" s="6" t="s">
        <v>1195</v>
      </c>
    </row>
    <row r="208" spans="5:7" ht="18" hidden="1" customHeight="1" x14ac:dyDescent="0.3">
      <c r="E208" s="22">
        <v>1</v>
      </c>
      <c r="F208" s="6" t="s">
        <v>497</v>
      </c>
      <c r="G208" s="6"/>
    </row>
    <row r="209" spans="5:7" ht="18" hidden="1" customHeight="1" x14ac:dyDescent="0.3">
      <c r="E209" s="189">
        <v>1</v>
      </c>
      <c r="F209" s="17"/>
      <c r="G209" s="17"/>
    </row>
    <row r="210" spans="5:7" ht="18" hidden="1" customHeight="1" x14ac:dyDescent="0.3">
      <c r="E210" s="19">
        <v>6</v>
      </c>
      <c r="F210" s="17"/>
      <c r="G210" s="17" t="s">
        <v>1226</v>
      </c>
    </row>
    <row r="211" spans="5:7" ht="18" hidden="1" customHeight="1" x14ac:dyDescent="0.3">
      <c r="E211" s="19">
        <v>4</v>
      </c>
      <c r="F211" s="6"/>
      <c r="G211" s="6"/>
    </row>
    <row r="212" spans="5:7" ht="18" hidden="1" customHeight="1" x14ac:dyDescent="0.3">
      <c r="E212" s="19">
        <v>1</v>
      </c>
      <c r="F212" s="6"/>
      <c r="G212" s="6"/>
    </row>
    <row r="213" spans="5:7" ht="18" hidden="1" customHeight="1" x14ac:dyDescent="0.3">
      <c r="E213" s="190">
        <v>6</v>
      </c>
      <c r="F213" s="17" t="s">
        <v>1247</v>
      </c>
      <c r="G213" s="17" t="s">
        <v>1268</v>
      </c>
    </row>
    <row r="214" spans="5:7" ht="18" hidden="1" customHeight="1" x14ac:dyDescent="0.3">
      <c r="E214" s="190">
        <v>10</v>
      </c>
      <c r="F214" s="17" t="s">
        <v>30</v>
      </c>
      <c r="G214" s="17" t="s">
        <v>565</v>
      </c>
    </row>
    <row r="215" spans="5:7" ht="18" hidden="1" customHeight="1" x14ac:dyDescent="0.3">
      <c r="E215" s="190">
        <v>10</v>
      </c>
      <c r="F215" s="17" t="s">
        <v>776</v>
      </c>
      <c r="G215" s="17" t="s">
        <v>1269</v>
      </c>
    </row>
    <row r="216" spans="5:7" ht="18" hidden="1" customHeight="1" x14ac:dyDescent="0.3">
      <c r="E216" s="190">
        <v>8</v>
      </c>
      <c r="F216" s="6" t="s">
        <v>497</v>
      </c>
      <c r="G216" s="175" t="s">
        <v>1155</v>
      </c>
    </row>
    <row r="217" spans="5:7" ht="18" hidden="1" customHeight="1" x14ac:dyDescent="0.3">
      <c r="E217" s="194">
        <v>1</v>
      </c>
      <c r="F217" s="187" t="s">
        <v>30</v>
      </c>
      <c r="G217" s="187" t="s">
        <v>1270</v>
      </c>
    </row>
  </sheetData>
  <autoFilter ref="E2:G217" xr:uid="{00000000-0009-0000-0000-000003000000}">
    <filterColumn colId="1">
      <filters>
        <filter val="CHARGEUR GBC"/>
      </filters>
    </filterColumn>
  </autoFilter>
  <conditionalFormatting sqref="E3:E27 E31:E59 E63:E69 E71:E74 E77:E81 E83:E84 E88:E93 E96:E97 E99:E102 E104:E112 E114:E123 E127:E144 E150:E154 E156:E209">
    <cfRule type="expression" dxfId="31" priority="6">
      <formula>#REF!=TRUE</formula>
    </cfRule>
  </conditionalFormatting>
  <conditionalFormatting sqref="E28:E30">
    <cfRule type="expression" dxfId="30" priority="4">
      <formula>#REF!=TRUE</formula>
    </cfRule>
  </conditionalFormatting>
  <conditionalFormatting sqref="E60:E62">
    <cfRule type="expression" dxfId="29" priority="3">
      <formula>#REF!=TRUE</formula>
    </cfRule>
  </conditionalFormatting>
  <conditionalFormatting sqref="E98 E103:F103">
    <cfRule type="expression" dxfId="28" priority="5">
      <formula>#REF!=TRUE</formula>
    </cfRule>
  </conditionalFormatting>
  <conditionalFormatting sqref="E70:G70">
    <cfRule type="expression" dxfId="27" priority="2">
      <formula>#REF!=TRUE</formula>
    </cfRule>
  </conditionalFormatting>
  <conditionalFormatting sqref="F6">
    <cfRule type="expression" dxfId="26" priority="20">
      <formula>#REF!=TRUE</formula>
    </cfRule>
  </conditionalFormatting>
  <conditionalFormatting sqref="F60">
    <cfRule type="expression" dxfId="25" priority="12">
      <formula>#REF!=TRUE</formula>
    </cfRule>
  </conditionalFormatting>
  <conditionalFormatting sqref="F3:G3 F4 G5:G6 F7:G8 F10:G11 F12 F31:F32 G32 F33:G35 G36:G37 F38:G49 F53 F54:G59 F71:G102 F104:G116 G117 F118:G120 G121 F140:G145 F146 F179 F180:G201 F202 G203 F204:G217">
    <cfRule type="expression" dxfId="24" priority="19">
      <formula>#REF!=TRUE</formula>
    </cfRule>
  </conditionalFormatting>
  <conditionalFormatting sqref="F13:G30 F61:G69">
    <cfRule type="expression" dxfId="23" priority="17">
      <formula>#REF!=TRUE</formula>
    </cfRule>
  </conditionalFormatting>
  <conditionalFormatting sqref="F51:G52 F122:G138">
    <cfRule type="expression" dxfId="22" priority="14">
      <formula>#REF!=TRUE</formula>
    </cfRule>
  </conditionalFormatting>
  <conditionalFormatting sqref="F139:G139">
    <cfRule type="expression" dxfId="21" priority="8">
      <formula>$D139=TRUE</formula>
    </cfRule>
  </conditionalFormatting>
  <conditionalFormatting sqref="F147:G178">
    <cfRule type="expression" dxfId="20" priority="7">
      <formula>#REF!=TRUE</formula>
    </cfRule>
  </conditionalFormatting>
  <conditionalFormatting sqref="G3">
    <cfRule type="expression" dxfId="19" priority="21">
      <formula>#REF!=TRUE</formula>
    </cfRule>
  </conditionalFormatting>
  <conditionalFormatting sqref="G12 F50:G50">
    <cfRule type="expression" dxfId="18" priority="15">
      <formula>$D12=TRUE</formula>
    </cfRule>
  </conditionalFormatting>
  <conditionalFormatting sqref="G31">
    <cfRule type="expression" dxfId="17" priority="16">
      <formula>#REF!=TRUE</formula>
    </cfRule>
  </conditionalFormatting>
  <conditionalFormatting sqref="G53">
    <cfRule type="expression" dxfId="16" priority="13">
      <formula>#REF!=TRUE</formula>
    </cfRule>
  </conditionalFormatting>
  <conditionalFormatting sqref="G60">
    <cfRule type="expression" dxfId="15" priority="1">
      <formula>$D60=TRUE</formula>
    </cfRule>
  </conditionalFormatting>
  <conditionalFormatting sqref="G103">
    <cfRule type="expression" dxfId="14" priority="9">
      <formula>#REF!=TRUE</formula>
    </cfRule>
  </conditionalFormatting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E3:G45"/>
  <sheetViews>
    <sheetView topLeftCell="A4" workbookViewId="0">
      <selection activeCell="E45" sqref="E45:G45"/>
    </sheetView>
  </sheetViews>
  <sheetFormatPr baseColWidth="10" defaultColWidth="11.42578125" defaultRowHeight="18" customHeight="1" x14ac:dyDescent="0.25"/>
  <cols>
    <col min="6" max="6" width="15.5703125" bestFit="1" customWidth="1"/>
    <col min="7" max="7" width="25.140625" bestFit="1" customWidth="1"/>
  </cols>
  <sheetData>
    <row r="3" spans="5:7" ht="18" customHeight="1" x14ac:dyDescent="0.3">
      <c r="E3" s="13" t="s">
        <v>1272</v>
      </c>
      <c r="F3" s="16" t="s">
        <v>18</v>
      </c>
      <c r="G3" s="16" t="s">
        <v>1271</v>
      </c>
    </row>
    <row r="4" spans="5:7" ht="18" customHeight="1" x14ac:dyDescent="0.3">
      <c r="E4" s="13">
        <v>24</v>
      </c>
      <c r="F4" s="146" t="s">
        <v>487</v>
      </c>
      <c r="G4" s="146" t="s">
        <v>486</v>
      </c>
    </row>
    <row r="5" spans="5:7" ht="18" customHeight="1" x14ac:dyDescent="0.3">
      <c r="E5" s="22">
        <v>2</v>
      </c>
      <c r="F5" s="6" t="s">
        <v>1264</v>
      </c>
      <c r="G5" s="6" t="s">
        <v>1266</v>
      </c>
    </row>
    <row r="6" spans="5:7" ht="18" customHeight="1" x14ac:dyDescent="0.3">
      <c r="E6" s="22">
        <v>3</v>
      </c>
      <c r="F6" s="6"/>
      <c r="G6" s="6" t="s">
        <v>1235</v>
      </c>
    </row>
    <row r="7" spans="5:7" ht="18" customHeight="1" x14ac:dyDescent="0.3">
      <c r="E7" s="22">
        <v>2</v>
      </c>
      <c r="F7" s="6" t="s">
        <v>1264</v>
      </c>
      <c r="G7" s="6" t="s">
        <v>1265</v>
      </c>
    </row>
    <row r="8" spans="5:7" ht="18" customHeight="1" x14ac:dyDescent="0.25">
      <c r="E8">
        <v>44</v>
      </c>
      <c r="F8" s="6" t="s">
        <v>515</v>
      </c>
      <c r="G8" s="185" t="s">
        <v>514</v>
      </c>
    </row>
    <row r="9" spans="5:7" ht="18" customHeight="1" x14ac:dyDescent="0.3">
      <c r="E9" s="190">
        <v>10</v>
      </c>
      <c r="F9" s="17" t="s">
        <v>30</v>
      </c>
      <c r="G9" s="17" t="s">
        <v>565</v>
      </c>
    </row>
    <row r="10" spans="5:7" ht="18" customHeight="1" x14ac:dyDescent="0.3">
      <c r="E10" s="22">
        <v>2</v>
      </c>
      <c r="F10" s="6" t="s">
        <v>1201</v>
      </c>
      <c r="G10" s="6" t="s">
        <v>1202</v>
      </c>
    </row>
    <row r="11" spans="5:7" ht="18" customHeight="1" x14ac:dyDescent="0.3">
      <c r="E11" s="189">
        <v>1</v>
      </c>
      <c r="F11" s="17"/>
      <c r="G11" s="17" t="s">
        <v>1209</v>
      </c>
    </row>
    <row r="12" spans="5:7" ht="18" customHeight="1" x14ac:dyDescent="0.3">
      <c r="E12" s="191">
        <v>1</v>
      </c>
      <c r="F12" s="6"/>
      <c r="G12" s="6" t="s">
        <v>1203</v>
      </c>
    </row>
    <row r="13" spans="5:7" ht="18" customHeight="1" x14ac:dyDescent="0.3">
      <c r="E13" s="22">
        <v>1</v>
      </c>
      <c r="F13" s="6"/>
      <c r="G13" s="6" t="s">
        <v>94</v>
      </c>
    </row>
    <row r="14" spans="5:7" ht="18" customHeight="1" x14ac:dyDescent="0.3">
      <c r="E14" s="189">
        <v>4</v>
      </c>
      <c r="F14" s="17"/>
      <c r="G14" s="17" t="s">
        <v>1249</v>
      </c>
    </row>
    <row r="15" spans="5:7" ht="18" customHeight="1" x14ac:dyDescent="0.3">
      <c r="E15" s="189">
        <v>4</v>
      </c>
      <c r="F15" s="17"/>
      <c r="G15" s="17" t="s">
        <v>1224</v>
      </c>
    </row>
    <row r="16" spans="5:7" ht="18" customHeight="1" x14ac:dyDescent="0.25">
      <c r="E16">
        <v>12</v>
      </c>
      <c r="G16" s="6" t="s">
        <v>1226</v>
      </c>
    </row>
    <row r="17" spans="5:7" ht="18" customHeight="1" x14ac:dyDescent="0.25">
      <c r="E17">
        <v>2</v>
      </c>
      <c r="G17" s="146" t="s">
        <v>1146</v>
      </c>
    </row>
    <row r="18" spans="5:7" ht="18" customHeight="1" x14ac:dyDescent="0.25">
      <c r="E18">
        <v>23</v>
      </c>
      <c r="G18" s="3" t="s">
        <v>1164</v>
      </c>
    </row>
    <row r="19" spans="5:7" ht="18" customHeight="1" x14ac:dyDescent="0.25">
      <c r="E19">
        <v>8</v>
      </c>
      <c r="G19" s="3" t="s">
        <v>1165</v>
      </c>
    </row>
    <row r="20" spans="5:7" ht="18" customHeight="1" x14ac:dyDescent="0.25">
      <c r="E20">
        <v>4</v>
      </c>
      <c r="G20" s="175" t="s">
        <v>862</v>
      </c>
    </row>
    <row r="21" spans="5:7" ht="18" customHeight="1" x14ac:dyDescent="0.25">
      <c r="E21">
        <v>1</v>
      </c>
      <c r="G21" s="6" t="s">
        <v>1260</v>
      </c>
    </row>
    <row r="22" spans="5:7" ht="18" customHeight="1" x14ac:dyDescent="0.3">
      <c r="E22" s="22">
        <v>1</v>
      </c>
      <c r="F22" s="6" t="s">
        <v>30</v>
      </c>
      <c r="G22" s="6" t="s">
        <v>1244</v>
      </c>
    </row>
    <row r="23" spans="5:7" ht="18" customHeight="1" x14ac:dyDescent="0.3">
      <c r="E23" s="22">
        <v>1</v>
      </c>
      <c r="F23" s="6"/>
      <c r="G23" s="6" t="s">
        <v>1252</v>
      </c>
    </row>
    <row r="24" spans="5:7" ht="18" customHeight="1" x14ac:dyDescent="0.3">
      <c r="E24" s="22">
        <v>1</v>
      </c>
      <c r="F24" s="6"/>
      <c r="G24" s="6" t="s">
        <v>1254</v>
      </c>
    </row>
    <row r="25" spans="5:7" ht="18" customHeight="1" x14ac:dyDescent="0.3">
      <c r="E25" s="22">
        <v>1</v>
      </c>
      <c r="F25" s="26" t="s">
        <v>1179</v>
      </c>
      <c r="G25" s="6" t="s">
        <v>1188</v>
      </c>
    </row>
    <row r="26" spans="5:7" ht="18" customHeight="1" x14ac:dyDescent="0.3">
      <c r="E26" s="190">
        <v>10</v>
      </c>
      <c r="F26" s="17" t="s">
        <v>776</v>
      </c>
      <c r="G26" s="17" t="s">
        <v>1269</v>
      </c>
    </row>
    <row r="27" spans="5:7" ht="18" customHeight="1" x14ac:dyDescent="0.3">
      <c r="E27" s="22">
        <v>1</v>
      </c>
      <c r="F27" s="6"/>
      <c r="G27" s="6" t="s">
        <v>1220</v>
      </c>
    </row>
    <row r="28" spans="5:7" ht="18" customHeight="1" x14ac:dyDescent="0.3">
      <c r="E28" s="22">
        <v>1</v>
      </c>
      <c r="F28" s="146" t="s">
        <v>1151</v>
      </c>
      <c r="G28" s="146" t="s">
        <v>1152</v>
      </c>
    </row>
    <row r="29" spans="5:7" ht="18" customHeight="1" x14ac:dyDescent="0.25">
      <c r="E29">
        <v>3</v>
      </c>
      <c r="F29" s="6" t="s">
        <v>497</v>
      </c>
      <c r="G29" s="6" t="s">
        <v>1246</v>
      </c>
    </row>
    <row r="30" spans="5:7" ht="18" customHeight="1" x14ac:dyDescent="0.25">
      <c r="E30">
        <v>45</v>
      </c>
      <c r="F30" s="6" t="s">
        <v>497</v>
      </c>
      <c r="G30" s="3" t="s">
        <v>1155</v>
      </c>
    </row>
    <row r="31" spans="5:7" ht="18" customHeight="1" x14ac:dyDescent="0.3">
      <c r="E31" s="22">
        <v>1</v>
      </c>
      <c r="F31" s="5" t="s">
        <v>1162</v>
      </c>
      <c r="G31" s="3" t="s">
        <v>1163</v>
      </c>
    </row>
    <row r="32" spans="5:7" ht="18" customHeight="1" x14ac:dyDescent="0.25">
      <c r="E32">
        <v>4</v>
      </c>
      <c r="G32" s="6" t="s">
        <v>1253</v>
      </c>
    </row>
    <row r="33" spans="5:7" ht="18" customHeight="1" x14ac:dyDescent="0.3">
      <c r="E33" s="22">
        <v>1</v>
      </c>
      <c r="F33" s="6"/>
      <c r="G33" s="6" t="s">
        <v>1190</v>
      </c>
    </row>
    <row r="34" spans="5:7" ht="18" customHeight="1" x14ac:dyDescent="0.3">
      <c r="E34" s="22">
        <v>2</v>
      </c>
      <c r="F34" s="6"/>
      <c r="G34" s="6" t="s">
        <v>805</v>
      </c>
    </row>
    <row r="35" spans="5:7" ht="18" customHeight="1" x14ac:dyDescent="0.3">
      <c r="E35" s="22">
        <v>1</v>
      </c>
      <c r="F35" s="6"/>
      <c r="G35" s="6" t="s">
        <v>1229</v>
      </c>
    </row>
    <row r="36" spans="5:7" ht="18" customHeight="1" x14ac:dyDescent="0.3">
      <c r="E36" s="22">
        <v>2</v>
      </c>
      <c r="F36" s="6"/>
      <c r="G36" s="146" t="s">
        <v>1176</v>
      </c>
    </row>
    <row r="37" spans="5:7" ht="18" customHeight="1" x14ac:dyDescent="0.3">
      <c r="E37" s="22">
        <v>1</v>
      </c>
      <c r="F37" s="6" t="s">
        <v>800</v>
      </c>
      <c r="G37" s="6" t="s">
        <v>1251</v>
      </c>
    </row>
    <row r="38" spans="5:7" ht="18" customHeight="1" x14ac:dyDescent="0.3">
      <c r="E38" s="22">
        <v>1</v>
      </c>
      <c r="F38" s="6" t="s">
        <v>800</v>
      </c>
      <c r="G38" s="6" t="s">
        <v>1257</v>
      </c>
    </row>
    <row r="39" spans="5:7" ht="18" customHeight="1" x14ac:dyDescent="0.3">
      <c r="E39" s="22">
        <v>1</v>
      </c>
      <c r="F39" s="6" t="s">
        <v>555</v>
      </c>
      <c r="G39" s="6" t="s">
        <v>1173</v>
      </c>
    </row>
    <row r="40" spans="5:7" ht="18" customHeight="1" x14ac:dyDescent="0.3">
      <c r="E40" s="22">
        <v>1</v>
      </c>
      <c r="F40" s="6" t="s">
        <v>1247</v>
      </c>
      <c r="G40" s="6" t="s">
        <v>1262</v>
      </c>
    </row>
    <row r="41" spans="5:7" ht="18" customHeight="1" x14ac:dyDescent="0.3">
      <c r="E41" s="22">
        <v>2</v>
      </c>
      <c r="F41" s="6"/>
      <c r="G41" s="6" t="s">
        <v>1172</v>
      </c>
    </row>
    <row r="42" spans="5:7" ht="18" customHeight="1" x14ac:dyDescent="0.3">
      <c r="E42" s="22">
        <v>1</v>
      </c>
      <c r="F42" s="6"/>
      <c r="G42" s="6" t="s">
        <v>1212</v>
      </c>
    </row>
    <row r="43" spans="5:7" ht="18" customHeight="1" x14ac:dyDescent="0.3">
      <c r="E43" s="22">
        <v>1</v>
      </c>
      <c r="F43" s="6"/>
      <c r="G43" s="6" t="s">
        <v>1208</v>
      </c>
    </row>
    <row r="44" spans="5:7" ht="18" customHeight="1" x14ac:dyDescent="0.3">
      <c r="E44" s="22">
        <v>1</v>
      </c>
      <c r="F44" s="6"/>
      <c r="G44" s="6" t="s">
        <v>1213</v>
      </c>
    </row>
    <row r="45" spans="5:7" ht="18" customHeight="1" x14ac:dyDescent="0.3">
      <c r="E45" s="22">
        <v>1</v>
      </c>
      <c r="F45" s="6"/>
      <c r="G45" s="6" t="s">
        <v>1225</v>
      </c>
    </row>
  </sheetData>
  <conditionalFormatting sqref="E5">
    <cfRule type="expression" dxfId="13" priority="64">
      <formula>#REF!=TRUE</formula>
    </cfRule>
  </conditionalFormatting>
  <conditionalFormatting sqref="E10:E11">
    <cfRule type="expression" dxfId="12" priority="54">
      <formula>#REF!=TRUE</formula>
    </cfRule>
  </conditionalFormatting>
  <conditionalFormatting sqref="E13:E15">
    <cfRule type="expression" dxfId="11" priority="47">
      <formula>#REF!=TRUE</formula>
    </cfRule>
  </conditionalFormatting>
  <conditionalFormatting sqref="E22:E25">
    <cfRule type="expression" dxfId="10" priority="36">
      <formula>#REF!=TRUE</formula>
    </cfRule>
  </conditionalFormatting>
  <conditionalFormatting sqref="E27:E28">
    <cfRule type="expression" dxfId="9" priority="31">
      <formula>#REF!=TRUE</formula>
    </cfRule>
  </conditionalFormatting>
  <conditionalFormatting sqref="E31">
    <cfRule type="expression" dxfId="8" priority="27">
      <formula>#REF!=TRUE</formula>
    </cfRule>
  </conditionalFormatting>
  <conditionalFormatting sqref="E6:G7">
    <cfRule type="expression" dxfId="7" priority="60">
      <formula>#REF!=TRUE</formula>
    </cfRule>
  </conditionalFormatting>
  <conditionalFormatting sqref="E33:G45">
    <cfRule type="expression" dxfId="6" priority="1">
      <formula>#REF!=TRUE</formula>
    </cfRule>
  </conditionalFormatting>
  <conditionalFormatting sqref="F4:G5">
    <cfRule type="expression" dxfId="5" priority="65">
      <formula>#REF!=TRUE</formula>
    </cfRule>
  </conditionalFormatting>
  <conditionalFormatting sqref="F9:G15">
    <cfRule type="expression" dxfId="4" priority="48">
      <formula>#REF!=TRUE</formula>
    </cfRule>
  </conditionalFormatting>
  <conditionalFormatting sqref="F22:G31">
    <cfRule type="expression" dxfId="3" priority="28">
      <formula>#REF!=TRUE</formula>
    </cfRule>
  </conditionalFormatting>
  <conditionalFormatting sqref="G8">
    <cfRule type="expression" dxfId="2" priority="59">
      <formula>#REF!=TRUE</formula>
    </cfRule>
  </conditionalFormatting>
  <conditionalFormatting sqref="G16:G21">
    <cfRule type="expression" dxfId="1" priority="42">
      <formula>#REF!=TRUE</formula>
    </cfRule>
  </conditionalFormatting>
  <conditionalFormatting sqref="G32">
    <cfRule type="expression" dxfId="0" priority="26">
      <formula>#REF!=TRUE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Feuil1</vt:lpstr>
      <vt:lpstr>Feuil2</vt:lpstr>
      <vt:lpstr>Feuil3</vt:lpstr>
      <vt:lpstr>Feuil4</vt:lpstr>
      <vt:lpstr>Feuil5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dessinateur 02</dc:creator>
  <cp:lastModifiedBy>dessinateur 02</cp:lastModifiedBy>
  <cp:lastPrinted>2024-03-11T10:40:58Z</cp:lastPrinted>
  <dcterms:created xsi:type="dcterms:W3CDTF">2024-01-07T09:52:27Z</dcterms:created>
  <dcterms:modified xsi:type="dcterms:W3CDTF">2024-04-17T09:31:20Z</dcterms:modified>
</cp:coreProperties>
</file>